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ayneT\.syncclient\1590195057887\shaynethompson@hydroottawa.com\119MpzldYJxvPYRq1zCe-hHTv2Eo7Hy1Y\"/>
    </mc:Choice>
  </mc:AlternateContent>
  <bookViews>
    <workbookView xWindow="-20" yWindow="5990" windowWidth="28830" windowHeight="6030"/>
  </bookViews>
  <sheets>
    <sheet name="Summary with $ and %" sheetId="36" r:id="rId1"/>
    <sheet name="2021" sheetId="41" r:id="rId2"/>
    <sheet name="2022" sheetId="37" r:id="rId3"/>
    <sheet name="2023" sheetId="38" r:id="rId4"/>
    <sheet name="2024" sheetId="39" r:id="rId5"/>
    <sheet name="2025" sheetId="40" r:id="rId6"/>
    <sheet name="Proposed Rates" sheetId="29" r:id="rId7"/>
    <sheet name="Res (100)" sheetId="11" r:id="rId8"/>
    <sheet name="Res (232)" sheetId="30" r:id="rId9"/>
    <sheet name="Res (250)" sheetId="12" r:id="rId10"/>
    <sheet name="Res (500)" sheetId="13" r:id="rId11"/>
    <sheet name="Res (750)" sheetId="1" r:id="rId12"/>
    <sheet name="Res (1000)" sheetId="14" r:id="rId13"/>
    <sheet name="Res (1500)" sheetId="15" r:id="rId14"/>
    <sheet name="Res (2000)" sheetId="16" r:id="rId15"/>
    <sheet name="SC (1000)" sheetId="2" r:id="rId16"/>
    <sheet name="SC (2000)" sheetId="17" r:id="rId17"/>
    <sheet name="SC (5000)" sheetId="18" r:id="rId18"/>
    <sheet name="SC (10000)" sheetId="19" r:id="rId19"/>
    <sheet name="SC (15000)" sheetId="20" r:id="rId20"/>
    <sheet name="&gt;50 (100)" sheetId="3" r:id="rId21"/>
    <sheet name="&gt;50 (250)" sheetId="4" r:id="rId22"/>
    <sheet name="&gt;50 (500)" sheetId="5" r:id="rId23"/>
    <sheet name="&gt;50 (1000)" sheetId="21" r:id="rId24"/>
    <sheet name="&gt;1500(2500)" sheetId="6" r:id="rId25"/>
    <sheet name="&gt;1500(4000)" sheetId="24" r:id="rId26"/>
    <sheet name="LU(7500)" sheetId="7" r:id="rId27"/>
    <sheet name="LU(10000)" sheetId="26" r:id="rId28"/>
    <sheet name="USL (470)" sheetId="8" r:id="rId29"/>
    <sheet name="SN (.4)" sheetId="9" r:id="rId30"/>
    <sheet name="StLght (1.5)" sheetId="10" r:id="rId31"/>
  </sheets>
  <externalReferences>
    <externalReference r:id="rId32"/>
    <externalReference r:id="rId33"/>
    <externalReference r:id="rId34"/>
    <externalReference r:id="rId35"/>
    <externalReference r:id="rId36"/>
    <externalReference r:id="rId37"/>
    <externalReference r:id="rId38"/>
    <externalReference r:id="rId39"/>
  </externalReferences>
  <definedNames>
    <definedName name="BI_LDCLIST" localSheetId="1">#REF!</definedName>
    <definedName name="BI_LDCLIST" localSheetId="3">#REF!</definedName>
    <definedName name="BI_LDCLIST" localSheetId="4">#REF!</definedName>
    <definedName name="BI_LDCLIST" localSheetId="5">#REF!</definedName>
    <definedName name="BI_LDCLIST">#REF!</definedName>
    <definedName name="BridgeYear">'[1]LDC Info'!$E$26</definedName>
    <definedName name="BridgeYear1">'[2]LDC Info'!$E$26</definedName>
    <definedName name="contactf" localSheetId="1">#REF!</definedName>
    <definedName name="contactf" localSheetId="3">#REF!</definedName>
    <definedName name="contactf" localSheetId="4">#REF!</definedName>
    <definedName name="contactf" localSheetId="5">#REF!</definedName>
    <definedName name="contactf">#REF!</definedName>
    <definedName name="COS_RES_CUSTOMERS" localSheetId="1">#REF!</definedName>
    <definedName name="COS_RES_CUSTOMERS" localSheetId="3">#REF!</definedName>
    <definedName name="COS_RES_CUSTOMERS" localSheetId="4">#REF!</definedName>
    <definedName name="COS_RES_CUSTOMERS" localSheetId="5">#REF!</definedName>
    <definedName name="COS_RES_CUSTOMERS">#REF!</definedName>
    <definedName name="COS_RES_KWH" localSheetId="1">#REF!</definedName>
    <definedName name="COS_RES_KWH" localSheetId="3">#REF!</definedName>
    <definedName name="COS_RES_KWH" localSheetId="4">#REF!</definedName>
    <definedName name="COS_RES_KWH" localSheetId="5">#REF!</definedName>
    <definedName name="COS_RES_KWH">#REF!</definedName>
    <definedName name="Cust3a" localSheetId="1">#REF!</definedName>
    <definedName name="Cust3a" localSheetId="3">#REF!</definedName>
    <definedName name="Cust3a" localSheetId="4">#REF!</definedName>
    <definedName name="Cust3a" localSheetId="5">#REF!</definedName>
    <definedName name="Cust3a">#REF!</definedName>
    <definedName name="Cust3b" localSheetId="1">#REF!</definedName>
    <definedName name="Cust3b" localSheetId="3">#REF!</definedName>
    <definedName name="Cust3b" localSheetId="4">#REF!</definedName>
    <definedName name="Cust3b" localSheetId="5">#REF!</definedName>
    <definedName name="Cust3b">#REF!</definedName>
    <definedName name="CustomerAdministration" localSheetId="3">[3]lists!#REF!</definedName>
    <definedName name="CustomerAdministration" localSheetId="4">[3]lists!#REF!</definedName>
    <definedName name="CustomerAdministration" localSheetId="5">[3]lists!#REF!</definedName>
    <definedName name="CustomerAdministration">[1]lists!$Z$1:$Z$36</definedName>
    <definedName name="CustomerAdministration1" localSheetId="1">[3]lists!#REF!</definedName>
    <definedName name="CustomerAdministration1">[3]lists!#REF!</definedName>
    <definedName name="DRC" localSheetId="1">'[3]3. Regulatory Charges'!#REF!</definedName>
    <definedName name="DRC" localSheetId="3">'[3]3. Regulatory Charges'!#REF!</definedName>
    <definedName name="DRC" localSheetId="4">'[3]3. Regulatory Charges'!#REF!</definedName>
    <definedName name="DRC" localSheetId="5">'[3]3. Regulatory Charges'!#REF!</definedName>
    <definedName name="DRC">'[3]3. Regulatory Charges'!#REF!</definedName>
    <definedName name="DRP">'[3]3. Regulatory Charges'!$D$35</definedName>
    <definedName name="EBNUMBER">'[1]LDC Info'!$E$16</definedName>
    <definedName name="Entegrus_SA">'[3]2016 List'!$C$26:$C$27</definedName>
    <definedName name="fed_sb" localSheetId="1">#REF!</definedName>
    <definedName name="fed_sb" localSheetId="3">#REF!</definedName>
    <definedName name="fed_sb" localSheetId="4">#REF!</definedName>
    <definedName name="fed_sb" localSheetId="5">#REF!</definedName>
    <definedName name="fed_sb">#REF!</definedName>
    <definedName name="fedtax" localSheetId="1">#REF!</definedName>
    <definedName name="fedtax" localSheetId="3">#REF!</definedName>
    <definedName name="fedtax" localSheetId="4">#REF!</definedName>
    <definedName name="fedtax" localSheetId="5">#REF!</definedName>
    <definedName name="fedtax">#REF!</definedName>
    <definedName name="Fixed_Charges">[1]lists!$I$1:$I$212</definedName>
    <definedName name="forecast_wholesale_lineplus" localSheetId="1">#REF!</definedName>
    <definedName name="forecast_wholesale_lineplus" localSheetId="3">#REF!</definedName>
    <definedName name="forecast_wholesale_lineplus" localSheetId="4">#REF!</definedName>
    <definedName name="forecast_wholesale_lineplus" localSheetId="5">#REF!</definedName>
    <definedName name="forecast_wholesale_lineplus">#REF!</definedName>
    <definedName name="forecast_wholesale_network" localSheetId="1">#REF!</definedName>
    <definedName name="forecast_wholesale_network" localSheetId="3">#REF!</definedName>
    <definedName name="forecast_wholesale_network" localSheetId="4">#REF!</definedName>
    <definedName name="forecast_wholesale_network" localSheetId="5">#REF!</definedName>
    <definedName name="forecast_wholesale_network">#REF!</definedName>
    <definedName name="G1LD" localSheetId="1">#REF!</definedName>
    <definedName name="G1LD" localSheetId="3">#REF!</definedName>
    <definedName name="G1LD" localSheetId="4">#REF!</definedName>
    <definedName name="G1LD" localSheetId="5">#REF!</definedName>
    <definedName name="G1LD">#REF!</definedName>
    <definedName name="G1LDCBR" localSheetId="1">#REF!</definedName>
    <definedName name="G1LDCBR" localSheetId="3">#REF!</definedName>
    <definedName name="G1LDCBR" localSheetId="4">#REF!</definedName>
    <definedName name="G1LDCBR" localSheetId="5">#REF!</definedName>
    <definedName name="G1LDCBR">#REF!</definedName>
    <definedName name="Group1Desposing" localSheetId="1">#REF!</definedName>
    <definedName name="Group1Desposing" localSheetId="3">#REF!</definedName>
    <definedName name="Group1Desposing" localSheetId="4">#REF!</definedName>
    <definedName name="Group1Desposing" localSheetId="5">#REF!</definedName>
    <definedName name="Group1Desposing">#REF!</definedName>
    <definedName name="histdate">[4]Financials!$E$76</definedName>
    <definedName name="Incr2000" localSheetId="1">#REF!</definedName>
    <definedName name="Incr2000" localSheetId="3">#REF!</definedName>
    <definedName name="Incr2000" localSheetId="4">#REF!</definedName>
    <definedName name="Incr2000" localSheetId="5">#REF!</definedName>
    <definedName name="Incr2000">#REF!</definedName>
    <definedName name="Lakeland_SA">'[3]2016 List'!$C$14:$C$15</definedName>
    <definedName name="LDC_LIST">[5]lists!$AM$1:$AM$80</definedName>
    <definedName name="LDCList">OFFSET('[3]2016 List'!$A$1,0,0,COUNTA('[3]2016 List'!$A:$A),1)</definedName>
    <definedName name="LDCNAME1">'[3]1. Information Sheet'!$F$14</definedName>
    <definedName name="LIMIT" localSheetId="1">#REF!</definedName>
    <definedName name="LIMIT" localSheetId="3">#REF!</definedName>
    <definedName name="LIMIT" localSheetId="4">#REF!</definedName>
    <definedName name="LIMIT" localSheetId="5">#REF!</definedName>
    <definedName name="LIMIT">#REF!</definedName>
    <definedName name="listdata" localSheetId="1">#REF!</definedName>
    <definedName name="listdata" localSheetId="3">#REF!</definedName>
    <definedName name="listdata" localSheetId="4">#REF!</definedName>
    <definedName name="listdata" localSheetId="5">#REF!</definedName>
    <definedName name="listdata">#REF!</definedName>
    <definedName name="LossFactors">[1]lists!$L$2:$L$15</definedName>
    <definedName name="man_beg_bud" localSheetId="1">#REF!</definedName>
    <definedName name="man_beg_bud" localSheetId="3">#REF!</definedName>
    <definedName name="man_beg_bud" localSheetId="4">#REF!</definedName>
    <definedName name="man_beg_bud" localSheetId="5">#REF!</definedName>
    <definedName name="man_beg_bud">#REF!</definedName>
    <definedName name="man_end_bud" localSheetId="1">#REF!</definedName>
    <definedName name="man_end_bud" localSheetId="3">#REF!</definedName>
    <definedName name="man_end_bud" localSheetId="4">#REF!</definedName>
    <definedName name="man_end_bud" localSheetId="5">#REF!</definedName>
    <definedName name="man_end_bud">#REF!</definedName>
    <definedName name="man12ACT" localSheetId="1">#REF!</definedName>
    <definedName name="man12ACT" localSheetId="3">#REF!</definedName>
    <definedName name="man12ACT" localSheetId="4">#REF!</definedName>
    <definedName name="man12ACT" localSheetId="5">#REF!</definedName>
    <definedName name="man12ACT">#REF!</definedName>
    <definedName name="MANBUD" localSheetId="1">#REF!</definedName>
    <definedName name="MANBUD" localSheetId="3">#REF!</definedName>
    <definedName name="MANBUD" localSheetId="4">#REF!</definedName>
    <definedName name="MANBUD" localSheetId="5">#REF!</definedName>
    <definedName name="MANBUD">#REF!</definedName>
    <definedName name="manCYACT" localSheetId="1">#REF!</definedName>
    <definedName name="manCYACT" localSheetId="3">#REF!</definedName>
    <definedName name="manCYACT" localSheetId="4">#REF!</definedName>
    <definedName name="manCYACT" localSheetId="5">#REF!</definedName>
    <definedName name="manCYACT">#REF!</definedName>
    <definedName name="manCYBUD" localSheetId="1">#REF!</definedName>
    <definedName name="manCYBUD" localSheetId="3">#REF!</definedName>
    <definedName name="manCYBUD" localSheetId="4">#REF!</definedName>
    <definedName name="manCYBUD" localSheetId="5">#REF!</definedName>
    <definedName name="manCYBUD">#REF!</definedName>
    <definedName name="manCYF" localSheetId="1">#REF!</definedName>
    <definedName name="manCYF" localSheetId="3">#REF!</definedName>
    <definedName name="manCYF" localSheetId="4">#REF!</definedName>
    <definedName name="manCYF" localSheetId="5">#REF!</definedName>
    <definedName name="manCYF">#REF!</definedName>
    <definedName name="MANEND" localSheetId="1">#REF!</definedName>
    <definedName name="MANEND" localSheetId="3">#REF!</definedName>
    <definedName name="MANEND" localSheetId="4">#REF!</definedName>
    <definedName name="MANEND" localSheetId="5">#REF!</definedName>
    <definedName name="MANEND">#REF!</definedName>
    <definedName name="manNYbud" localSheetId="1">#REF!</definedName>
    <definedName name="manNYbud" localSheetId="3">#REF!</definedName>
    <definedName name="manNYbud" localSheetId="4">#REF!</definedName>
    <definedName name="manNYbud" localSheetId="5">#REF!</definedName>
    <definedName name="manNYbud">#REF!</definedName>
    <definedName name="manpower_costs" localSheetId="1">#REF!</definedName>
    <definedName name="manpower_costs" localSheetId="3">#REF!</definedName>
    <definedName name="manpower_costs" localSheetId="4">#REF!</definedName>
    <definedName name="manpower_costs" localSheetId="5">#REF!</definedName>
    <definedName name="manpower_costs">#REF!</definedName>
    <definedName name="manPYACT" localSheetId="1">#REF!</definedName>
    <definedName name="manPYACT" localSheetId="3">#REF!</definedName>
    <definedName name="manPYACT" localSheetId="4">#REF!</definedName>
    <definedName name="manPYACT" localSheetId="5">#REF!</definedName>
    <definedName name="manPYACT">#REF!</definedName>
    <definedName name="MANSTART" localSheetId="1">#REF!</definedName>
    <definedName name="MANSTART" localSheetId="3">#REF!</definedName>
    <definedName name="MANSTART" localSheetId="4">#REF!</definedName>
    <definedName name="MANSTART" localSheetId="5">#REF!</definedName>
    <definedName name="MANSTART">#REF!</definedName>
    <definedName name="mat_beg_bud" localSheetId="1">#REF!</definedName>
    <definedName name="mat_beg_bud" localSheetId="3">#REF!</definedName>
    <definedName name="mat_beg_bud" localSheetId="4">#REF!</definedName>
    <definedName name="mat_beg_bud" localSheetId="5">#REF!</definedName>
    <definedName name="mat_beg_bud">#REF!</definedName>
    <definedName name="mat_end_bud" localSheetId="1">#REF!</definedName>
    <definedName name="mat_end_bud" localSheetId="3">#REF!</definedName>
    <definedName name="mat_end_bud" localSheetId="4">#REF!</definedName>
    <definedName name="mat_end_bud" localSheetId="5">#REF!</definedName>
    <definedName name="mat_end_bud">#REF!</definedName>
    <definedName name="mat12ACT" localSheetId="1">#REF!</definedName>
    <definedName name="mat12ACT" localSheetId="3">#REF!</definedName>
    <definedName name="mat12ACT" localSheetId="4">#REF!</definedName>
    <definedName name="mat12ACT" localSheetId="5">#REF!</definedName>
    <definedName name="mat12ACT">#REF!</definedName>
    <definedName name="MATBUD" localSheetId="1">#REF!</definedName>
    <definedName name="MATBUD" localSheetId="3">#REF!</definedName>
    <definedName name="MATBUD" localSheetId="4">#REF!</definedName>
    <definedName name="MATBUD" localSheetId="5">#REF!</definedName>
    <definedName name="MATBUD">#REF!</definedName>
    <definedName name="matCYACT" localSheetId="1">#REF!</definedName>
    <definedName name="matCYACT" localSheetId="3">#REF!</definedName>
    <definedName name="matCYACT" localSheetId="4">#REF!</definedName>
    <definedName name="matCYACT" localSheetId="5">#REF!</definedName>
    <definedName name="matCYACT">#REF!</definedName>
    <definedName name="matCYBUD" localSheetId="1">#REF!</definedName>
    <definedName name="matCYBUD" localSheetId="3">#REF!</definedName>
    <definedName name="matCYBUD" localSheetId="4">#REF!</definedName>
    <definedName name="matCYBUD" localSheetId="5">#REF!</definedName>
    <definedName name="matCYBUD">#REF!</definedName>
    <definedName name="matCYF" localSheetId="1">#REF!</definedName>
    <definedName name="matCYF" localSheetId="3">#REF!</definedName>
    <definedName name="matCYF" localSheetId="4">#REF!</definedName>
    <definedName name="matCYF" localSheetId="5">#REF!</definedName>
    <definedName name="matCYF">#REF!</definedName>
    <definedName name="MATEND" localSheetId="1">#REF!</definedName>
    <definedName name="MATEND" localSheetId="3">#REF!</definedName>
    <definedName name="MATEND" localSheetId="4">#REF!</definedName>
    <definedName name="MATEND" localSheetId="5">#REF!</definedName>
    <definedName name="MATEND">#REF!</definedName>
    <definedName name="material_costs" localSheetId="1">#REF!</definedName>
    <definedName name="material_costs" localSheetId="3">#REF!</definedName>
    <definedName name="material_costs" localSheetId="4">#REF!</definedName>
    <definedName name="material_costs" localSheetId="5">#REF!</definedName>
    <definedName name="material_costs">#REF!</definedName>
    <definedName name="matNYbud" localSheetId="1">#REF!</definedName>
    <definedName name="matNYbud" localSheetId="3">#REF!</definedName>
    <definedName name="matNYbud" localSheetId="4">#REF!</definedName>
    <definedName name="matNYbud" localSheetId="5">#REF!</definedName>
    <definedName name="matNYbud">#REF!</definedName>
    <definedName name="matPYACT" localSheetId="1">#REF!</definedName>
    <definedName name="matPYACT" localSheetId="3">#REF!</definedName>
    <definedName name="matPYACT" localSheetId="4">#REF!</definedName>
    <definedName name="matPYACT" localSheetId="5">#REF!</definedName>
    <definedName name="matPYACT">#REF!</definedName>
    <definedName name="MATSTART" localSheetId="1">#REF!</definedName>
    <definedName name="MATSTART" localSheetId="3">#REF!</definedName>
    <definedName name="MATSTART" localSheetId="4">#REF!</definedName>
    <definedName name="MATSTART" localSheetId="5">#REF!</definedName>
    <definedName name="MATSTART">#REF!</definedName>
    <definedName name="maxtax" localSheetId="1">#REF!</definedName>
    <definedName name="maxtax" localSheetId="3">#REF!</definedName>
    <definedName name="maxtax" localSheetId="4">#REF!</definedName>
    <definedName name="maxtax" localSheetId="5">#REF!</definedName>
    <definedName name="maxtax">#REF!</definedName>
    <definedName name="MidPeak">'[3]3. Regulatory Charges'!$D$24</definedName>
    <definedName name="NonPayment">[1]lists!$AA$1:$AA$71</definedName>
    <definedName name="OffPeak">'[3]3. Regulatory Charges'!$D$23</definedName>
    <definedName name="OnPeak">'[3]3. Regulatory Charges'!$D$25</definedName>
    <definedName name="ontario_sb" localSheetId="1">#REF!</definedName>
    <definedName name="ontario_sb" localSheetId="3">#REF!</definedName>
    <definedName name="ontario_sb" localSheetId="4">#REF!</definedName>
    <definedName name="ontario_sb" localSheetId="5">#REF!</definedName>
    <definedName name="ontario_sb">#REF!</definedName>
    <definedName name="ontariotax" localSheetId="1">#REF!</definedName>
    <definedName name="ontariotax" localSheetId="3">#REF!</definedName>
    <definedName name="ontariotax" localSheetId="4">#REF!</definedName>
    <definedName name="ontariotax" localSheetId="5">#REF!</definedName>
    <definedName name="ontariotax">#REF!</definedName>
    <definedName name="oth_beg_bud" localSheetId="1">#REF!</definedName>
    <definedName name="oth_beg_bud" localSheetId="3">#REF!</definedName>
    <definedName name="oth_beg_bud" localSheetId="4">#REF!</definedName>
    <definedName name="oth_beg_bud" localSheetId="5">#REF!</definedName>
    <definedName name="oth_beg_bud">#REF!</definedName>
    <definedName name="oth_end_bud" localSheetId="1">#REF!</definedName>
    <definedName name="oth_end_bud" localSheetId="3">#REF!</definedName>
    <definedName name="oth_end_bud" localSheetId="4">#REF!</definedName>
    <definedName name="oth_end_bud" localSheetId="5">#REF!</definedName>
    <definedName name="oth_end_bud">#REF!</definedName>
    <definedName name="oth12ACT" localSheetId="1">#REF!</definedName>
    <definedName name="oth12ACT" localSheetId="3">#REF!</definedName>
    <definedName name="oth12ACT" localSheetId="4">#REF!</definedName>
    <definedName name="oth12ACT" localSheetId="5">#REF!</definedName>
    <definedName name="oth12ACT">#REF!</definedName>
    <definedName name="othCYACT" localSheetId="1">#REF!</definedName>
    <definedName name="othCYACT" localSheetId="3">#REF!</definedName>
    <definedName name="othCYACT" localSheetId="4">#REF!</definedName>
    <definedName name="othCYACT" localSheetId="5">#REF!</definedName>
    <definedName name="othCYACT">#REF!</definedName>
    <definedName name="othCYBUD" localSheetId="1">#REF!</definedName>
    <definedName name="othCYBUD" localSheetId="3">#REF!</definedName>
    <definedName name="othCYBUD" localSheetId="4">#REF!</definedName>
    <definedName name="othCYBUD" localSheetId="5">#REF!</definedName>
    <definedName name="othCYBUD">#REF!</definedName>
    <definedName name="othCYF" localSheetId="1">#REF!</definedName>
    <definedName name="othCYF" localSheetId="3">#REF!</definedName>
    <definedName name="othCYF" localSheetId="4">#REF!</definedName>
    <definedName name="othCYF" localSheetId="5">#REF!</definedName>
    <definedName name="othCYF">#REF!</definedName>
    <definedName name="OTHEND" localSheetId="1">#REF!</definedName>
    <definedName name="OTHEND" localSheetId="3">#REF!</definedName>
    <definedName name="OTHEND" localSheetId="4">#REF!</definedName>
    <definedName name="OTHEND" localSheetId="5">#REF!</definedName>
    <definedName name="OTHEND">#REF!</definedName>
    <definedName name="other_costs" localSheetId="1">#REF!</definedName>
    <definedName name="other_costs" localSheetId="3">#REF!</definedName>
    <definedName name="other_costs" localSheetId="4">#REF!</definedName>
    <definedName name="other_costs" localSheetId="5">#REF!</definedName>
    <definedName name="other_costs">#REF!</definedName>
    <definedName name="OTHERBUD" localSheetId="1">#REF!</definedName>
    <definedName name="OTHERBUD" localSheetId="3">#REF!</definedName>
    <definedName name="OTHERBUD" localSheetId="4">#REF!</definedName>
    <definedName name="OTHERBUD" localSheetId="5">#REF!</definedName>
    <definedName name="OTHERBUD">#REF!</definedName>
    <definedName name="othNYbud" localSheetId="1">#REF!</definedName>
    <definedName name="othNYbud" localSheetId="3">#REF!</definedName>
    <definedName name="othNYbud" localSheetId="4">#REF!</definedName>
    <definedName name="othNYbud" localSheetId="5">#REF!</definedName>
    <definedName name="othNYbud">#REF!</definedName>
    <definedName name="othPYACT" localSheetId="1">#REF!</definedName>
    <definedName name="othPYACT" localSheetId="3">#REF!</definedName>
    <definedName name="othPYACT" localSheetId="4">#REF!</definedName>
    <definedName name="othPYACT" localSheetId="5">#REF!</definedName>
    <definedName name="othPYACT">#REF!</definedName>
    <definedName name="OTHSTART" localSheetId="1">#REF!</definedName>
    <definedName name="OTHSTART" localSheetId="3">#REF!</definedName>
    <definedName name="OTHSTART" localSheetId="4">#REF!</definedName>
    <definedName name="OTHSTART" localSheetId="5">#REF!</definedName>
    <definedName name="OTHSTART">#REF!</definedName>
    <definedName name="passwordlist" localSheetId="1">#REF!</definedName>
    <definedName name="passwordlist" localSheetId="3">#REF!</definedName>
    <definedName name="passwordlist" localSheetId="4">#REF!</definedName>
    <definedName name="passwordlist" localSheetId="5">#REF!</definedName>
    <definedName name="passwordlist">#REF!</definedName>
    <definedName name="_xlnm.Print_Area" localSheetId="24">'&gt;1500(2500)'!$A$10:$AQ$91</definedName>
    <definedName name="_xlnm.Print_Area" localSheetId="25">'&gt;1500(4000)'!$A$10:$AQ$91</definedName>
    <definedName name="_xlnm.Print_Area" localSheetId="20">'&gt;50 (100)'!$A$10:$AQ$91</definedName>
    <definedName name="_xlnm.Print_Area" localSheetId="23">'&gt;50 (1000)'!$A$10:$AQ$91</definedName>
    <definedName name="_xlnm.Print_Area" localSheetId="21">'&gt;50 (250)'!$A$10:$AQ$91</definedName>
    <definedName name="_xlnm.Print_Area" localSheetId="22">'&gt;50 (500)'!$A$10:$AQ$91</definedName>
    <definedName name="_xlnm.Print_Area" localSheetId="1">'2021'!$A$1:$D$420</definedName>
    <definedName name="_xlnm.Print_Area" localSheetId="2">'2022'!$A$1:$D$412</definedName>
    <definedName name="_xlnm.Print_Area" localSheetId="3">'2023'!$A$1:$D$389</definedName>
    <definedName name="_xlnm.Print_Area" localSheetId="4">'2024'!$A$1:$D$389</definedName>
    <definedName name="_xlnm.Print_Area" localSheetId="5">'2025'!$A$1:$D$389</definedName>
    <definedName name="_xlnm.Print_Area" localSheetId="27">'LU(10000)'!$A$10:$AQ$91</definedName>
    <definedName name="_xlnm.Print_Area" localSheetId="26">'LU(7500)'!$A$10:$AQ$91</definedName>
    <definedName name="_xlnm.Print_Area" localSheetId="6">'Proposed Rates'!$A$1:$J$385</definedName>
    <definedName name="_xlnm.Print_Area" localSheetId="7">'Res (100)'!$A$9:$AQ$93</definedName>
    <definedName name="_xlnm.Print_Area" localSheetId="12">'Res (1000)'!$A$10:$AQ$91</definedName>
    <definedName name="_xlnm.Print_Area" localSheetId="13">'Res (1500)'!$A$10:$AQ$91</definedName>
    <definedName name="_xlnm.Print_Area" localSheetId="14">'Res (2000)'!$A$9:$AQ$85</definedName>
    <definedName name="_xlnm.Print_Area" localSheetId="8">'Res (232)'!$A$9:$AQ$92</definedName>
    <definedName name="_xlnm.Print_Area" localSheetId="9">'Res (250)'!$A$10:$AQ$91</definedName>
    <definedName name="_xlnm.Print_Area" localSheetId="10">'Res (500)'!$A$10:$AQ$91</definedName>
    <definedName name="_xlnm.Print_Area" localSheetId="11">'Res (750)'!$A$10:$AQ$91</definedName>
    <definedName name="_xlnm.Print_Area" localSheetId="15">'SC (1000)'!$A$10:$AQ$91</definedName>
    <definedName name="_xlnm.Print_Area" localSheetId="18">'SC (10000)'!$A$10:$AQ$91</definedName>
    <definedName name="_xlnm.Print_Area" localSheetId="19">'SC (15000)'!$A$9:$AQ$91</definedName>
    <definedName name="_xlnm.Print_Area" localSheetId="16">'SC (2000)'!$A$10:$AQ$85</definedName>
    <definedName name="_xlnm.Print_Area" localSheetId="17">'SC (5000)'!$A$10:$AQ$91</definedName>
    <definedName name="_xlnm.Print_Area" localSheetId="29">'SN (.4)'!$A$10:$AQ$91</definedName>
    <definedName name="_xlnm.Print_Area" localSheetId="30">'StLght (1.5)'!$A$10:$AQ$91</definedName>
    <definedName name="_xlnm.Print_Area" localSheetId="0">'Summary with $ and %'!$A$1:$J$51</definedName>
    <definedName name="_xlnm.Print_Area" localSheetId="28">'USL (470)'!$A$10:$AQ$91</definedName>
    <definedName name="print_end" localSheetId="1">#REF!</definedName>
    <definedName name="print_end" localSheetId="3">#REF!</definedName>
    <definedName name="print_end" localSheetId="4">#REF!</definedName>
    <definedName name="print_end" localSheetId="5">#REF!</definedName>
    <definedName name="print_end">#REF!</definedName>
    <definedName name="_xlnm.Print_Titles" localSheetId="24">'&gt;1500(2500)'!$A:$H</definedName>
    <definedName name="_xlnm.Print_Titles" localSheetId="25">'&gt;1500(4000)'!$A:$H</definedName>
    <definedName name="_xlnm.Print_Titles" localSheetId="20">'&gt;50 (100)'!$A:$H</definedName>
    <definedName name="_xlnm.Print_Titles" localSheetId="23">'&gt;50 (1000)'!$A:$H</definedName>
    <definedName name="_xlnm.Print_Titles" localSheetId="21">'&gt;50 (250)'!$A:$H</definedName>
    <definedName name="_xlnm.Print_Titles" localSheetId="22">'&gt;50 (500)'!$A:$H</definedName>
    <definedName name="_xlnm.Print_Titles" localSheetId="1">'2021'!$1:$6</definedName>
    <definedName name="_xlnm.Print_Titles" localSheetId="2">'2022'!$1:$6</definedName>
    <definedName name="_xlnm.Print_Titles" localSheetId="3">'2023'!$1:$6</definedName>
    <definedName name="_xlnm.Print_Titles" localSheetId="4">'2024'!$1:$6</definedName>
    <definedName name="_xlnm.Print_Titles" localSheetId="5">'2025'!$1:$6</definedName>
    <definedName name="_xlnm.Print_Titles" localSheetId="27">'LU(10000)'!$A:$H</definedName>
    <definedName name="_xlnm.Print_Titles" localSheetId="26">'LU(7500)'!$A:$H</definedName>
    <definedName name="_xlnm.Print_Titles" localSheetId="7">'Res (100)'!$A:$H</definedName>
    <definedName name="_xlnm.Print_Titles" localSheetId="12">'Res (1000)'!$A:$H</definedName>
    <definedName name="_xlnm.Print_Titles" localSheetId="13">'Res (1500)'!$A:$H</definedName>
    <definedName name="_xlnm.Print_Titles" localSheetId="14">'Res (2000)'!$A:$H</definedName>
    <definedName name="_xlnm.Print_Titles" localSheetId="8">'Res (232)'!$A:$H</definedName>
    <definedName name="_xlnm.Print_Titles" localSheetId="9">'Res (250)'!$A:$H</definedName>
    <definedName name="_xlnm.Print_Titles" localSheetId="10">'Res (500)'!$A:$H</definedName>
    <definedName name="_xlnm.Print_Titles" localSheetId="11">'Res (750)'!$A:$H</definedName>
    <definedName name="_xlnm.Print_Titles" localSheetId="15">'SC (1000)'!$A:$H</definedName>
    <definedName name="_xlnm.Print_Titles" localSheetId="18">'SC (10000)'!$A:$H</definedName>
    <definedName name="_xlnm.Print_Titles" localSheetId="19">'SC (15000)'!$A:$H</definedName>
    <definedName name="_xlnm.Print_Titles" localSheetId="16">'SC (2000)'!$A:$H</definedName>
    <definedName name="_xlnm.Print_Titles" localSheetId="17">'SC (5000)'!$A:$H</definedName>
    <definedName name="_xlnm.Print_Titles" localSheetId="29">'SN (.4)'!$A:$H</definedName>
    <definedName name="_xlnm.Print_Titles" localSheetId="30">'StLght (1.5)'!$A:$H</definedName>
    <definedName name="_xlnm.Print_Titles" localSheetId="28">'USL (470)'!$A:$H</definedName>
    <definedName name="Rate_Class">[1]lists!$A$1:$A$104</definedName>
    <definedName name="RATE_CLASSES">[6]lists!$A$1:$A$104</definedName>
    <definedName name="ratebase" localSheetId="1">#REF!</definedName>
    <definedName name="ratebase" localSheetId="3">#REF!</definedName>
    <definedName name="ratebase" localSheetId="4">#REF!</definedName>
    <definedName name="ratebase" localSheetId="5">#REF!</definedName>
    <definedName name="ratebase">#REF!</definedName>
    <definedName name="ratedescription">[7]hidden1!$D$1:$D$122</definedName>
    <definedName name="RateRiderName">OFFSET('[3]Rate Rider Database'!$C$1,1,0,COUNTA('[3]Rate Rider Database'!$C:$C)-1,1)</definedName>
    <definedName name="RebaseYear">'[1]LDC Info'!$E$28</definedName>
    <definedName name="SALBENF" localSheetId="1">#REF!</definedName>
    <definedName name="SALBENF" localSheetId="3">#REF!</definedName>
    <definedName name="SALBENF" localSheetId="4">#REF!</definedName>
    <definedName name="SALBENF" localSheetId="5">#REF!</definedName>
    <definedName name="SALBENF">#REF!</definedName>
    <definedName name="salreg" localSheetId="1">#REF!</definedName>
    <definedName name="salreg" localSheetId="3">#REF!</definedName>
    <definedName name="salreg" localSheetId="4">#REF!</definedName>
    <definedName name="salreg" localSheetId="5">#REF!</definedName>
    <definedName name="salreg">#REF!</definedName>
    <definedName name="SALREGF" localSheetId="1">#REF!</definedName>
    <definedName name="SALREGF" localSheetId="3">#REF!</definedName>
    <definedName name="SALREGF" localSheetId="4">#REF!</definedName>
    <definedName name="SALREGF" localSheetId="5">#REF!</definedName>
    <definedName name="SALREGF">#REF!</definedName>
    <definedName name="SME">'[3]3. Regulatory Charges'!$D$33</definedName>
    <definedName name="ss" localSheetId="1">#REF!</definedName>
    <definedName name="ss" localSheetId="3">#REF!</definedName>
    <definedName name="ss" localSheetId="4">#REF!</definedName>
    <definedName name="ss" localSheetId="5">#REF!</definedName>
    <definedName name="ss">#REF!</definedName>
    <definedName name="StartEnd" localSheetId="1">#REF!</definedName>
    <definedName name="StartEnd" localSheetId="3">#REF!</definedName>
    <definedName name="StartEnd" localSheetId="4">#REF!</definedName>
    <definedName name="StartEnd" localSheetId="5">#REF!</definedName>
    <definedName name="StartEnd">#REF!</definedName>
    <definedName name="taxableincome" localSheetId="1">#REF!</definedName>
    <definedName name="taxableincome" localSheetId="3">#REF!</definedName>
    <definedName name="taxableincome" localSheetId="4">#REF!</definedName>
    <definedName name="taxableincome" localSheetId="5">#REF!</definedName>
    <definedName name="taxableincome">#REF!</definedName>
    <definedName name="TEMPA" localSheetId="1">#REF!</definedName>
    <definedName name="TEMPA" localSheetId="3">#REF!</definedName>
    <definedName name="TEMPA" localSheetId="4">#REF!</definedName>
    <definedName name="TEMPA" localSheetId="5">#REF!</definedName>
    <definedName name="TEMPA">#REF!</definedName>
    <definedName name="TestYear">'[1]LDC Info'!$E$24</definedName>
    <definedName name="Total_Current_Wholesale_Line" localSheetId="1">#REF!</definedName>
    <definedName name="Total_Current_Wholesale_Line" localSheetId="3">#REF!</definedName>
    <definedName name="Total_Current_Wholesale_Line" localSheetId="4">#REF!</definedName>
    <definedName name="Total_Current_Wholesale_Line" localSheetId="5">#REF!</definedName>
    <definedName name="Total_Current_Wholesale_Line">#REF!</definedName>
    <definedName name="Total_Current_Wholesale_Lineplus" localSheetId="1">#REF!</definedName>
    <definedName name="Total_Current_Wholesale_Lineplus" localSheetId="3">#REF!</definedName>
    <definedName name="Total_Current_Wholesale_Lineplus" localSheetId="4">#REF!</definedName>
    <definedName name="Total_Current_Wholesale_Lineplus" localSheetId="5">#REF!</definedName>
    <definedName name="Total_Current_Wholesale_Lineplus">#REF!</definedName>
    <definedName name="total_current_wholesale_network" localSheetId="1">#REF!</definedName>
    <definedName name="total_current_wholesale_network" localSheetId="3">#REF!</definedName>
    <definedName name="total_current_wholesale_network" localSheetId="4">#REF!</definedName>
    <definedName name="total_current_wholesale_network" localSheetId="5">#REF!</definedName>
    <definedName name="total_current_wholesale_network">#REF!</definedName>
    <definedName name="total_dept" localSheetId="1">#REF!</definedName>
    <definedName name="total_dept" localSheetId="3">#REF!</definedName>
    <definedName name="total_dept" localSheetId="4">#REF!</definedName>
    <definedName name="total_dept" localSheetId="5">#REF!</definedName>
    <definedName name="total_dept">#REF!</definedName>
    <definedName name="total_manpower" localSheetId="1">#REF!</definedName>
    <definedName name="total_manpower" localSheetId="3">#REF!</definedName>
    <definedName name="total_manpower" localSheetId="4">#REF!</definedName>
    <definedName name="total_manpower" localSheetId="5">#REF!</definedName>
    <definedName name="total_manpower">#REF!</definedName>
    <definedName name="total_material" localSheetId="1">#REF!</definedName>
    <definedName name="total_material" localSheetId="3">#REF!</definedName>
    <definedName name="total_material" localSheetId="4">#REF!</definedName>
    <definedName name="total_material" localSheetId="5">#REF!</definedName>
    <definedName name="total_material">#REF!</definedName>
    <definedName name="total_other" localSheetId="1">#REF!</definedName>
    <definedName name="total_other" localSheetId="3">#REF!</definedName>
    <definedName name="total_other" localSheetId="4">#REF!</definedName>
    <definedName name="total_other" localSheetId="5">#REF!</definedName>
    <definedName name="total_other">#REF!</definedName>
    <definedName name="total_transportation" localSheetId="1">#REF!</definedName>
    <definedName name="total_transportation" localSheetId="3">#REF!</definedName>
    <definedName name="total_transportation" localSheetId="4">#REF!</definedName>
    <definedName name="total_transportation" localSheetId="5">#REF!</definedName>
    <definedName name="total_transportation">#REF!</definedName>
    <definedName name="TRANBUD" localSheetId="1">#REF!</definedName>
    <definedName name="TRANBUD" localSheetId="3">#REF!</definedName>
    <definedName name="TRANBUD" localSheetId="4">#REF!</definedName>
    <definedName name="TRANBUD" localSheetId="5">#REF!</definedName>
    <definedName name="TRANBUD">#REF!</definedName>
    <definedName name="TranCust" localSheetId="1">#REF!</definedName>
    <definedName name="TranCust" localSheetId="3">#REF!</definedName>
    <definedName name="TranCust" localSheetId="4">#REF!</definedName>
    <definedName name="TranCust" localSheetId="5">#REF!</definedName>
    <definedName name="TranCust">#REF!</definedName>
    <definedName name="TranCustb" localSheetId="1">#REF!</definedName>
    <definedName name="TranCustb" localSheetId="3">#REF!</definedName>
    <definedName name="TranCustb" localSheetId="4">#REF!</definedName>
    <definedName name="TranCustb" localSheetId="5">#REF!</definedName>
    <definedName name="TranCustb">#REF!</definedName>
    <definedName name="TRANEND" localSheetId="1">#REF!</definedName>
    <definedName name="TRANEND" localSheetId="3">#REF!</definedName>
    <definedName name="TRANEND" localSheetId="4">#REF!</definedName>
    <definedName name="TRANEND" localSheetId="5">#REF!</definedName>
    <definedName name="TRANEND">#REF!</definedName>
    <definedName name="TransCust" localSheetId="1">#REF!</definedName>
    <definedName name="TransCust" localSheetId="3">#REF!</definedName>
    <definedName name="TransCust" localSheetId="4">#REF!</definedName>
    <definedName name="TransCust" localSheetId="5">#REF!</definedName>
    <definedName name="TransCust">#REF!</definedName>
    <definedName name="transportation_costs" localSheetId="1">#REF!</definedName>
    <definedName name="transportation_costs" localSheetId="3">#REF!</definedName>
    <definedName name="transportation_costs" localSheetId="4">#REF!</definedName>
    <definedName name="transportation_costs" localSheetId="5">#REF!</definedName>
    <definedName name="transportation_costs">#REF!</definedName>
    <definedName name="TRANSTART" localSheetId="1">#REF!</definedName>
    <definedName name="TRANSTART" localSheetId="3">#REF!</definedName>
    <definedName name="TRANSTART" localSheetId="4">#REF!</definedName>
    <definedName name="TRANSTART" localSheetId="5">#REF!</definedName>
    <definedName name="TRANSTART">#REF!</definedName>
    <definedName name="trn_beg_bud" localSheetId="1">#REF!</definedName>
    <definedName name="trn_beg_bud" localSheetId="3">#REF!</definedName>
    <definedName name="trn_beg_bud" localSheetId="4">#REF!</definedName>
    <definedName name="trn_beg_bud" localSheetId="5">#REF!</definedName>
    <definedName name="trn_beg_bud">#REF!</definedName>
    <definedName name="trn_end_bud" localSheetId="1">#REF!</definedName>
    <definedName name="trn_end_bud" localSheetId="3">#REF!</definedName>
    <definedName name="trn_end_bud" localSheetId="4">#REF!</definedName>
    <definedName name="trn_end_bud" localSheetId="5">#REF!</definedName>
    <definedName name="trn_end_bud">#REF!</definedName>
    <definedName name="trn12ACT" localSheetId="1">#REF!</definedName>
    <definedName name="trn12ACT" localSheetId="3">#REF!</definedName>
    <definedName name="trn12ACT" localSheetId="4">#REF!</definedName>
    <definedName name="trn12ACT" localSheetId="5">#REF!</definedName>
    <definedName name="trn12ACT">#REF!</definedName>
    <definedName name="trnCYACT" localSheetId="1">#REF!</definedName>
    <definedName name="trnCYACT" localSheetId="3">#REF!</definedName>
    <definedName name="trnCYACT" localSheetId="4">#REF!</definedName>
    <definedName name="trnCYACT" localSheetId="5">#REF!</definedName>
    <definedName name="trnCYACT">#REF!</definedName>
    <definedName name="trnCYBUD" localSheetId="1">#REF!</definedName>
    <definedName name="trnCYBUD" localSheetId="3">#REF!</definedName>
    <definedName name="trnCYBUD" localSheetId="4">#REF!</definedName>
    <definedName name="trnCYBUD" localSheetId="5">#REF!</definedName>
    <definedName name="trnCYBUD">#REF!</definedName>
    <definedName name="trnCYF" localSheetId="1">#REF!</definedName>
    <definedName name="trnCYF" localSheetId="3">#REF!</definedName>
    <definedName name="trnCYF" localSheetId="4">#REF!</definedName>
    <definedName name="trnCYF" localSheetId="5">#REF!</definedName>
    <definedName name="trnCYF">#REF!</definedName>
    <definedName name="trnNYbud" localSheetId="1">#REF!</definedName>
    <definedName name="trnNYbud" localSheetId="3">#REF!</definedName>
    <definedName name="trnNYbud" localSheetId="4">#REF!</definedName>
    <definedName name="trnNYbud" localSheetId="5">#REF!</definedName>
    <definedName name="trnNYbud">#REF!</definedName>
    <definedName name="trnPYACT" localSheetId="1">#REF!</definedName>
    <definedName name="trnPYACT" localSheetId="3">#REF!</definedName>
    <definedName name="trnPYACT" localSheetId="4">#REF!</definedName>
    <definedName name="trnPYACT" localSheetId="5">#REF!</definedName>
    <definedName name="trnPYACT">#REF!</definedName>
    <definedName name="Units">[1]lists!$N$2:$N$5</definedName>
    <definedName name="Units1" localSheetId="1">[3]lists!#REF!</definedName>
    <definedName name="Units1" localSheetId="3">[3]lists!#REF!</definedName>
    <definedName name="Units1" localSheetId="4">[3]lists!#REF!</definedName>
    <definedName name="Units1" localSheetId="5">[3]lists!#REF!</definedName>
    <definedName name="Units1">[3]lists!#REF!</definedName>
    <definedName name="Units2" localSheetId="1">[3]lists!#REF!</definedName>
    <definedName name="Units2" localSheetId="3">[3]lists!#REF!</definedName>
    <definedName name="Units2" localSheetId="4">[3]lists!#REF!</definedName>
    <definedName name="Units2" localSheetId="5">[3]lists!#REF!</definedName>
    <definedName name="Units2">[3]lists!#REF!</definedName>
    <definedName name="Utility">[4]Financials!$A$1</definedName>
    <definedName name="utitliy1">[8]Financials!$A$1</definedName>
    <definedName name="WAGBENF" localSheetId="1">#REF!</definedName>
    <definedName name="WAGBENF" localSheetId="3">#REF!</definedName>
    <definedName name="WAGBENF" localSheetId="4">#REF!</definedName>
    <definedName name="WAGBENF" localSheetId="5">#REF!</definedName>
    <definedName name="WAGBENF">#REF!</definedName>
    <definedName name="wagdob" localSheetId="1">#REF!</definedName>
    <definedName name="wagdob" localSheetId="3">#REF!</definedName>
    <definedName name="wagdob" localSheetId="4">#REF!</definedName>
    <definedName name="wagdob" localSheetId="5">#REF!</definedName>
    <definedName name="wagdob">#REF!</definedName>
    <definedName name="wagdobf" localSheetId="1">#REF!</definedName>
    <definedName name="wagdobf" localSheetId="3">#REF!</definedName>
    <definedName name="wagdobf" localSheetId="4">#REF!</definedName>
    <definedName name="wagdobf" localSheetId="5">#REF!</definedName>
    <definedName name="wagdobf">#REF!</definedName>
    <definedName name="wagreg" localSheetId="1">#REF!</definedName>
    <definedName name="wagreg" localSheetId="3">#REF!</definedName>
    <definedName name="wagreg" localSheetId="4">#REF!</definedName>
    <definedName name="wagreg" localSheetId="5">#REF!</definedName>
    <definedName name="wagreg">#REF!</definedName>
    <definedName name="wagregf" localSheetId="1">#REF!</definedName>
    <definedName name="wagregf" localSheetId="3">#REF!</definedName>
    <definedName name="wagregf" localSheetId="4">#REF!</definedName>
    <definedName name="wagregf" localSheetId="5">#REF!</definedName>
    <definedName name="wagregf">#REF!</definedName>
    <definedName name="YRS_LEFT" localSheetId="1">#REF!</definedName>
    <definedName name="YRS_LEFT" localSheetId="3">#REF!</definedName>
    <definedName name="YRS_LEFT" localSheetId="4">#REF!</definedName>
    <definedName name="YRS_LEFT" localSheetId="5">#REF!</definedName>
    <definedName name="YRS_LEFT">#REF!</definedName>
  </definedNames>
  <calcPr calcId="152511"/>
</workbook>
</file>

<file path=xl/calcChain.xml><?xml version="1.0" encoding="utf-8"?>
<calcChain xmlns="http://schemas.openxmlformats.org/spreadsheetml/2006/main">
  <c r="E340" i="29" l="1"/>
  <c r="F340" i="29" s="1"/>
  <c r="G340" i="29" s="1"/>
  <c r="H340" i="29" s="1"/>
  <c r="I340" i="29" s="1"/>
  <c r="D143" i="39" l="1"/>
  <c r="D80" i="39"/>
  <c r="D52" i="39"/>
  <c r="D24" i="39"/>
  <c r="D29" i="37"/>
  <c r="D28" i="37"/>
  <c r="D128" i="41"/>
  <c r="D93" i="41"/>
  <c r="D126" i="41"/>
  <c r="D91" i="41"/>
  <c r="D123" i="41"/>
  <c r="D54" i="41"/>
  <c r="D30" i="41"/>
  <c r="D29" i="41"/>
  <c r="D26" i="41"/>
  <c r="D25" i="41"/>
  <c r="D363" i="41" l="1"/>
  <c r="D364" i="41"/>
  <c r="D365" i="41"/>
  <c r="D362" i="41" l="1"/>
  <c r="D243" i="41" l="1"/>
  <c r="D244" i="41"/>
  <c r="D237" i="37" l="1"/>
  <c r="D189" i="37"/>
  <c r="D188" i="37"/>
  <c r="D231" i="37" l="1"/>
  <c r="D265" i="37" l="1"/>
  <c r="D264" i="37"/>
  <c r="D263" i="37"/>
  <c r="D235" i="37"/>
  <c r="D234" i="37"/>
  <c r="D187" i="37"/>
  <c r="D186" i="37"/>
  <c r="D185" i="37"/>
  <c r="D157" i="37"/>
  <c r="D156" i="37"/>
  <c r="D155" i="37"/>
  <c r="D124" i="37"/>
  <c r="D123" i="37"/>
  <c r="D122" i="37"/>
  <c r="D91" i="37" l="1"/>
  <c r="D90" i="37"/>
  <c r="D89" i="37"/>
  <c r="D56" i="37"/>
  <c r="D55" i="37"/>
  <c r="D54" i="37"/>
  <c r="D26" i="37"/>
  <c r="D24" i="37"/>
  <c r="D23" i="37"/>
  <c r="D273" i="41" l="1"/>
  <c r="D272" i="41"/>
  <c r="D271" i="41"/>
  <c r="D270" i="41"/>
  <c r="D242" i="41"/>
  <c r="D241" i="41"/>
  <c r="D193" i="41"/>
  <c r="D194" i="41" l="1"/>
  <c r="D192" i="41"/>
  <c r="D164" i="41"/>
  <c r="D163" i="41"/>
  <c r="D162" i="41"/>
  <c r="D161" i="41"/>
  <c r="D130" i="41"/>
  <c r="D129" i="41"/>
  <c r="D127" i="41"/>
  <c r="D95" i="41"/>
  <c r="D94" i="41"/>
  <c r="D92" i="41" l="1"/>
  <c r="D60" i="41"/>
  <c r="D59" i="41"/>
  <c r="D58" i="41"/>
  <c r="D57" i="41"/>
  <c r="D28" i="41"/>
  <c r="D27" i="41"/>
  <c r="D24" i="41"/>
  <c r="D23" i="41"/>
  <c r="D417" i="41" l="1"/>
  <c r="D418" i="41"/>
  <c r="D419" i="41"/>
  <c r="D420" i="41"/>
  <c r="R31" i="16" l="1"/>
  <c r="R31" i="15"/>
  <c r="R31" i="14"/>
  <c r="R31" i="13"/>
  <c r="R31" i="12"/>
  <c r="R31" i="30"/>
  <c r="R31" i="11"/>
  <c r="Q31" i="10" l="1"/>
  <c r="J31" i="10"/>
  <c r="Q31" i="9"/>
  <c r="J31" i="9"/>
  <c r="Q31" i="8"/>
  <c r="J31" i="8"/>
  <c r="Q31" i="7"/>
  <c r="J31" i="7"/>
  <c r="Q31" i="6"/>
  <c r="J31" i="6"/>
  <c r="Q31" i="3"/>
  <c r="J31" i="3"/>
  <c r="Q31" i="2"/>
  <c r="J31" i="2"/>
  <c r="Q31" i="11"/>
  <c r="J31" i="11"/>
  <c r="AM36" i="12"/>
  <c r="AL36" i="12"/>
  <c r="AF36" i="12"/>
  <c r="AE36" i="12"/>
  <c r="Y36" i="12"/>
  <c r="X36" i="12"/>
  <c r="R36" i="12"/>
  <c r="Q36" i="12"/>
  <c r="J36" i="12"/>
  <c r="L36" i="12" s="1"/>
  <c r="F36" i="12"/>
  <c r="H36" i="12" s="1"/>
  <c r="AM36" i="30"/>
  <c r="AL36" i="30"/>
  <c r="AF36" i="30"/>
  <c r="AE36" i="30"/>
  <c r="Y36" i="30"/>
  <c r="X36" i="30"/>
  <c r="R36" i="30"/>
  <c r="Q36" i="30"/>
  <c r="J36" i="30"/>
  <c r="L36" i="30" s="1"/>
  <c r="F36" i="30"/>
  <c r="H36" i="30" s="1"/>
  <c r="S36" i="12" l="1"/>
  <c r="S36" i="30"/>
  <c r="AN36" i="30"/>
  <c r="AN36" i="12"/>
  <c r="Z36" i="12"/>
  <c r="AB36" i="12" s="1"/>
  <c r="AG36" i="12"/>
  <c r="Z36" i="30"/>
  <c r="AB36" i="30" s="1"/>
  <c r="AC36" i="30" s="1"/>
  <c r="AG36" i="30"/>
  <c r="N36" i="12"/>
  <c r="O36" i="12" s="1"/>
  <c r="U36" i="12"/>
  <c r="V36" i="12" s="1"/>
  <c r="N36" i="30"/>
  <c r="O36" i="30" s="1"/>
  <c r="U36" i="30"/>
  <c r="V36" i="30" s="1"/>
  <c r="AC36" i="12" l="1"/>
  <c r="AI36" i="30"/>
  <c r="AQ36" i="12"/>
  <c r="AP36" i="12"/>
  <c r="AI36" i="12"/>
  <c r="AJ36" i="12" s="1"/>
  <c r="AP36" i="30"/>
  <c r="AQ36" i="30" s="1"/>
  <c r="AJ36" i="30"/>
  <c r="D319" i="40"/>
  <c r="D318" i="40"/>
  <c r="D315" i="40"/>
  <c r="D299" i="40"/>
  <c r="D283" i="40"/>
  <c r="D267" i="40"/>
  <c r="D319" i="39"/>
  <c r="D318" i="39"/>
  <c r="D315" i="39"/>
  <c r="D299" i="39"/>
  <c r="D283" i="39"/>
  <c r="D267" i="39"/>
  <c r="D319" i="38"/>
  <c r="D318" i="38"/>
  <c r="D315" i="38"/>
  <c r="D299" i="38"/>
  <c r="D283" i="38"/>
  <c r="D267" i="38"/>
  <c r="D342" i="37"/>
  <c r="D341" i="37"/>
  <c r="D338" i="37"/>
  <c r="D322" i="37"/>
  <c r="D306" i="37"/>
  <c r="D290" i="37"/>
  <c r="D298" i="41"/>
  <c r="D314" i="41"/>
  <c r="D330" i="41"/>
  <c r="D346" i="41"/>
  <c r="D350" i="41"/>
  <c r="D349" i="41"/>
  <c r="D410" i="37"/>
  <c r="D411" i="37"/>
  <c r="D412" i="37"/>
  <c r="D409" i="37"/>
  <c r="D387" i="38"/>
  <c r="D388" i="38"/>
  <c r="D389" i="38"/>
  <c r="D386" i="38"/>
  <c r="D387" i="39"/>
  <c r="D388" i="39"/>
  <c r="D389" i="39"/>
  <c r="D386" i="39"/>
  <c r="D389" i="40"/>
  <c r="D388" i="40"/>
  <c r="D387" i="40"/>
  <c r="D386" i="40"/>
  <c r="D368" i="40"/>
  <c r="D369" i="40"/>
  <c r="D370" i="40"/>
  <c r="D371" i="40"/>
  <c r="D373" i="40"/>
  <c r="D374" i="40"/>
  <c r="D378" i="40"/>
  <c r="D379" i="40"/>
  <c r="D381" i="40"/>
  <c r="D367" i="40"/>
  <c r="D368" i="39"/>
  <c r="D369" i="39"/>
  <c r="D370" i="39"/>
  <c r="D371" i="39"/>
  <c r="D373" i="39"/>
  <c r="D374" i="39"/>
  <c r="D378" i="39"/>
  <c r="D379" i="39"/>
  <c r="D381" i="39"/>
  <c r="D367" i="39"/>
  <c r="D374" i="38"/>
  <c r="D368" i="38"/>
  <c r="D369" i="38"/>
  <c r="D370" i="38"/>
  <c r="D371" i="38"/>
  <c r="D373" i="38"/>
  <c r="D378" i="38"/>
  <c r="D379" i="38"/>
  <c r="D381" i="38"/>
  <c r="D367" i="38"/>
  <c r="D391" i="37"/>
  <c r="D392" i="37"/>
  <c r="D393" i="37"/>
  <c r="D394" i="37"/>
  <c r="D396" i="37"/>
  <c r="D397" i="37"/>
  <c r="D401" i="37"/>
  <c r="D402" i="37"/>
  <c r="D404" i="37"/>
  <c r="D390" i="37"/>
  <c r="D399" i="41"/>
  <c r="D400" i="41"/>
  <c r="D401" i="41"/>
  <c r="D402" i="41"/>
  <c r="D404" i="41"/>
  <c r="D405" i="41"/>
  <c r="D409" i="41"/>
  <c r="D410" i="41"/>
  <c r="D412" i="41"/>
  <c r="D398" i="41"/>
  <c r="D343" i="40"/>
  <c r="D344" i="40"/>
  <c r="D345" i="40"/>
  <c r="D346" i="40"/>
  <c r="D347" i="40"/>
  <c r="D348" i="40"/>
  <c r="D349" i="40"/>
  <c r="D350" i="40"/>
  <c r="D351" i="40"/>
  <c r="D352" i="40"/>
  <c r="D353" i="40"/>
  <c r="D354" i="40"/>
  <c r="D342" i="40"/>
  <c r="D343" i="39"/>
  <c r="D344" i="39"/>
  <c r="D345" i="39"/>
  <c r="D346" i="39"/>
  <c r="D347" i="39"/>
  <c r="D348" i="39"/>
  <c r="D349" i="39"/>
  <c r="D350" i="39"/>
  <c r="D351" i="39"/>
  <c r="D352" i="39"/>
  <c r="D353" i="39"/>
  <c r="D354" i="39"/>
  <c r="D342" i="39"/>
  <c r="D343" i="38"/>
  <c r="D344" i="38"/>
  <c r="D345" i="38"/>
  <c r="D346" i="38"/>
  <c r="D347" i="38"/>
  <c r="D348" i="38"/>
  <c r="D349" i="38"/>
  <c r="D350" i="38"/>
  <c r="D351" i="38"/>
  <c r="D352" i="38"/>
  <c r="D353" i="38"/>
  <c r="D354" i="38"/>
  <c r="D342" i="38"/>
  <c r="D366" i="37"/>
  <c r="D367" i="37"/>
  <c r="D368" i="37"/>
  <c r="D369" i="37"/>
  <c r="D370" i="37"/>
  <c r="D371" i="37"/>
  <c r="D372" i="37"/>
  <c r="D373" i="37"/>
  <c r="D374" i="37"/>
  <c r="D375" i="37"/>
  <c r="D376" i="37"/>
  <c r="D377" i="37"/>
  <c r="D365" i="37"/>
  <c r="D374" i="41"/>
  <c r="D375" i="41"/>
  <c r="D376" i="41"/>
  <c r="D377" i="41"/>
  <c r="D380" i="41"/>
  <c r="D381" i="41"/>
  <c r="D382" i="41"/>
  <c r="D383" i="41"/>
  <c r="D384" i="41"/>
  <c r="D385" i="41"/>
  <c r="D373" i="41"/>
  <c r="D332" i="40"/>
  <c r="D333" i="40"/>
  <c r="D334" i="40"/>
  <c r="D335" i="40"/>
  <c r="D336" i="40"/>
  <c r="D337" i="40"/>
  <c r="D338" i="40"/>
  <c r="D339" i="40"/>
  <c r="D331" i="40"/>
  <c r="D332" i="39"/>
  <c r="D333" i="39"/>
  <c r="D334" i="39"/>
  <c r="D335" i="39"/>
  <c r="D336" i="39"/>
  <c r="D337" i="39"/>
  <c r="D338" i="39"/>
  <c r="D339" i="39"/>
  <c r="D331" i="39"/>
  <c r="D332" i="38"/>
  <c r="D333" i="38"/>
  <c r="D334" i="38"/>
  <c r="D335" i="38"/>
  <c r="D336" i="38"/>
  <c r="D337" i="38"/>
  <c r="D338" i="38"/>
  <c r="D339" i="38"/>
  <c r="D331" i="38"/>
  <c r="D355" i="37"/>
  <c r="D356" i="37"/>
  <c r="D357" i="37"/>
  <c r="D358" i="37"/>
  <c r="D359" i="37"/>
  <c r="D360" i="37"/>
  <c r="D361" i="37"/>
  <c r="D362" i="37"/>
  <c r="D354" i="37"/>
  <c r="D366" i="41"/>
  <c r="D367" i="41"/>
  <c r="D368" i="41"/>
  <c r="D369" i="41"/>
  <c r="D370" i="41"/>
  <c r="D251" i="38" l="1"/>
  <c r="D224" i="38"/>
  <c r="D178" i="38"/>
  <c r="D151" i="38"/>
  <c r="D121" i="38"/>
  <c r="D91" i="38"/>
  <c r="D61" i="38"/>
  <c r="D33" i="38"/>
  <c r="D251" i="39"/>
  <c r="D224" i="39"/>
  <c r="D178" i="39"/>
  <c r="D151" i="39"/>
  <c r="D121" i="39"/>
  <c r="D91" i="39"/>
  <c r="D61" i="39"/>
  <c r="D33" i="39"/>
  <c r="D251" i="40"/>
  <c r="D224" i="40"/>
  <c r="D178" i="40"/>
  <c r="D151" i="40"/>
  <c r="D121" i="40"/>
  <c r="D91" i="40"/>
  <c r="D61" i="40"/>
  <c r="D33" i="40"/>
  <c r="D244" i="38" l="1"/>
  <c r="D243" i="38"/>
  <c r="D217" i="38"/>
  <c r="D216" i="38"/>
  <c r="D171" i="38"/>
  <c r="D170" i="38"/>
  <c r="D144" i="38"/>
  <c r="D143" i="38"/>
  <c r="D114" i="38"/>
  <c r="D113" i="38"/>
  <c r="D84" i="38"/>
  <c r="D83" i="38"/>
  <c r="D54" i="38"/>
  <c r="D53" i="38"/>
  <c r="D26" i="38"/>
  <c r="D25" i="38"/>
  <c r="D244" i="39"/>
  <c r="D243" i="39"/>
  <c r="D217" i="39"/>
  <c r="D216" i="39"/>
  <c r="D171" i="39"/>
  <c r="D170" i="39"/>
  <c r="D144" i="39"/>
  <c r="D114" i="39"/>
  <c r="D113" i="39"/>
  <c r="D84" i="39"/>
  <c r="D83" i="39"/>
  <c r="D54" i="39"/>
  <c r="D53" i="39"/>
  <c r="D26" i="39"/>
  <c r="D25" i="39"/>
  <c r="D244" i="40"/>
  <c r="D243" i="40"/>
  <c r="D217" i="40"/>
  <c r="D216" i="40"/>
  <c r="D171" i="40"/>
  <c r="D170" i="40"/>
  <c r="D144" i="40"/>
  <c r="D143" i="40"/>
  <c r="D114" i="40"/>
  <c r="D113" i="40"/>
  <c r="D84" i="40"/>
  <c r="D83" i="40"/>
  <c r="D54" i="40"/>
  <c r="D53" i="40"/>
  <c r="D241" i="40"/>
  <c r="D214" i="40"/>
  <c r="D168" i="40"/>
  <c r="D141" i="40"/>
  <c r="D111" i="40"/>
  <c r="D81" i="40"/>
  <c r="D51" i="40"/>
  <c r="D26" i="40"/>
  <c r="D25" i="40"/>
  <c r="D241" i="39"/>
  <c r="D214" i="39"/>
  <c r="D168" i="39"/>
  <c r="D141" i="39"/>
  <c r="D111" i="39"/>
  <c r="D81" i="39"/>
  <c r="D51" i="39"/>
  <c r="D50" i="39"/>
  <c r="D23" i="39"/>
  <c r="D241" i="38"/>
  <c r="D214" i="38"/>
  <c r="D168" i="38"/>
  <c r="D141" i="38"/>
  <c r="D111" i="38"/>
  <c r="D81" i="38"/>
  <c r="D51" i="38"/>
  <c r="D242" i="38"/>
  <c r="D215" i="38"/>
  <c r="D169" i="38"/>
  <c r="D142" i="38"/>
  <c r="D112" i="38"/>
  <c r="D82" i="38"/>
  <c r="D52" i="38"/>
  <c r="D24" i="38"/>
  <c r="D242" i="39"/>
  <c r="D215" i="39"/>
  <c r="D169" i="39"/>
  <c r="D142" i="39"/>
  <c r="D82" i="39"/>
  <c r="D112" i="39"/>
  <c r="D242" i="40"/>
  <c r="D215" i="40"/>
  <c r="D169" i="40"/>
  <c r="D142" i="40"/>
  <c r="D112" i="40"/>
  <c r="D82" i="40"/>
  <c r="D52" i="40"/>
  <c r="D24" i="40"/>
  <c r="D50" i="40"/>
  <c r="D23" i="40"/>
  <c r="D240" i="40"/>
  <c r="D213" i="40"/>
  <c r="D197" i="40"/>
  <c r="D196" i="40"/>
  <c r="D195" i="40"/>
  <c r="D194" i="40"/>
  <c r="D167" i="40"/>
  <c r="D140" i="40"/>
  <c r="D110" i="40"/>
  <c r="D80" i="40"/>
  <c r="D240" i="39"/>
  <c r="D213" i="39"/>
  <c r="D197" i="39"/>
  <c r="D196" i="39"/>
  <c r="D195" i="39"/>
  <c r="D194" i="39"/>
  <c r="D167" i="39"/>
  <c r="D140" i="39"/>
  <c r="D110" i="39"/>
  <c r="D23" i="38"/>
  <c r="D50" i="38" s="1"/>
  <c r="D240" i="38"/>
  <c r="D213" i="38"/>
  <c r="D197" i="38"/>
  <c r="D196" i="38"/>
  <c r="D195" i="38"/>
  <c r="D194" i="38"/>
  <c r="D167" i="38"/>
  <c r="D140" i="38"/>
  <c r="D110" i="38"/>
  <c r="D80" i="38"/>
  <c r="D49" i="38"/>
  <c r="D49" i="39"/>
  <c r="D49" i="40"/>
  <c r="D22" i="40"/>
  <c r="D22" i="39"/>
  <c r="D22" i="38"/>
  <c r="D274" i="37"/>
  <c r="D267" i="37"/>
  <c r="D266" i="37"/>
  <c r="D262" i="37"/>
  <c r="D261" i="37"/>
  <c r="D260" i="37"/>
  <c r="D244" i="37"/>
  <c r="D236" i="37"/>
  <c r="D233" i="37"/>
  <c r="D232" i="37"/>
  <c r="D215" i="37"/>
  <c r="D214" i="37"/>
  <c r="D213" i="37"/>
  <c r="D212" i="37"/>
  <c r="D196" i="37"/>
  <c r="D184" i="37"/>
  <c r="D183" i="37"/>
  <c r="D182" i="37"/>
  <c r="D166" i="37"/>
  <c r="D159" i="37"/>
  <c r="D158" i="37"/>
  <c r="D154" i="37"/>
  <c r="D153" i="37"/>
  <c r="D152" i="37"/>
  <c r="D133" i="37"/>
  <c r="D126" i="37"/>
  <c r="D125" i="37"/>
  <c r="D121" i="37"/>
  <c r="D120" i="37"/>
  <c r="D119" i="37"/>
  <c r="D100" i="37"/>
  <c r="D93" i="37"/>
  <c r="D92" i="37"/>
  <c r="D88" i="37"/>
  <c r="D87" i="37"/>
  <c r="D86" i="37"/>
  <c r="D59" i="37"/>
  <c r="D60" i="37"/>
  <c r="D58" i="37"/>
  <c r="D57" i="37"/>
  <c r="D53" i="37"/>
  <c r="D52" i="37"/>
  <c r="D67" i="37"/>
  <c r="D36" i="37"/>
  <c r="D27" i="37"/>
  <c r="D25" i="37"/>
  <c r="D22" i="37"/>
  <c r="D275" i="41"/>
  <c r="D274" i="41"/>
  <c r="D269" i="41"/>
  <c r="D268" i="41"/>
  <c r="D245" i="41"/>
  <c r="D240" i="41"/>
  <c r="D239" i="41"/>
  <c r="D220" i="41"/>
  <c r="D222" i="41"/>
  <c r="D221" i="41"/>
  <c r="D196" i="41"/>
  <c r="D195" i="41"/>
  <c r="D191" i="41"/>
  <c r="D190" i="41"/>
  <c r="D166" i="41"/>
  <c r="D165" i="41"/>
  <c r="D160" i="41"/>
  <c r="D159" i="41"/>
  <c r="D132" i="41"/>
  <c r="D131" i="41"/>
  <c r="D125" i="41"/>
  <c r="D124" i="41"/>
  <c r="D97" i="41"/>
  <c r="D96" i="41"/>
  <c r="D90" i="41"/>
  <c r="D89" i="41"/>
  <c r="D62" i="41"/>
  <c r="D61" i="41"/>
  <c r="D56" i="41"/>
  <c r="D55" i="41"/>
  <c r="D267" i="41"/>
  <c r="D238" i="41"/>
  <c r="D219" i="41"/>
  <c r="D189" i="41"/>
  <c r="D158" i="41"/>
  <c r="D88" i="41"/>
  <c r="D53" i="41"/>
  <c r="D282" i="41"/>
  <c r="D251" i="41"/>
  <c r="D203" i="41"/>
  <c r="D173" i="41"/>
  <c r="D139" i="41"/>
  <c r="D104" i="41"/>
  <c r="D69" i="41"/>
  <c r="D37" i="41"/>
  <c r="D22" i="41"/>
  <c r="AL54" i="3" l="1"/>
  <c r="AE54" i="3"/>
  <c r="X54" i="3"/>
  <c r="Q54" i="3"/>
  <c r="J54" i="3"/>
  <c r="F54" i="3"/>
  <c r="AL54" i="4"/>
  <c r="AE54" i="4"/>
  <c r="X54" i="4"/>
  <c r="Q54" i="4"/>
  <c r="J54" i="4"/>
  <c r="F54" i="4"/>
  <c r="AL54" i="5"/>
  <c r="AE54" i="5"/>
  <c r="X54" i="5"/>
  <c r="Q54" i="5"/>
  <c r="J54" i="5"/>
  <c r="F54" i="5"/>
  <c r="AL54" i="21"/>
  <c r="AE54" i="21"/>
  <c r="X54" i="21"/>
  <c r="Q54" i="21"/>
  <c r="J54" i="21"/>
  <c r="F54" i="21"/>
  <c r="AL54" i="6"/>
  <c r="AE54" i="6"/>
  <c r="X54" i="6"/>
  <c r="Q54" i="6"/>
  <c r="J54" i="6"/>
  <c r="F54" i="6"/>
  <c r="AL54" i="24"/>
  <c r="AE54" i="24"/>
  <c r="X54" i="24"/>
  <c r="Q54" i="24"/>
  <c r="J54" i="24"/>
  <c r="F54" i="24"/>
  <c r="AL52" i="3" l="1"/>
  <c r="AE52" i="3"/>
  <c r="X52" i="3"/>
  <c r="Q52" i="3"/>
  <c r="AL51" i="3"/>
  <c r="AE51" i="3"/>
  <c r="X51" i="3"/>
  <c r="Q51" i="3"/>
  <c r="AL52" i="4"/>
  <c r="AE52" i="4"/>
  <c r="X52" i="4"/>
  <c r="Q52" i="4"/>
  <c r="AL51" i="4"/>
  <c r="AE51" i="4"/>
  <c r="X51" i="4"/>
  <c r="Q51" i="4"/>
  <c r="AL52" i="5"/>
  <c r="AE52" i="5"/>
  <c r="X52" i="5"/>
  <c r="Q52" i="5"/>
  <c r="AL51" i="5"/>
  <c r="AE51" i="5"/>
  <c r="X51" i="5"/>
  <c r="Q51" i="5"/>
  <c r="AL52" i="21"/>
  <c r="AE52" i="21"/>
  <c r="X52" i="21"/>
  <c r="Q52" i="21"/>
  <c r="AL51" i="21"/>
  <c r="AE51" i="21"/>
  <c r="X51" i="21"/>
  <c r="Q51" i="21"/>
  <c r="F73" i="6"/>
  <c r="F73" i="24"/>
  <c r="J31" i="16" l="1"/>
  <c r="L31" i="16" s="1"/>
  <c r="G31" i="16"/>
  <c r="F31" i="16"/>
  <c r="J31" i="15"/>
  <c r="L31" i="15" s="1"/>
  <c r="G31" i="15"/>
  <c r="F31" i="15"/>
  <c r="J31" i="14"/>
  <c r="L31" i="14" s="1"/>
  <c r="G31" i="14"/>
  <c r="F31" i="14"/>
  <c r="J31" i="1"/>
  <c r="L31" i="1" s="1"/>
  <c r="S31" i="1" s="1"/>
  <c r="G31" i="1"/>
  <c r="F31" i="1"/>
  <c r="J31" i="13"/>
  <c r="L31" i="13" s="1"/>
  <c r="G31" i="13"/>
  <c r="F31" i="13"/>
  <c r="J31" i="12"/>
  <c r="L31" i="12" s="1"/>
  <c r="G31" i="12"/>
  <c r="F31" i="12"/>
  <c r="J31" i="30"/>
  <c r="L31" i="30" s="1"/>
  <c r="G31" i="30"/>
  <c r="F31" i="30"/>
  <c r="H31" i="30" l="1"/>
  <c r="H31" i="14"/>
  <c r="H31" i="12"/>
  <c r="H31" i="13"/>
  <c r="H31" i="15"/>
  <c r="H31" i="16"/>
  <c r="H31" i="1"/>
  <c r="F49" i="26" l="1"/>
  <c r="F48" i="26"/>
  <c r="J49" i="7"/>
  <c r="J48" i="7"/>
  <c r="F49" i="7"/>
  <c r="F48" i="7"/>
  <c r="F44" i="26"/>
  <c r="J44" i="7"/>
  <c r="F44" i="7"/>
  <c r="F40" i="26"/>
  <c r="J40" i="7"/>
  <c r="F40" i="7"/>
  <c r="F58" i="1" l="1"/>
  <c r="F57" i="1"/>
  <c r="F56" i="1"/>
  <c r="F55" i="1"/>
  <c r="F54" i="1"/>
  <c r="F45" i="1" s="1"/>
  <c r="AL53" i="6" l="1"/>
  <c r="AN53" i="6" s="1"/>
  <c r="AE53" i="6"/>
  <c r="AG53" i="6" s="1"/>
  <c r="X53" i="6"/>
  <c r="Z53" i="6" s="1"/>
  <c r="Q53" i="6"/>
  <c r="S53" i="6" s="1"/>
  <c r="J53" i="6"/>
  <c r="L53" i="6" s="1"/>
  <c r="F53" i="6"/>
  <c r="H53" i="6" s="1"/>
  <c r="AL52" i="6"/>
  <c r="AE52" i="6"/>
  <c r="X52" i="6"/>
  <c r="Q52" i="6"/>
  <c r="J52" i="6"/>
  <c r="F52" i="6"/>
  <c r="AL51" i="6"/>
  <c r="AE51" i="6"/>
  <c r="X51" i="6"/>
  <c r="Q51" i="6"/>
  <c r="J51" i="6"/>
  <c r="F51" i="6"/>
  <c r="J73" i="7"/>
  <c r="AP53" i="6" l="1"/>
  <c r="AQ53" i="6" s="1"/>
  <c r="AB53" i="6"/>
  <c r="AC53" i="6" s="1"/>
  <c r="N53" i="6"/>
  <c r="O53" i="6" s="1"/>
  <c r="U53" i="6"/>
  <c r="V53" i="6" s="1"/>
  <c r="AI53" i="6"/>
  <c r="AJ53" i="6" s="1"/>
  <c r="F49" i="10" l="1"/>
  <c r="F48" i="10"/>
  <c r="F58" i="16" l="1"/>
  <c r="F57" i="16"/>
  <c r="F55" i="16"/>
  <c r="F56" i="16"/>
  <c r="F54" i="16"/>
  <c r="F45" i="16" s="1"/>
  <c r="F58" i="15"/>
  <c r="F57" i="15"/>
  <c r="F55" i="15"/>
  <c r="F56" i="15"/>
  <c r="F54" i="15"/>
  <c r="F58" i="14"/>
  <c r="F57" i="14"/>
  <c r="F55" i="14"/>
  <c r="F56" i="14"/>
  <c r="F54" i="14"/>
  <c r="F58" i="13"/>
  <c r="F57" i="13"/>
  <c r="F55" i="13"/>
  <c r="F56" i="13"/>
  <c r="F54" i="13"/>
  <c r="F59" i="13"/>
  <c r="F58" i="12"/>
  <c r="F57" i="12"/>
  <c r="F56" i="12"/>
  <c r="F55" i="12"/>
  <c r="F54" i="12"/>
  <c r="F58" i="30"/>
  <c r="F57" i="30"/>
  <c r="F55" i="30"/>
  <c r="F56" i="30"/>
  <c r="F54" i="30"/>
  <c r="F45" i="12" l="1"/>
  <c r="F45" i="15"/>
  <c r="F45" i="13"/>
  <c r="F45" i="30"/>
  <c r="F45" i="14"/>
  <c r="F46" i="16"/>
  <c r="F46" i="15"/>
  <c r="F46" i="14"/>
  <c r="F46" i="1"/>
  <c r="F46" i="13"/>
  <c r="F46" i="12"/>
  <c r="F46" i="30"/>
  <c r="F46" i="11"/>
  <c r="J46" i="11"/>
  <c r="AM27" i="8" l="1"/>
  <c r="AM26" i="8"/>
  <c r="AM25" i="8"/>
  <c r="AF27" i="8"/>
  <c r="AF26" i="8"/>
  <c r="AF25" i="8"/>
  <c r="Y27" i="8"/>
  <c r="Y26" i="8"/>
  <c r="Y25" i="8"/>
  <c r="R27" i="8"/>
  <c r="R26" i="8"/>
  <c r="R25" i="8"/>
  <c r="K27" i="8"/>
  <c r="K26" i="8"/>
  <c r="K25" i="8"/>
  <c r="G26" i="8"/>
  <c r="H26" i="8" s="1"/>
  <c r="O26" i="8" s="1"/>
  <c r="G27" i="8"/>
  <c r="G25" i="8"/>
  <c r="AL27" i="8"/>
  <c r="AL26" i="8"/>
  <c r="AN26" i="8" s="1"/>
  <c r="AL25" i="8"/>
  <c r="AE27" i="8"/>
  <c r="AG27" i="8" s="1"/>
  <c r="AE26" i="8"/>
  <c r="AE25" i="8"/>
  <c r="X27" i="8"/>
  <c r="X26" i="8"/>
  <c r="X25" i="8"/>
  <c r="Q27" i="8"/>
  <c r="Q26" i="8"/>
  <c r="S26" i="8" s="1"/>
  <c r="Q25" i="8"/>
  <c r="S25" i="8" s="1"/>
  <c r="J27" i="8"/>
  <c r="J26" i="8"/>
  <c r="J25" i="8"/>
  <c r="F27" i="8"/>
  <c r="F26" i="8"/>
  <c r="F25" i="8"/>
  <c r="H25" i="8" s="1"/>
  <c r="O25" i="8" s="1"/>
  <c r="Z27" i="8"/>
  <c r="H27" i="8"/>
  <c r="O27" i="8" s="1"/>
  <c r="B27" i="8"/>
  <c r="B26" i="8"/>
  <c r="B25" i="8"/>
  <c r="AL27" i="9"/>
  <c r="AL26" i="9"/>
  <c r="AL25" i="9"/>
  <c r="AE27" i="9"/>
  <c r="AE26" i="9"/>
  <c r="AE25" i="9"/>
  <c r="X27" i="9"/>
  <c r="X26" i="9"/>
  <c r="X25" i="9"/>
  <c r="Q27" i="9"/>
  <c r="Q26" i="9"/>
  <c r="Q25" i="9"/>
  <c r="J27" i="9"/>
  <c r="L27" i="9" s="1"/>
  <c r="J26" i="9"/>
  <c r="J25" i="9"/>
  <c r="F27" i="9"/>
  <c r="F26" i="9"/>
  <c r="F25" i="9"/>
  <c r="AM27" i="9"/>
  <c r="AF27" i="9"/>
  <c r="Y27" i="9"/>
  <c r="R27" i="9"/>
  <c r="K27" i="9"/>
  <c r="G27" i="9"/>
  <c r="B27" i="9"/>
  <c r="AM26" i="9"/>
  <c r="AF26" i="9"/>
  <c r="Y26" i="9"/>
  <c r="R26" i="9"/>
  <c r="K26" i="9"/>
  <c r="G26" i="9"/>
  <c r="B26" i="9"/>
  <c r="AM25" i="9"/>
  <c r="AF25" i="9"/>
  <c r="Y25" i="9"/>
  <c r="R25" i="9"/>
  <c r="K25" i="9"/>
  <c r="G25" i="9"/>
  <c r="B25" i="9"/>
  <c r="AL27" i="10"/>
  <c r="AL26" i="10"/>
  <c r="AL25" i="10"/>
  <c r="AE27" i="10"/>
  <c r="AE26" i="10"/>
  <c r="AE25" i="10"/>
  <c r="X27" i="10"/>
  <c r="X26" i="10"/>
  <c r="X25" i="10"/>
  <c r="Q27" i="10"/>
  <c r="Q26" i="10"/>
  <c r="Q25" i="10"/>
  <c r="J27" i="10"/>
  <c r="L27" i="10" s="1"/>
  <c r="J26" i="10"/>
  <c r="J25" i="10"/>
  <c r="F27" i="10"/>
  <c r="F26" i="10"/>
  <c r="F25" i="10"/>
  <c r="AM27" i="10"/>
  <c r="AF27" i="10"/>
  <c r="AG27" i="10" s="1"/>
  <c r="Y27" i="10"/>
  <c r="R27" i="10"/>
  <c r="K27" i="10"/>
  <c r="G27" i="10"/>
  <c r="H27" i="10" s="1"/>
  <c r="O27" i="10" s="1"/>
  <c r="B27" i="10"/>
  <c r="AM26" i="10"/>
  <c r="AF26" i="10"/>
  <c r="Y26" i="10"/>
  <c r="R26" i="10"/>
  <c r="K26" i="10"/>
  <c r="G26" i="10"/>
  <c r="B26" i="10"/>
  <c r="AM25" i="10"/>
  <c r="AF25" i="10"/>
  <c r="Y25" i="10"/>
  <c r="R25" i="10"/>
  <c r="K25" i="10"/>
  <c r="G25" i="10"/>
  <c r="B25" i="10"/>
  <c r="AM27" i="26"/>
  <c r="AL27" i="26"/>
  <c r="AF27" i="26"/>
  <c r="AE27" i="26"/>
  <c r="Y27" i="26"/>
  <c r="X27" i="26"/>
  <c r="Z27" i="26" s="1"/>
  <c r="AJ27" i="26" s="1"/>
  <c r="R27" i="26"/>
  <c r="Q27" i="26"/>
  <c r="K27" i="26"/>
  <c r="J27" i="26"/>
  <c r="G27" i="26"/>
  <c r="F27" i="26"/>
  <c r="B27" i="26"/>
  <c r="AM26" i="26"/>
  <c r="AL26" i="26"/>
  <c r="AF26" i="26"/>
  <c r="AE26" i="26"/>
  <c r="Y26" i="26"/>
  <c r="X26" i="26"/>
  <c r="R26" i="26"/>
  <c r="Q26" i="26"/>
  <c r="S26" i="26" s="1"/>
  <c r="K26" i="26"/>
  <c r="J26" i="26"/>
  <c r="G26" i="26"/>
  <c r="F26" i="26"/>
  <c r="B26" i="26"/>
  <c r="AM25" i="26"/>
  <c r="AL25" i="26"/>
  <c r="AF25" i="26"/>
  <c r="AE25" i="26"/>
  <c r="Y25" i="26"/>
  <c r="X25" i="26"/>
  <c r="R25" i="26"/>
  <c r="Q25" i="26"/>
  <c r="K25" i="26"/>
  <c r="J25" i="26"/>
  <c r="G25" i="26"/>
  <c r="F25" i="26"/>
  <c r="H25" i="26" s="1"/>
  <c r="O25" i="26" s="1"/>
  <c r="B25" i="26"/>
  <c r="AL27" i="7"/>
  <c r="AL26" i="7"/>
  <c r="AL25" i="7"/>
  <c r="AE27" i="7"/>
  <c r="AE26" i="7"/>
  <c r="AE25" i="7"/>
  <c r="X27" i="7"/>
  <c r="X26" i="7"/>
  <c r="X25" i="7"/>
  <c r="Q27" i="7"/>
  <c r="Q26" i="7"/>
  <c r="Q25" i="7"/>
  <c r="J27" i="7"/>
  <c r="J26" i="7"/>
  <c r="J25" i="7"/>
  <c r="F27" i="7"/>
  <c r="F26" i="7"/>
  <c r="F25" i="7"/>
  <c r="AM27" i="7"/>
  <c r="AF27" i="7"/>
  <c r="Y27" i="7"/>
  <c r="R27" i="7"/>
  <c r="K27" i="7"/>
  <c r="G27" i="7"/>
  <c r="B27" i="7"/>
  <c r="AM26" i="7"/>
  <c r="AN26" i="7" s="1"/>
  <c r="AF26" i="7"/>
  <c r="Y26" i="7"/>
  <c r="R26" i="7"/>
  <c r="K26" i="7"/>
  <c r="L26" i="7" s="1"/>
  <c r="G26" i="7"/>
  <c r="B26" i="7"/>
  <c r="AM25" i="7"/>
  <c r="AF25" i="7"/>
  <c r="Y25" i="7"/>
  <c r="R25" i="7"/>
  <c r="K25" i="7"/>
  <c r="G25" i="7"/>
  <c r="B25" i="7"/>
  <c r="AM27" i="24"/>
  <c r="AL27" i="24"/>
  <c r="AF27" i="24"/>
  <c r="AE27" i="24"/>
  <c r="Y27" i="24"/>
  <c r="X27" i="24"/>
  <c r="R27" i="24"/>
  <c r="Q27" i="24"/>
  <c r="S27" i="24" s="1"/>
  <c r="K27" i="24"/>
  <c r="J27" i="24"/>
  <c r="G27" i="24"/>
  <c r="F27" i="24"/>
  <c r="B27" i="24"/>
  <c r="AM26" i="24"/>
  <c r="AL26" i="24"/>
  <c r="AN26" i="24" s="1"/>
  <c r="AF26" i="24"/>
  <c r="AE26" i="24"/>
  <c r="Y26" i="24"/>
  <c r="X26" i="24"/>
  <c r="R26" i="24"/>
  <c r="Q26" i="24"/>
  <c r="K26" i="24"/>
  <c r="J26" i="24"/>
  <c r="G26" i="24"/>
  <c r="F26" i="24"/>
  <c r="B26" i="24"/>
  <c r="AM25" i="24"/>
  <c r="AL25" i="24"/>
  <c r="AF25" i="24"/>
  <c r="AE25" i="24"/>
  <c r="Y25" i="24"/>
  <c r="X25" i="24"/>
  <c r="Z25" i="24" s="1"/>
  <c r="R25" i="24"/>
  <c r="Q25" i="24"/>
  <c r="K25" i="24"/>
  <c r="J25" i="24"/>
  <c r="G25" i="24"/>
  <c r="F25" i="24"/>
  <c r="B25" i="24"/>
  <c r="AL27" i="6"/>
  <c r="AL26" i="6"/>
  <c r="AL25" i="6"/>
  <c r="AE27" i="6"/>
  <c r="AE26" i="6"/>
  <c r="AE25" i="6"/>
  <c r="X27" i="6"/>
  <c r="X26" i="6"/>
  <c r="X25" i="6"/>
  <c r="Q27" i="6"/>
  <c r="Q26" i="6"/>
  <c r="Q25" i="6"/>
  <c r="J27" i="6"/>
  <c r="J26" i="6"/>
  <c r="J25" i="6"/>
  <c r="F27" i="6"/>
  <c r="F26" i="6"/>
  <c r="F25" i="6"/>
  <c r="AM27" i="6"/>
  <c r="AF27" i="6"/>
  <c r="Y27" i="6"/>
  <c r="R27" i="6"/>
  <c r="K27" i="6"/>
  <c r="G27" i="6"/>
  <c r="B27" i="6"/>
  <c r="AM26" i="6"/>
  <c r="AF26" i="6"/>
  <c r="Y26" i="6"/>
  <c r="R26" i="6"/>
  <c r="L26" i="6"/>
  <c r="K26" i="6"/>
  <c r="G26" i="6"/>
  <c r="B26" i="6"/>
  <c r="AM25" i="6"/>
  <c r="AF25" i="6"/>
  <c r="Y25" i="6"/>
  <c r="R25" i="6"/>
  <c r="K25" i="6"/>
  <c r="G25" i="6"/>
  <c r="B25" i="6"/>
  <c r="AM27" i="21"/>
  <c r="AL27" i="21"/>
  <c r="AF27" i="21"/>
  <c r="AE27" i="21"/>
  <c r="Y27" i="21"/>
  <c r="X27" i="21"/>
  <c r="R27" i="21"/>
  <c r="Q27" i="21"/>
  <c r="S27" i="21" s="1"/>
  <c r="K27" i="21"/>
  <c r="J27" i="21"/>
  <c r="G27" i="21"/>
  <c r="F27" i="21"/>
  <c r="B27" i="21"/>
  <c r="AM26" i="21"/>
  <c r="AL26" i="21"/>
  <c r="AF26" i="21"/>
  <c r="AE26" i="21"/>
  <c r="AG26" i="21" s="1"/>
  <c r="Y26" i="21"/>
  <c r="X26" i="21"/>
  <c r="R26" i="21"/>
  <c r="Q26" i="21"/>
  <c r="K26" i="21"/>
  <c r="J26" i="21"/>
  <c r="G26" i="21"/>
  <c r="F26" i="21"/>
  <c r="H26" i="21" s="1"/>
  <c r="O26" i="21" s="1"/>
  <c r="B26" i="21"/>
  <c r="AM25" i="21"/>
  <c r="AL25" i="21"/>
  <c r="AF25" i="21"/>
  <c r="AE25" i="21"/>
  <c r="Y25" i="21"/>
  <c r="X25" i="21"/>
  <c r="Z25" i="21" s="1"/>
  <c r="R25" i="21"/>
  <c r="Q25" i="21"/>
  <c r="K25" i="21"/>
  <c r="J25" i="21"/>
  <c r="G25" i="21"/>
  <c r="F25" i="21"/>
  <c r="B25" i="21"/>
  <c r="AM27" i="5"/>
  <c r="AL27" i="5"/>
  <c r="AF27" i="5"/>
  <c r="AE27" i="5"/>
  <c r="Y27" i="5"/>
  <c r="X27" i="5"/>
  <c r="R27" i="5"/>
  <c r="Q27" i="5"/>
  <c r="S27" i="5" s="1"/>
  <c r="K27" i="5"/>
  <c r="J27" i="5"/>
  <c r="G27" i="5"/>
  <c r="F27" i="5"/>
  <c r="B27" i="5"/>
  <c r="AM26" i="5"/>
  <c r="AL26" i="5"/>
  <c r="AF26" i="5"/>
  <c r="AE26" i="5"/>
  <c r="Y26" i="5"/>
  <c r="X26" i="5"/>
  <c r="R26" i="5"/>
  <c r="Q26" i="5"/>
  <c r="K26" i="5"/>
  <c r="J26" i="5"/>
  <c r="G26" i="5"/>
  <c r="F26" i="5"/>
  <c r="B26" i="5"/>
  <c r="AM25" i="5"/>
  <c r="AL25" i="5"/>
  <c r="AF25" i="5"/>
  <c r="AE25" i="5"/>
  <c r="Y25" i="5"/>
  <c r="X25" i="5"/>
  <c r="R25" i="5"/>
  <c r="Q25" i="5"/>
  <c r="K25" i="5"/>
  <c r="J25" i="5"/>
  <c r="G25" i="5"/>
  <c r="F25" i="5"/>
  <c r="B25" i="5"/>
  <c r="AM27" i="4"/>
  <c r="AL27" i="4"/>
  <c r="AF27" i="4"/>
  <c r="AE27" i="4"/>
  <c r="Y27" i="4"/>
  <c r="X27" i="4"/>
  <c r="R27" i="4"/>
  <c r="Q27" i="4"/>
  <c r="K27" i="4"/>
  <c r="J27" i="4"/>
  <c r="G27" i="4"/>
  <c r="F27" i="4"/>
  <c r="B27" i="4"/>
  <c r="AM26" i="4"/>
  <c r="AL26" i="4"/>
  <c r="AF26" i="4"/>
  <c r="AE26" i="4"/>
  <c r="Y26" i="4"/>
  <c r="X26" i="4"/>
  <c r="Z26" i="4" s="1"/>
  <c r="R26" i="4"/>
  <c r="Q26" i="4"/>
  <c r="K26" i="4"/>
  <c r="J26" i="4"/>
  <c r="G26" i="4"/>
  <c r="F26" i="4"/>
  <c r="B26" i="4"/>
  <c r="AM25" i="4"/>
  <c r="AL25" i="4"/>
  <c r="AF25" i="4"/>
  <c r="AE25" i="4"/>
  <c r="Y25" i="4"/>
  <c r="X25" i="4"/>
  <c r="R25" i="4"/>
  <c r="Q25" i="4"/>
  <c r="K25" i="4"/>
  <c r="J25" i="4"/>
  <c r="G25" i="4"/>
  <c r="F25" i="4"/>
  <c r="B25" i="4"/>
  <c r="AL27" i="3"/>
  <c r="AL26" i="3"/>
  <c r="AL25" i="3"/>
  <c r="AE27" i="3"/>
  <c r="AE26" i="3"/>
  <c r="AE25" i="3"/>
  <c r="X27" i="3"/>
  <c r="X26" i="3"/>
  <c r="X25" i="3"/>
  <c r="Q27" i="3"/>
  <c r="Q26" i="3"/>
  <c r="Q25" i="3"/>
  <c r="J27" i="3"/>
  <c r="J26" i="3"/>
  <c r="J25" i="3"/>
  <c r="F27" i="3"/>
  <c r="F26" i="3"/>
  <c r="F25" i="3"/>
  <c r="AN24" i="3"/>
  <c r="AM27" i="3"/>
  <c r="AM26" i="3"/>
  <c r="AM25" i="3"/>
  <c r="AF27" i="3"/>
  <c r="AF26" i="3"/>
  <c r="AF25" i="3"/>
  <c r="Y27" i="3"/>
  <c r="Y26" i="3"/>
  <c r="Y25" i="3"/>
  <c r="R27" i="3"/>
  <c r="R26" i="3"/>
  <c r="R25" i="3"/>
  <c r="K27" i="3"/>
  <c r="K26" i="3"/>
  <c r="K25" i="3"/>
  <c r="G26" i="3"/>
  <c r="G27" i="3"/>
  <c r="G25" i="3"/>
  <c r="B27" i="3"/>
  <c r="B26" i="3"/>
  <c r="B25" i="3"/>
  <c r="AM27" i="20"/>
  <c r="AL27" i="20"/>
  <c r="AN27" i="20" s="1"/>
  <c r="AF27" i="20"/>
  <c r="AE27" i="20"/>
  <c r="Y27" i="20"/>
  <c r="X27" i="20"/>
  <c r="R27" i="20"/>
  <c r="Q27" i="20"/>
  <c r="K27" i="20"/>
  <c r="J27" i="20"/>
  <c r="L27" i="20" s="1"/>
  <c r="G27" i="20"/>
  <c r="F27" i="20"/>
  <c r="H27" i="20" s="1"/>
  <c r="O27" i="20" s="1"/>
  <c r="B27" i="20"/>
  <c r="AM26" i="20"/>
  <c r="AL26" i="20"/>
  <c r="AF26" i="20"/>
  <c r="AE26" i="20"/>
  <c r="Y26" i="20"/>
  <c r="X26" i="20"/>
  <c r="R26" i="20"/>
  <c r="Q26" i="20"/>
  <c r="K26" i="20"/>
  <c r="J26" i="20"/>
  <c r="G26" i="20"/>
  <c r="F26" i="20"/>
  <c r="B26" i="20"/>
  <c r="AM25" i="20"/>
  <c r="AL25" i="20"/>
  <c r="AN25" i="20" s="1"/>
  <c r="AF25" i="20"/>
  <c r="AE25" i="20"/>
  <c r="Y25" i="20"/>
  <c r="X25" i="20"/>
  <c r="R25" i="20"/>
  <c r="Q25" i="20"/>
  <c r="K25" i="20"/>
  <c r="J25" i="20"/>
  <c r="G25" i="20"/>
  <c r="F25" i="20"/>
  <c r="B25" i="20"/>
  <c r="AM27" i="19"/>
  <c r="AL27" i="19"/>
  <c r="AF27" i="19"/>
  <c r="AE27" i="19"/>
  <c r="Y27" i="19"/>
  <c r="X27" i="19"/>
  <c r="R27" i="19"/>
  <c r="Q27" i="19"/>
  <c r="K27" i="19"/>
  <c r="J27" i="19"/>
  <c r="G27" i="19"/>
  <c r="F27" i="19"/>
  <c r="B27" i="19"/>
  <c r="AM26" i="19"/>
  <c r="AL26" i="19"/>
  <c r="AF26" i="19"/>
  <c r="AE26" i="19"/>
  <c r="Y26" i="19"/>
  <c r="X26" i="19"/>
  <c r="Z26" i="19" s="1"/>
  <c r="AJ26" i="19" s="1"/>
  <c r="R26" i="19"/>
  <c r="Q26" i="19"/>
  <c r="K26" i="19"/>
  <c r="J26" i="19"/>
  <c r="G26" i="19"/>
  <c r="F26" i="19"/>
  <c r="B26" i="19"/>
  <c r="AM25" i="19"/>
  <c r="AL25" i="19"/>
  <c r="AF25" i="19"/>
  <c r="AE25" i="19"/>
  <c r="Y25" i="19"/>
  <c r="X25" i="19"/>
  <c r="R25" i="19"/>
  <c r="Q25" i="19"/>
  <c r="K25" i="19"/>
  <c r="J25" i="19"/>
  <c r="G25" i="19"/>
  <c r="F25" i="19"/>
  <c r="B25" i="19"/>
  <c r="AM27" i="18"/>
  <c r="AL27" i="18"/>
  <c r="AF27" i="18"/>
  <c r="AE27" i="18"/>
  <c r="Y27" i="18"/>
  <c r="X27" i="18"/>
  <c r="Z27" i="18" s="1"/>
  <c r="AJ27" i="18" s="1"/>
  <c r="R27" i="18"/>
  <c r="Q27" i="18"/>
  <c r="K27" i="18"/>
  <c r="J27" i="18"/>
  <c r="G27" i="18"/>
  <c r="F27" i="18"/>
  <c r="B27" i="18"/>
  <c r="AM26" i="18"/>
  <c r="AL26" i="18"/>
  <c r="AF26" i="18"/>
  <c r="AE26" i="18"/>
  <c r="AG26" i="18" s="1"/>
  <c r="AQ26" i="18" s="1"/>
  <c r="Y26" i="18"/>
  <c r="X26" i="18"/>
  <c r="R26" i="18"/>
  <c r="Q26" i="18"/>
  <c r="K26" i="18"/>
  <c r="J26" i="18"/>
  <c r="G26" i="18"/>
  <c r="F26" i="18"/>
  <c r="H26" i="18" s="1"/>
  <c r="O26" i="18" s="1"/>
  <c r="B26" i="18"/>
  <c r="AM25" i="18"/>
  <c r="AL25" i="18"/>
  <c r="AN25" i="18" s="1"/>
  <c r="AF25" i="18"/>
  <c r="AE25" i="18"/>
  <c r="Y25" i="18"/>
  <c r="X25" i="18"/>
  <c r="R25" i="18"/>
  <c r="Q25" i="18"/>
  <c r="K25" i="18"/>
  <c r="J25" i="18"/>
  <c r="G25" i="18"/>
  <c r="F25" i="18"/>
  <c r="H25" i="18" s="1"/>
  <c r="O25" i="18" s="1"/>
  <c r="B25" i="18"/>
  <c r="AM27" i="17"/>
  <c r="AL27" i="17"/>
  <c r="AN27" i="17" s="1"/>
  <c r="AF27" i="17"/>
  <c r="AE27" i="17"/>
  <c r="Y27" i="17"/>
  <c r="X27" i="17"/>
  <c r="R27" i="17"/>
  <c r="Q27" i="17"/>
  <c r="K27" i="17"/>
  <c r="J27" i="17"/>
  <c r="G27" i="17"/>
  <c r="F27" i="17"/>
  <c r="B27" i="17"/>
  <c r="AM26" i="17"/>
  <c r="AL26" i="17"/>
  <c r="AN26" i="17" s="1"/>
  <c r="AF26" i="17"/>
  <c r="AE26" i="17"/>
  <c r="Y26" i="17"/>
  <c r="X26" i="17"/>
  <c r="R26" i="17"/>
  <c r="Q26" i="17"/>
  <c r="S26" i="17" s="1"/>
  <c r="K26" i="17"/>
  <c r="J26" i="17"/>
  <c r="G26" i="17"/>
  <c r="F26" i="17"/>
  <c r="B26" i="17"/>
  <c r="AM25" i="17"/>
  <c r="AL25" i="17"/>
  <c r="AF25" i="17"/>
  <c r="AE25" i="17"/>
  <c r="Y25" i="17"/>
  <c r="X25" i="17"/>
  <c r="R25" i="17"/>
  <c r="Q25" i="17"/>
  <c r="K25" i="17"/>
  <c r="J25" i="17"/>
  <c r="G25" i="17"/>
  <c r="F25" i="17"/>
  <c r="B25" i="17"/>
  <c r="AL27" i="2"/>
  <c r="AL26" i="2"/>
  <c r="AL25" i="2"/>
  <c r="AE27" i="2"/>
  <c r="AE26" i="2"/>
  <c r="AE25" i="2"/>
  <c r="X27" i="2"/>
  <c r="X26" i="2"/>
  <c r="X25" i="2"/>
  <c r="Q27" i="2"/>
  <c r="Q26" i="2"/>
  <c r="Q25" i="2"/>
  <c r="J27" i="2"/>
  <c r="J26" i="2"/>
  <c r="J25" i="2"/>
  <c r="F27" i="2"/>
  <c r="F26" i="2"/>
  <c r="F25" i="2"/>
  <c r="AM27" i="2"/>
  <c r="AF27" i="2"/>
  <c r="Y27" i="2"/>
  <c r="R27" i="2"/>
  <c r="K27" i="2"/>
  <c r="G27" i="2"/>
  <c r="B27" i="2"/>
  <c r="AM26" i="2"/>
  <c r="AF26" i="2"/>
  <c r="Y26" i="2"/>
  <c r="R26" i="2"/>
  <c r="K26" i="2"/>
  <c r="G26" i="2"/>
  <c r="B26" i="2"/>
  <c r="AM25" i="2"/>
  <c r="AF25" i="2"/>
  <c r="Y25" i="2"/>
  <c r="R25" i="2"/>
  <c r="K25" i="2"/>
  <c r="G25" i="2"/>
  <c r="B25" i="2"/>
  <c r="AM27" i="16"/>
  <c r="AL27" i="16"/>
  <c r="AF27" i="16"/>
  <c r="AE27" i="16"/>
  <c r="Y27" i="16"/>
  <c r="X27" i="16"/>
  <c r="R27" i="16"/>
  <c r="Q27" i="16"/>
  <c r="K27" i="16"/>
  <c r="J27" i="16"/>
  <c r="G27" i="16"/>
  <c r="F27" i="16"/>
  <c r="B27" i="16"/>
  <c r="AM26" i="16"/>
  <c r="AL26" i="16"/>
  <c r="AF26" i="16"/>
  <c r="AE26" i="16"/>
  <c r="AG26" i="16" s="1"/>
  <c r="Y26" i="16"/>
  <c r="X26" i="16"/>
  <c r="R26" i="16"/>
  <c r="Q26" i="16"/>
  <c r="K26" i="16"/>
  <c r="J26" i="16"/>
  <c r="G26" i="16"/>
  <c r="F26" i="16"/>
  <c r="B26" i="16"/>
  <c r="AM25" i="16"/>
  <c r="AL25" i="16"/>
  <c r="AN25" i="16" s="1"/>
  <c r="AF25" i="16"/>
  <c r="AE25" i="16"/>
  <c r="Y25" i="16"/>
  <c r="X25" i="16"/>
  <c r="R25" i="16"/>
  <c r="Q25" i="16"/>
  <c r="K25" i="16"/>
  <c r="J25" i="16"/>
  <c r="L25" i="16" s="1"/>
  <c r="G25" i="16"/>
  <c r="F25" i="16"/>
  <c r="B25" i="16"/>
  <c r="AM27" i="15"/>
  <c r="AL27" i="15"/>
  <c r="AN27" i="15" s="1"/>
  <c r="AF27" i="15"/>
  <c r="AE27" i="15"/>
  <c r="Y27" i="15"/>
  <c r="X27" i="15"/>
  <c r="R27" i="15"/>
  <c r="Q27" i="15"/>
  <c r="K27" i="15"/>
  <c r="J27" i="15"/>
  <c r="L27" i="15" s="1"/>
  <c r="G27" i="15"/>
  <c r="F27" i="15"/>
  <c r="B27" i="15"/>
  <c r="AM26" i="15"/>
  <c r="AL26" i="15"/>
  <c r="AF26" i="15"/>
  <c r="AE26" i="15"/>
  <c r="Y26" i="15"/>
  <c r="X26" i="15"/>
  <c r="R26" i="15"/>
  <c r="Q26" i="15"/>
  <c r="S26" i="15" s="1"/>
  <c r="K26" i="15"/>
  <c r="J26" i="15"/>
  <c r="G26" i="15"/>
  <c r="F26" i="15"/>
  <c r="B26" i="15"/>
  <c r="AM25" i="15"/>
  <c r="AL25" i="15"/>
  <c r="AF25" i="15"/>
  <c r="AE25" i="15"/>
  <c r="Y25" i="15"/>
  <c r="X25" i="15"/>
  <c r="R25" i="15"/>
  <c r="Q25" i="15"/>
  <c r="S25" i="15" s="1"/>
  <c r="AC25" i="15" s="1"/>
  <c r="K25" i="15"/>
  <c r="J25" i="15"/>
  <c r="G25" i="15"/>
  <c r="F25" i="15"/>
  <c r="B25" i="15"/>
  <c r="AM27" i="14"/>
  <c r="AL27" i="14"/>
  <c r="AF27" i="14"/>
  <c r="AE27" i="14"/>
  <c r="Y27" i="14"/>
  <c r="X27" i="14"/>
  <c r="Z27" i="14" s="1"/>
  <c r="AJ27" i="14" s="1"/>
  <c r="R27" i="14"/>
  <c r="Q27" i="14"/>
  <c r="K27" i="14"/>
  <c r="J27" i="14"/>
  <c r="G27" i="14"/>
  <c r="F27" i="14"/>
  <c r="B27" i="14"/>
  <c r="AM26" i="14"/>
  <c r="AL26" i="14"/>
  <c r="AF26" i="14"/>
  <c r="AE26" i="14"/>
  <c r="Y26" i="14"/>
  <c r="X26" i="14"/>
  <c r="R26" i="14"/>
  <c r="Q26" i="14"/>
  <c r="K26" i="14"/>
  <c r="J26" i="14"/>
  <c r="G26" i="14"/>
  <c r="F26" i="14"/>
  <c r="B26" i="14"/>
  <c r="AM25" i="14"/>
  <c r="AL25" i="14"/>
  <c r="AF25" i="14"/>
  <c r="AE25" i="14"/>
  <c r="Y25" i="14"/>
  <c r="X25" i="14"/>
  <c r="R25" i="14"/>
  <c r="Q25" i="14"/>
  <c r="K25" i="14"/>
  <c r="J25" i="14"/>
  <c r="G25" i="14"/>
  <c r="F25" i="14"/>
  <c r="B25" i="14"/>
  <c r="AM27" i="1"/>
  <c r="AL27" i="1"/>
  <c r="AF27" i="1"/>
  <c r="AE27" i="1"/>
  <c r="Y27" i="1"/>
  <c r="X27" i="1"/>
  <c r="R27" i="1"/>
  <c r="Q27" i="1"/>
  <c r="K27" i="1"/>
  <c r="J27" i="1"/>
  <c r="G27" i="1"/>
  <c r="F27" i="1"/>
  <c r="B27" i="1"/>
  <c r="AM26" i="1"/>
  <c r="AL26" i="1"/>
  <c r="AN26" i="1" s="1"/>
  <c r="AF26" i="1"/>
  <c r="AE26" i="1"/>
  <c r="Y26" i="1"/>
  <c r="X26" i="1"/>
  <c r="R26" i="1"/>
  <c r="Q26" i="1"/>
  <c r="K26" i="1"/>
  <c r="J26" i="1"/>
  <c r="G26" i="1"/>
  <c r="F26" i="1"/>
  <c r="B26" i="1"/>
  <c r="AM25" i="1"/>
  <c r="AL25" i="1"/>
  <c r="AF25" i="1"/>
  <c r="AE25" i="1"/>
  <c r="Y25" i="1"/>
  <c r="X25" i="1"/>
  <c r="R25" i="1"/>
  <c r="Q25" i="1"/>
  <c r="K25" i="1"/>
  <c r="J25" i="1"/>
  <c r="G25" i="1"/>
  <c r="F25" i="1"/>
  <c r="B25" i="1"/>
  <c r="AM27" i="13"/>
  <c r="AL27" i="13"/>
  <c r="AF27" i="13"/>
  <c r="AE27" i="13"/>
  <c r="Y27" i="13"/>
  <c r="X27" i="13"/>
  <c r="R27" i="13"/>
  <c r="Q27" i="13"/>
  <c r="K27" i="13"/>
  <c r="J27" i="13"/>
  <c r="G27" i="13"/>
  <c r="F27" i="13"/>
  <c r="B27" i="13"/>
  <c r="AM26" i="13"/>
  <c r="AL26" i="13"/>
  <c r="AF26" i="13"/>
  <c r="AE26" i="13"/>
  <c r="Y26" i="13"/>
  <c r="X26" i="13"/>
  <c r="R26" i="13"/>
  <c r="Q26" i="13"/>
  <c r="K26" i="13"/>
  <c r="J26" i="13"/>
  <c r="G26" i="13"/>
  <c r="F26" i="13"/>
  <c r="B26" i="13"/>
  <c r="AM25" i="13"/>
  <c r="AL25" i="13"/>
  <c r="AF25" i="13"/>
  <c r="AE25" i="13"/>
  <c r="Y25" i="13"/>
  <c r="X25" i="13"/>
  <c r="R25" i="13"/>
  <c r="Q25" i="13"/>
  <c r="K25" i="13"/>
  <c r="J25" i="13"/>
  <c r="G25" i="13"/>
  <c r="F25" i="13"/>
  <c r="B25" i="13"/>
  <c r="AM27" i="12"/>
  <c r="AL27" i="12"/>
  <c r="AF27" i="12"/>
  <c r="AE27" i="12"/>
  <c r="Y27" i="12"/>
  <c r="X27" i="12"/>
  <c r="R27" i="12"/>
  <c r="Q27" i="12"/>
  <c r="K27" i="12"/>
  <c r="J27" i="12"/>
  <c r="G27" i="12"/>
  <c r="F27" i="12"/>
  <c r="B27" i="12"/>
  <c r="AM26" i="12"/>
  <c r="AL26" i="12"/>
  <c r="AF26" i="12"/>
  <c r="AE26" i="12"/>
  <c r="Y26" i="12"/>
  <c r="X26" i="12"/>
  <c r="R26" i="12"/>
  <c r="Q26" i="12"/>
  <c r="K26" i="12"/>
  <c r="J26" i="12"/>
  <c r="G26" i="12"/>
  <c r="F26" i="12"/>
  <c r="H26" i="12" s="1"/>
  <c r="O26" i="12" s="1"/>
  <c r="B26" i="12"/>
  <c r="AM25" i="12"/>
  <c r="AL25" i="12"/>
  <c r="AF25" i="12"/>
  <c r="AE25" i="12"/>
  <c r="AG25" i="12" s="1"/>
  <c r="Y25" i="12"/>
  <c r="X25" i="12"/>
  <c r="R25" i="12"/>
  <c r="Q25" i="12"/>
  <c r="K25" i="12"/>
  <c r="J25" i="12"/>
  <c r="G25" i="12"/>
  <c r="F25" i="12"/>
  <c r="B25" i="12"/>
  <c r="AM27" i="30"/>
  <c r="AL27" i="30"/>
  <c r="AN27" i="30" s="1"/>
  <c r="AF27" i="30"/>
  <c r="AE27" i="30"/>
  <c r="Y27" i="30"/>
  <c r="X27" i="30"/>
  <c r="R27" i="30"/>
  <c r="Q27" i="30"/>
  <c r="K27" i="30"/>
  <c r="J27" i="30"/>
  <c r="G27" i="30"/>
  <c r="F27" i="30"/>
  <c r="B27" i="30"/>
  <c r="AM26" i="30"/>
  <c r="AL26" i="30"/>
  <c r="AN26" i="30" s="1"/>
  <c r="AF26" i="30"/>
  <c r="AE26" i="30"/>
  <c r="Y26" i="30"/>
  <c r="X26" i="30"/>
  <c r="R26" i="30"/>
  <c r="Q26" i="30"/>
  <c r="K26" i="30"/>
  <c r="J26" i="30"/>
  <c r="G26" i="30"/>
  <c r="F26" i="30"/>
  <c r="B26" i="30"/>
  <c r="AM25" i="30"/>
  <c r="AL25" i="30"/>
  <c r="AF25" i="30"/>
  <c r="AE25" i="30"/>
  <c r="Y25" i="30"/>
  <c r="X25" i="30"/>
  <c r="R25" i="30"/>
  <c r="Q25" i="30"/>
  <c r="K25" i="30"/>
  <c r="J25" i="30"/>
  <c r="G25" i="30"/>
  <c r="F25" i="30"/>
  <c r="B25" i="30"/>
  <c r="AM27" i="11"/>
  <c r="AM26" i="11"/>
  <c r="AM25" i="11"/>
  <c r="AL27" i="11"/>
  <c r="AL26" i="11"/>
  <c r="AN26" i="11" s="1"/>
  <c r="AL25" i="11"/>
  <c r="AE27" i="11"/>
  <c r="AE26" i="11"/>
  <c r="AE25" i="11"/>
  <c r="X27" i="11"/>
  <c r="X26" i="11"/>
  <c r="X25" i="11"/>
  <c r="Q27" i="11"/>
  <c r="Q26" i="11"/>
  <c r="Q25" i="11"/>
  <c r="J27" i="11"/>
  <c r="J26" i="11"/>
  <c r="J25" i="11"/>
  <c r="AF27" i="11"/>
  <c r="AF26" i="11"/>
  <c r="AF25" i="11"/>
  <c r="Y27" i="11"/>
  <c r="Y26" i="11"/>
  <c r="Y25" i="11"/>
  <c r="R27" i="11"/>
  <c r="R26" i="11"/>
  <c r="R25" i="11"/>
  <c r="K27" i="11"/>
  <c r="K26" i="11"/>
  <c r="K25" i="11"/>
  <c r="G26" i="11"/>
  <c r="G27" i="11"/>
  <c r="G25" i="11"/>
  <c r="F27" i="11"/>
  <c r="F26" i="11"/>
  <c r="F25" i="11"/>
  <c r="B27" i="11"/>
  <c r="B26" i="11"/>
  <c r="B25" i="11"/>
  <c r="AL42" i="3"/>
  <c r="Z25" i="12" l="1"/>
  <c r="S27" i="12"/>
  <c r="AN26" i="13"/>
  <c r="Z27" i="1"/>
  <c r="S26" i="14"/>
  <c r="AN25" i="15"/>
  <c r="Z25" i="18"/>
  <c r="AB25" i="18" s="1"/>
  <c r="AN26" i="19"/>
  <c r="AP26" i="19" s="1"/>
  <c r="AG25" i="20"/>
  <c r="Z27" i="20"/>
  <c r="L26" i="3"/>
  <c r="AG25" i="3"/>
  <c r="AQ25" i="3" s="1"/>
  <c r="S26" i="4"/>
  <c r="L25" i="5"/>
  <c r="V25" i="5" s="1"/>
  <c r="AN25" i="5"/>
  <c r="AP25" i="5" s="1"/>
  <c r="H27" i="5"/>
  <c r="O27" i="5" s="1"/>
  <c r="Z26" i="21"/>
  <c r="L27" i="24"/>
  <c r="U27" i="24" s="1"/>
  <c r="Z25" i="26"/>
  <c r="L27" i="8"/>
  <c r="AG26" i="8"/>
  <c r="L25" i="8"/>
  <c r="S25" i="3"/>
  <c r="AB25" i="3" s="1"/>
  <c r="Z25" i="6"/>
  <c r="AJ25" i="6" s="1"/>
  <c r="L27" i="14"/>
  <c r="AN27" i="14"/>
  <c r="H26" i="15"/>
  <c r="O26" i="15" s="1"/>
  <c r="AG26" i="15"/>
  <c r="AQ26" i="15" s="1"/>
  <c r="S26" i="18"/>
  <c r="Z26" i="20"/>
  <c r="AG26" i="5"/>
  <c r="AQ26" i="5" s="1"/>
  <c r="AN25" i="11"/>
  <c r="S26" i="30"/>
  <c r="AN25" i="12"/>
  <c r="AP25" i="12" s="1"/>
  <c r="H27" i="12"/>
  <c r="O27" i="12" s="1"/>
  <c r="AN27" i="1"/>
  <c r="H26" i="14"/>
  <c r="O26" i="14" s="1"/>
  <c r="AG26" i="14"/>
  <c r="AQ26" i="14" s="1"/>
  <c r="Z27" i="3"/>
  <c r="AB27" i="3" s="1"/>
  <c r="AN26" i="21"/>
  <c r="AP26" i="21" s="1"/>
  <c r="AN25" i="26"/>
  <c r="Z26" i="12"/>
  <c r="AN27" i="13"/>
  <c r="Z25" i="14"/>
  <c r="Z27" i="16"/>
  <c r="H26" i="20"/>
  <c r="O26" i="20" s="1"/>
  <c r="AG26" i="20"/>
  <c r="AP26" i="20" s="1"/>
  <c r="AG25" i="21"/>
  <c r="AP25" i="21" s="1"/>
  <c r="H25" i="10"/>
  <c r="O25" i="10" s="1"/>
  <c r="AN27" i="11"/>
  <c r="L27" i="12"/>
  <c r="AN27" i="12"/>
  <c r="AP27" i="12" s="1"/>
  <c r="AG26" i="13"/>
  <c r="H25" i="15"/>
  <c r="O25" i="15" s="1"/>
  <c r="Z27" i="15"/>
  <c r="AJ27" i="15" s="1"/>
  <c r="L27" i="18"/>
  <c r="V27" i="18" s="1"/>
  <c r="AG26" i="19"/>
  <c r="Z25" i="20"/>
  <c r="S27" i="20"/>
  <c r="AG25" i="5"/>
  <c r="AQ25" i="5" s="1"/>
  <c r="Z27" i="5"/>
  <c r="S26" i="21"/>
  <c r="AN25" i="24"/>
  <c r="AP25" i="24" s="1"/>
  <c r="H27" i="24"/>
  <c r="O27" i="24" s="1"/>
  <c r="S25" i="26"/>
  <c r="AN26" i="2"/>
  <c r="AP26" i="2" s="1"/>
  <c r="H26" i="7"/>
  <c r="O26" i="7" s="1"/>
  <c r="Z27" i="10"/>
  <c r="AJ27" i="10" s="1"/>
  <c r="AN26" i="12"/>
  <c r="Z27" i="13"/>
  <c r="AJ27" i="13" s="1"/>
  <c r="AN25" i="14"/>
  <c r="AN27" i="16"/>
  <c r="AN27" i="2"/>
  <c r="L26" i="18"/>
  <c r="V26" i="18" s="1"/>
  <c r="AN26" i="18"/>
  <c r="AG25" i="19"/>
  <c r="AQ25" i="19" s="1"/>
  <c r="Z27" i="19"/>
  <c r="S26" i="20"/>
  <c r="L27" i="3"/>
  <c r="V27" i="3" s="1"/>
  <c r="AG26" i="3"/>
  <c r="AI26" i="3" s="1"/>
  <c r="Z26" i="5"/>
  <c r="AJ26" i="5" s="1"/>
  <c r="L27" i="21"/>
  <c r="N27" i="21" s="1"/>
  <c r="AN25" i="6"/>
  <c r="H25" i="6"/>
  <c r="O25" i="6" s="1"/>
  <c r="H26" i="24"/>
  <c r="O26" i="24" s="1"/>
  <c r="AG26" i="24"/>
  <c r="L26" i="26"/>
  <c r="V26" i="26" s="1"/>
  <c r="L26" i="10"/>
  <c r="N26" i="10" s="1"/>
  <c r="Z27" i="30"/>
  <c r="S26" i="12"/>
  <c r="L25" i="13"/>
  <c r="AN25" i="13"/>
  <c r="L25" i="2"/>
  <c r="V25" i="2" s="1"/>
  <c r="Z27" i="2"/>
  <c r="L25" i="19"/>
  <c r="V25" i="19" s="1"/>
  <c r="AN25" i="19"/>
  <c r="AP25" i="19" s="1"/>
  <c r="H27" i="19"/>
  <c r="O27" i="19" s="1"/>
  <c r="AN25" i="3"/>
  <c r="S26" i="9"/>
  <c r="AG27" i="12"/>
  <c r="AQ27" i="12" s="1"/>
  <c r="Z25" i="15"/>
  <c r="AB25" i="15" s="1"/>
  <c r="AN26" i="16"/>
  <c r="AG25" i="2"/>
  <c r="AQ25" i="2" s="1"/>
  <c r="S27" i="3"/>
  <c r="AC27" i="3" s="1"/>
  <c r="AN26" i="3"/>
  <c r="AG25" i="24"/>
  <c r="Z27" i="24"/>
  <c r="L27" i="7"/>
  <c r="AG27" i="9"/>
  <c r="L26" i="15"/>
  <c r="V26" i="15" s="1"/>
  <c r="AN26" i="15"/>
  <c r="AP26" i="15" s="1"/>
  <c r="AG26" i="2"/>
  <c r="AQ26" i="2" s="1"/>
  <c r="AN27" i="19"/>
  <c r="Z25" i="3"/>
  <c r="AJ25" i="3" s="1"/>
  <c r="AN27" i="3"/>
  <c r="S26" i="24"/>
  <c r="AC26" i="24" s="1"/>
  <c r="S25" i="7"/>
  <c r="H26" i="9"/>
  <c r="O26" i="9" s="1"/>
  <c r="AN26" i="14"/>
  <c r="AP26" i="14" s="1"/>
  <c r="S25" i="18"/>
  <c r="AC25" i="18" s="1"/>
  <c r="AN27" i="18"/>
  <c r="Z26" i="3"/>
  <c r="AJ26" i="3" s="1"/>
  <c r="AG26" i="6"/>
  <c r="AG27" i="24"/>
  <c r="L27" i="26"/>
  <c r="H26" i="10"/>
  <c r="O26" i="10" s="1"/>
  <c r="H27" i="9"/>
  <c r="O27" i="9" s="1"/>
  <c r="Z26" i="9"/>
  <c r="AJ26" i="9" s="1"/>
  <c r="AN25" i="2"/>
  <c r="S27" i="19"/>
  <c r="AN26" i="20"/>
  <c r="AG25" i="4"/>
  <c r="AQ25" i="4" s="1"/>
  <c r="AN25" i="21"/>
  <c r="H27" i="21"/>
  <c r="O27" i="21" s="1"/>
  <c r="AG27" i="21"/>
  <c r="AQ27" i="21" s="1"/>
  <c r="Z26" i="24"/>
  <c r="AB26" i="24" s="1"/>
  <c r="H25" i="7"/>
  <c r="O25" i="7" s="1"/>
  <c r="H26" i="26"/>
  <c r="O26" i="26" s="1"/>
  <c r="AG26" i="26"/>
  <c r="AQ26" i="26" s="1"/>
  <c r="AN25" i="10"/>
  <c r="H27" i="7"/>
  <c r="O27" i="7" s="1"/>
  <c r="AG27" i="14"/>
  <c r="AI27" i="14" s="1"/>
  <c r="H25" i="2"/>
  <c r="O25" i="2" s="1"/>
  <c r="AN25" i="9"/>
  <c r="S27" i="18"/>
  <c r="L26" i="19"/>
  <c r="V26" i="19" s="1"/>
  <c r="S25" i="24"/>
  <c r="AB25" i="24" s="1"/>
  <c r="AG27" i="13"/>
  <c r="AP27" i="13" s="1"/>
  <c r="AG27" i="3"/>
  <c r="AQ27" i="3" s="1"/>
  <c r="AN27" i="24"/>
  <c r="AN27" i="26"/>
  <c r="N26" i="26"/>
  <c r="H27" i="30"/>
  <c r="O27" i="30" s="1"/>
  <c r="AG27" i="30"/>
  <c r="AQ27" i="30" s="1"/>
  <c r="AG25" i="10"/>
  <c r="AQ25" i="10" s="1"/>
  <c r="H26" i="6"/>
  <c r="O26" i="6" s="1"/>
  <c r="Z26" i="8"/>
  <c r="AB26" i="8" s="1"/>
  <c r="Z25" i="1"/>
  <c r="Z25" i="30"/>
  <c r="AJ25" i="30" s="1"/>
  <c r="AI25" i="20"/>
  <c r="Z26" i="15"/>
  <c r="AI26" i="15" s="1"/>
  <c r="S25" i="16"/>
  <c r="AC25" i="16" s="1"/>
  <c r="L27" i="16"/>
  <c r="H25" i="12"/>
  <c r="O25" i="12" s="1"/>
  <c r="Z27" i="12"/>
  <c r="AB27" i="12" s="1"/>
  <c r="S26" i="2"/>
  <c r="AG26" i="9"/>
  <c r="AQ26" i="9" s="1"/>
  <c r="H27" i="6"/>
  <c r="O27" i="6" s="1"/>
  <c r="H27" i="16"/>
  <c r="O27" i="16" s="1"/>
  <c r="AB27" i="19"/>
  <c r="Z26" i="14"/>
  <c r="AI26" i="14" s="1"/>
  <c r="S25" i="9"/>
  <c r="AC25" i="9" s="1"/>
  <c r="Z25" i="16"/>
  <c r="AJ25" i="16" s="1"/>
  <c r="S27" i="16"/>
  <c r="L27" i="2"/>
  <c r="AG25" i="18"/>
  <c r="AQ25" i="18" s="1"/>
  <c r="H25" i="19"/>
  <c r="O25" i="19" s="1"/>
  <c r="AG26" i="10"/>
  <c r="AQ26" i="10" s="1"/>
  <c r="S27" i="14"/>
  <c r="U27" i="14" s="1"/>
  <c r="S27" i="15"/>
  <c r="L26" i="16"/>
  <c r="V26" i="16" s="1"/>
  <c r="AN25" i="7"/>
  <c r="Z26" i="2"/>
  <c r="AJ26" i="2" s="1"/>
  <c r="S27" i="13"/>
  <c r="AC27" i="13" s="1"/>
  <c r="H25" i="14"/>
  <c r="O25" i="14" s="1"/>
  <c r="S26" i="16"/>
  <c r="L25" i="17"/>
  <c r="H27" i="4"/>
  <c r="O27" i="4" s="1"/>
  <c r="AG27" i="4"/>
  <c r="AQ27" i="4" s="1"/>
  <c r="L27" i="5"/>
  <c r="N27" i="5" s="1"/>
  <c r="AN27" i="5"/>
  <c r="H27" i="2"/>
  <c r="O27" i="2" s="1"/>
  <c r="L26" i="12"/>
  <c r="U26" i="12" s="1"/>
  <c r="H26" i="5"/>
  <c r="O26" i="5" s="1"/>
  <c r="S26" i="7"/>
  <c r="U26" i="7" s="1"/>
  <c r="AN26" i="9"/>
  <c r="AG25" i="30"/>
  <c r="H25" i="1"/>
  <c r="O25" i="1" s="1"/>
  <c r="AG25" i="1"/>
  <c r="AQ25" i="1" s="1"/>
  <c r="AG27" i="18"/>
  <c r="AP27" i="18" s="1"/>
  <c r="L25" i="6"/>
  <c r="V25" i="6" s="1"/>
  <c r="H25" i="24"/>
  <c r="O25" i="24" s="1"/>
  <c r="L26" i="24"/>
  <c r="N26" i="24" s="1"/>
  <c r="L25" i="7"/>
  <c r="Z27" i="7"/>
  <c r="AG25" i="26"/>
  <c r="AI25" i="26" s="1"/>
  <c r="H25" i="5"/>
  <c r="O25" i="5" s="1"/>
  <c r="AN26" i="5"/>
  <c r="Z26" i="7"/>
  <c r="AJ26" i="7" s="1"/>
  <c r="H27" i="15"/>
  <c r="O27" i="15" s="1"/>
  <c r="L27" i="19"/>
  <c r="V27" i="19" s="1"/>
  <c r="H25" i="3"/>
  <c r="O25" i="3" s="1"/>
  <c r="Z26" i="6"/>
  <c r="Z25" i="7"/>
  <c r="AJ25" i="7" s="1"/>
  <c r="S25" i="13"/>
  <c r="AC25" i="13" s="1"/>
  <c r="AP26" i="13"/>
  <c r="AP26" i="16"/>
  <c r="H26" i="19"/>
  <c r="O26" i="19" s="1"/>
  <c r="AG25" i="6"/>
  <c r="AQ25" i="6" s="1"/>
  <c r="AG25" i="7"/>
  <c r="AQ25" i="7" s="1"/>
  <c r="H26" i="30"/>
  <c r="O26" i="30" s="1"/>
  <c r="Z26" i="10"/>
  <c r="AJ26" i="10" s="1"/>
  <c r="S26" i="1"/>
  <c r="AC26" i="1" s="1"/>
  <c r="AG25" i="14"/>
  <c r="H25" i="16"/>
  <c r="O25" i="16" s="1"/>
  <c r="AG25" i="16"/>
  <c r="AP25" i="16" s="1"/>
  <c r="S25" i="2"/>
  <c r="AC25" i="2" s="1"/>
  <c r="H25" i="20"/>
  <c r="O25" i="20" s="1"/>
  <c r="L26" i="20"/>
  <c r="U26" i="20" s="1"/>
  <c r="L25" i="24"/>
  <c r="V25" i="24" s="1"/>
  <c r="AN26" i="26"/>
  <c r="AP26" i="26" s="1"/>
  <c r="L27" i="30"/>
  <c r="Z26" i="13"/>
  <c r="AI26" i="13" s="1"/>
  <c r="AG26" i="12"/>
  <c r="H26" i="13"/>
  <c r="O26" i="13" s="1"/>
  <c r="L27" i="13"/>
  <c r="L27" i="1"/>
  <c r="S25" i="14"/>
  <c r="AC25" i="14" s="1"/>
  <c r="H27" i="14"/>
  <c r="O27" i="14" s="1"/>
  <c r="AG27" i="15"/>
  <c r="AP27" i="15" s="1"/>
  <c r="L25" i="4"/>
  <c r="V25" i="4" s="1"/>
  <c r="Z26" i="26"/>
  <c r="AB26" i="26" s="1"/>
  <c r="H27" i="26"/>
  <c r="O27" i="26" s="1"/>
  <c r="Z25" i="13"/>
  <c r="AJ25" i="13" s="1"/>
  <c r="L27" i="17"/>
  <c r="V27" i="17" s="1"/>
  <c r="S25" i="19"/>
  <c r="AC25" i="19" s="1"/>
  <c r="L25" i="21"/>
  <c r="V25" i="21" s="1"/>
  <c r="S27" i="9"/>
  <c r="U27" i="9" s="1"/>
  <c r="AP25" i="20"/>
  <c r="L25" i="30"/>
  <c r="L25" i="12"/>
  <c r="L26" i="2"/>
  <c r="Z25" i="19"/>
  <c r="S25" i="21"/>
  <c r="AB25" i="21" s="1"/>
  <c r="S26" i="6"/>
  <c r="AC26" i="6" s="1"/>
  <c r="AN27" i="10"/>
  <c r="AP27" i="10" s="1"/>
  <c r="AI26" i="19"/>
  <c r="AB26" i="21"/>
  <c r="AI25" i="12"/>
  <c r="AI26" i="21"/>
  <c r="S25" i="30"/>
  <c r="AB25" i="30" s="1"/>
  <c r="Z26" i="30"/>
  <c r="AB26" i="30" s="1"/>
  <c r="S25" i="12"/>
  <c r="AB25" i="12" s="1"/>
  <c r="H27" i="13"/>
  <c r="O27" i="13" s="1"/>
  <c r="L25" i="1"/>
  <c r="H27" i="1"/>
  <c r="O27" i="1" s="1"/>
  <c r="L25" i="14"/>
  <c r="V25" i="14" s="1"/>
  <c r="L26" i="14"/>
  <c r="U26" i="14" s="1"/>
  <c r="L25" i="15"/>
  <c r="N25" i="15" s="1"/>
  <c r="AG25" i="15"/>
  <c r="AI25" i="15" s="1"/>
  <c r="Z25" i="17"/>
  <c r="AJ25" i="17" s="1"/>
  <c r="AG26" i="17"/>
  <c r="AQ26" i="17" s="1"/>
  <c r="Z26" i="18"/>
  <c r="AB26" i="18" s="1"/>
  <c r="H27" i="18"/>
  <c r="O27" i="18" s="1"/>
  <c r="AG27" i="19"/>
  <c r="L25" i="20"/>
  <c r="V25" i="20" s="1"/>
  <c r="L26" i="5"/>
  <c r="V26" i="5" s="1"/>
  <c r="AN27" i="21"/>
  <c r="AN27" i="6"/>
  <c r="AP26" i="24"/>
  <c r="L25" i="26"/>
  <c r="U25" i="26" s="1"/>
  <c r="S27" i="26"/>
  <c r="Z26" i="16"/>
  <c r="AI26" i="16" s="1"/>
  <c r="S27" i="2"/>
  <c r="U27" i="2" s="1"/>
  <c r="H25" i="17"/>
  <c r="O25" i="17" s="1"/>
  <c r="S25" i="20"/>
  <c r="AC25" i="20" s="1"/>
  <c r="Z25" i="4"/>
  <c r="AI25" i="4" s="1"/>
  <c r="H26" i="4"/>
  <c r="O26" i="4" s="1"/>
  <c r="S26" i="5"/>
  <c r="AC26" i="5" s="1"/>
  <c r="H25" i="21"/>
  <c r="O25" i="21" s="1"/>
  <c r="U27" i="21"/>
  <c r="Z27" i="9"/>
  <c r="AI25" i="24"/>
  <c r="L26" i="30"/>
  <c r="S27" i="30"/>
  <c r="H25" i="13"/>
  <c r="O25" i="13" s="1"/>
  <c r="AG25" i="13"/>
  <c r="L26" i="13"/>
  <c r="V26" i="13" s="1"/>
  <c r="H26" i="16"/>
  <c r="O26" i="16" s="1"/>
  <c r="AG27" i="16"/>
  <c r="S26" i="19"/>
  <c r="AC26" i="19" s="1"/>
  <c r="L27" i="4"/>
  <c r="AN27" i="4"/>
  <c r="S25" i="5"/>
  <c r="U25" i="5" s="1"/>
  <c r="H27" i="3"/>
  <c r="O27" i="3" s="1"/>
  <c r="L26" i="4"/>
  <c r="Z27" i="21"/>
  <c r="AJ27" i="21" s="1"/>
  <c r="L27" i="6"/>
  <c r="S25" i="10"/>
  <c r="AC25" i="10" s="1"/>
  <c r="S27" i="10"/>
  <c r="U27" i="10" s="1"/>
  <c r="AN27" i="9"/>
  <c r="AP27" i="9" s="1"/>
  <c r="S26" i="13"/>
  <c r="AC26" i="13" s="1"/>
  <c r="U26" i="15"/>
  <c r="L25" i="18"/>
  <c r="AG27" i="20"/>
  <c r="AQ27" i="20" s="1"/>
  <c r="S27" i="4"/>
  <c r="Z25" i="5"/>
  <c r="AI25" i="5" s="1"/>
  <c r="AG27" i="5"/>
  <c r="AI27" i="5" s="1"/>
  <c r="L26" i="21"/>
  <c r="N26" i="21" s="1"/>
  <c r="S25" i="6"/>
  <c r="S27" i="6"/>
  <c r="AC27" i="6" s="1"/>
  <c r="AG27" i="26"/>
  <c r="Z25" i="10"/>
  <c r="AB25" i="10" s="1"/>
  <c r="S26" i="10"/>
  <c r="AC26" i="10" s="1"/>
  <c r="L26" i="9"/>
  <c r="U26" i="9" s="1"/>
  <c r="Z25" i="9"/>
  <c r="AJ25" i="9" s="1"/>
  <c r="AG25" i="9"/>
  <c r="L26" i="8"/>
  <c r="N26" i="8" s="1"/>
  <c r="AG25" i="8"/>
  <c r="AQ25" i="8" s="1"/>
  <c r="AN25" i="8"/>
  <c r="S27" i="8"/>
  <c r="AB27" i="8" s="1"/>
  <c r="Z25" i="8"/>
  <c r="AJ25" i="8" s="1"/>
  <c r="AN27" i="8"/>
  <c r="AP27" i="8" s="1"/>
  <c r="S27" i="7"/>
  <c r="AB27" i="7" s="1"/>
  <c r="AG26" i="7"/>
  <c r="AQ26" i="7" s="1"/>
  <c r="AN27" i="7"/>
  <c r="AG27" i="6"/>
  <c r="AQ27" i="6" s="1"/>
  <c r="Z27" i="6"/>
  <c r="AJ27" i="6" s="1"/>
  <c r="AG26" i="4"/>
  <c r="AQ26" i="4" s="1"/>
  <c r="S25" i="4"/>
  <c r="AB25" i="4" s="1"/>
  <c r="AN25" i="4"/>
  <c r="AP25" i="4" s="1"/>
  <c r="AN26" i="4"/>
  <c r="H25" i="4"/>
  <c r="O25" i="4" s="1"/>
  <c r="Z27" i="4"/>
  <c r="AB26" i="4"/>
  <c r="L26" i="17"/>
  <c r="U26" i="17" s="1"/>
  <c r="AG25" i="17"/>
  <c r="Z27" i="17"/>
  <c r="AJ27" i="17" s="1"/>
  <c r="S25" i="17"/>
  <c r="AC25" i="17" s="1"/>
  <c r="H26" i="17"/>
  <c r="O26" i="17" s="1"/>
  <c r="S27" i="17"/>
  <c r="AC27" i="17" s="1"/>
  <c r="Z26" i="17"/>
  <c r="AJ26" i="17" s="1"/>
  <c r="H27" i="17"/>
  <c r="O27" i="17" s="1"/>
  <c r="AN25" i="17"/>
  <c r="AG27" i="17"/>
  <c r="AQ27" i="17" s="1"/>
  <c r="AN25" i="1"/>
  <c r="Z26" i="1"/>
  <c r="AJ26" i="1" s="1"/>
  <c r="AG27" i="1"/>
  <c r="AI27" i="1" s="1"/>
  <c r="S25" i="1"/>
  <c r="AC25" i="1" s="1"/>
  <c r="H26" i="1"/>
  <c r="O26" i="1" s="1"/>
  <c r="AG26" i="1"/>
  <c r="S27" i="1"/>
  <c r="AB27" i="1" s="1"/>
  <c r="L26" i="1"/>
  <c r="H25" i="30"/>
  <c r="O25" i="30" s="1"/>
  <c r="AN25" i="30"/>
  <c r="AP25" i="30" s="1"/>
  <c r="AG26" i="30"/>
  <c r="AP26" i="30" s="1"/>
  <c r="U25" i="8"/>
  <c r="N27" i="8"/>
  <c r="V25" i="8"/>
  <c r="N25" i="8"/>
  <c r="AJ27" i="8"/>
  <c r="AQ26" i="8"/>
  <c r="AQ27" i="8"/>
  <c r="AI27" i="8"/>
  <c r="AP26" i="8"/>
  <c r="AC26" i="8"/>
  <c r="V27" i="8"/>
  <c r="AC25" i="8"/>
  <c r="L25" i="9"/>
  <c r="H25" i="9"/>
  <c r="O25" i="9" s="1"/>
  <c r="AQ27" i="9"/>
  <c r="AI26" i="9"/>
  <c r="AC26" i="9"/>
  <c r="V27" i="9"/>
  <c r="AN26" i="10"/>
  <c r="L25" i="10"/>
  <c r="V25" i="10" s="1"/>
  <c r="N27" i="10"/>
  <c r="V27" i="10"/>
  <c r="AI27" i="10"/>
  <c r="AQ27" i="10"/>
  <c r="AC26" i="26"/>
  <c r="AB25" i="26"/>
  <c r="AJ25" i="26"/>
  <c r="V27" i="26"/>
  <c r="AC25" i="26"/>
  <c r="AG27" i="7"/>
  <c r="N26" i="7"/>
  <c r="AJ27" i="7"/>
  <c r="N27" i="7"/>
  <c r="V27" i="7"/>
  <c r="AC25" i="7"/>
  <c r="V26" i="7"/>
  <c r="AB27" i="24"/>
  <c r="AJ27" i="24"/>
  <c r="AQ26" i="24"/>
  <c r="AQ27" i="24"/>
  <c r="AI27" i="24"/>
  <c r="AJ25" i="24"/>
  <c r="V27" i="24"/>
  <c r="AQ25" i="24"/>
  <c r="AC27" i="24"/>
  <c r="AN26" i="6"/>
  <c r="AP26" i="6" s="1"/>
  <c r="AI26" i="6"/>
  <c r="AQ26" i="6"/>
  <c r="V26" i="6"/>
  <c r="AJ26" i="6"/>
  <c r="AJ25" i="21"/>
  <c r="AC26" i="21"/>
  <c r="V27" i="21"/>
  <c r="AQ26" i="21"/>
  <c r="AJ26" i="21"/>
  <c r="AC27" i="21"/>
  <c r="AC27" i="5"/>
  <c r="U27" i="5"/>
  <c r="AB27" i="5"/>
  <c r="AJ27" i="5"/>
  <c r="AC27" i="4"/>
  <c r="AI26" i="4"/>
  <c r="AJ25" i="4"/>
  <c r="AC26" i="4"/>
  <c r="V27" i="4"/>
  <c r="AJ26" i="4"/>
  <c r="AP25" i="3"/>
  <c r="L25" i="3"/>
  <c r="V25" i="3" s="1"/>
  <c r="S26" i="3"/>
  <c r="U26" i="3" s="1"/>
  <c r="H26" i="3"/>
  <c r="O26" i="3" s="1"/>
  <c r="AI25" i="3"/>
  <c r="AQ26" i="3"/>
  <c r="V26" i="3"/>
  <c r="AJ25" i="20"/>
  <c r="AC26" i="20"/>
  <c r="AB26" i="20"/>
  <c r="AB27" i="20"/>
  <c r="N27" i="20"/>
  <c r="V27" i="20"/>
  <c r="U27" i="20"/>
  <c r="AC27" i="20"/>
  <c r="AJ27" i="20"/>
  <c r="AQ25" i="20"/>
  <c r="AJ26" i="20"/>
  <c r="AC27" i="19"/>
  <c r="AQ26" i="19"/>
  <c r="AJ27" i="19"/>
  <c r="AJ26" i="18"/>
  <c r="AI25" i="18"/>
  <c r="U26" i="18"/>
  <c r="AC26" i="18"/>
  <c r="N26" i="18"/>
  <c r="AP26" i="18"/>
  <c r="AQ25" i="17"/>
  <c r="V25" i="17"/>
  <c r="AC26" i="17"/>
  <c r="AG27" i="2"/>
  <c r="AI27" i="2" s="1"/>
  <c r="Z25" i="2"/>
  <c r="H26" i="2"/>
  <c r="O26" i="2" s="1"/>
  <c r="V27" i="2"/>
  <c r="AJ27" i="2"/>
  <c r="V25" i="16"/>
  <c r="AQ26" i="16"/>
  <c r="AJ27" i="16"/>
  <c r="AQ25" i="15"/>
  <c r="AJ25" i="15"/>
  <c r="AC26" i="15"/>
  <c r="V27" i="15"/>
  <c r="N26" i="15"/>
  <c r="AC27" i="14"/>
  <c r="AB25" i="14"/>
  <c r="V27" i="14"/>
  <c r="AJ25" i="14"/>
  <c r="AC26" i="14"/>
  <c r="V26" i="1"/>
  <c r="V27" i="1"/>
  <c r="AJ27" i="1"/>
  <c r="V27" i="13"/>
  <c r="V25" i="13"/>
  <c r="AQ26" i="13"/>
  <c r="AB26" i="12"/>
  <c r="AJ26" i="12"/>
  <c r="N27" i="12"/>
  <c r="U27" i="12"/>
  <c r="AC27" i="12"/>
  <c r="AJ25" i="12"/>
  <c r="AC26" i="12"/>
  <c r="V27" i="12"/>
  <c r="AQ25" i="12"/>
  <c r="V26" i="30"/>
  <c r="AC26" i="30"/>
  <c r="AQ25" i="30"/>
  <c r="AC27" i="30"/>
  <c r="AJ27" i="3" l="1"/>
  <c r="AJ26" i="24"/>
  <c r="AP25" i="13"/>
  <c r="U27" i="26"/>
  <c r="AP27" i="19"/>
  <c r="AB27" i="16"/>
  <c r="U26" i="10"/>
  <c r="AP25" i="9"/>
  <c r="AJ25" i="18"/>
  <c r="AQ26" i="20"/>
  <c r="AI26" i="24"/>
  <c r="U26" i="26"/>
  <c r="N27" i="9"/>
  <c r="AB26" i="9"/>
  <c r="AI25" i="21"/>
  <c r="AP26" i="9"/>
  <c r="AB27" i="15"/>
  <c r="AI26" i="2"/>
  <c r="AP25" i="18"/>
  <c r="N27" i="24"/>
  <c r="AC25" i="3"/>
  <c r="V26" i="10"/>
  <c r="AP25" i="1"/>
  <c r="AI26" i="20"/>
  <c r="AI25" i="30"/>
  <c r="AB25" i="13"/>
  <c r="N25" i="5"/>
  <c r="AQ25" i="21"/>
  <c r="U26" i="30"/>
  <c r="AP26" i="12"/>
  <c r="V27" i="5"/>
  <c r="U25" i="13"/>
  <c r="N25" i="2"/>
  <c r="U27" i="3"/>
  <c r="AP27" i="26"/>
  <c r="U25" i="18"/>
  <c r="AP27" i="16"/>
  <c r="AP27" i="21"/>
  <c r="AP25" i="14"/>
  <c r="AP26" i="5"/>
  <c r="U27" i="18"/>
  <c r="AP25" i="2"/>
  <c r="AP26" i="3"/>
  <c r="AB27" i="30"/>
  <c r="AB27" i="13"/>
  <c r="AJ26" i="15"/>
  <c r="AC27" i="18"/>
  <c r="AI26" i="5"/>
  <c r="U25" i="19"/>
  <c r="U27" i="13"/>
  <c r="AI27" i="30"/>
  <c r="AB26" i="15"/>
  <c r="AB27" i="18"/>
  <c r="U26" i="1"/>
  <c r="AP27" i="24"/>
  <c r="N25" i="7"/>
  <c r="AJ27" i="30"/>
  <c r="N27" i="2"/>
  <c r="N25" i="19"/>
  <c r="U27" i="30"/>
  <c r="AP27" i="30"/>
  <c r="U25" i="16"/>
  <c r="AP27" i="6"/>
  <c r="AB26" i="2"/>
  <c r="AI25" i="1"/>
  <c r="AC25" i="24"/>
  <c r="AJ26" i="13"/>
  <c r="AP27" i="14"/>
  <c r="AB26" i="19"/>
  <c r="AC25" i="12"/>
  <c r="AB26" i="6"/>
  <c r="V26" i="17"/>
  <c r="AQ27" i="13"/>
  <c r="AJ25" i="1"/>
  <c r="AQ27" i="14"/>
  <c r="U25" i="24"/>
  <c r="N27" i="1"/>
  <c r="U26" i="6"/>
  <c r="AI27" i="13"/>
  <c r="AC25" i="21"/>
  <c r="AI27" i="21"/>
  <c r="AC27" i="16"/>
  <c r="AB25" i="1"/>
  <c r="AC27" i="15"/>
  <c r="AP27" i="20"/>
  <c r="N26" i="6"/>
  <c r="AI25" i="7"/>
  <c r="U26" i="16"/>
  <c r="U27" i="16"/>
  <c r="AP25" i="7"/>
  <c r="AC26" i="2"/>
  <c r="AB26" i="17"/>
  <c r="AI27" i="20"/>
  <c r="AQ25" i="26"/>
  <c r="N25" i="12"/>
  <c r="AP25" i="15"/>
  <c r="U26" i="2"/>
  <c r="AI27" i="12"/>
  <c r="N27" i="13"/>
  <c r="AC27" i="1"/>
  <c r="N26" i="1"/>
  <c r="AI27" i="3"/>
  <c r="AI27" i="4"/>
  <c r="AP27" i="7"/>
  <c r="AP27" i="3"/>
  <c r="V25" i="7"/>
  <c r="AJ26" i="30"/>
  <c r="N26" i="30"/>
  <c r="AB26" i="10"/>
  <c r="U27" i="6"/>
  <c r="AB25" i="5"/>
  <c r="N25" i="18"/>
  <c r="N27" i="6"/>
  <c r="U27" i="8"/>
  <c r="U25" i="21"/>
  <c r="V25" i="18"/>
  <c r="U26" i="19"/>
  <c r="N26" i="4"/>
  <c r="V27" i="6"/>
  <c r="V25" i="12"/>
  <c r="N25" i="16"/>
  <c r="V27" i="16"/>
  <c r="N27" i="30"/>
  <c r="V27" i="30"/>
  <c r="N27" i="16"/>
  <c r="AC26" i="16"/>
  <c r="AB26" i="1"/>
  <c r="AB26" i="14"/>
  <c r="N25" i="21"/>
  <c r="AP25" i="10"/>
  <c r="AJ26" i="14"/>
  <c r="AQ27" i="15"/>
  <c r="N25" i="6"/>
  <c r="AI27" i="15"/>
  <c r="U25" i="6"/>
  <c r="AC25" i="30"/>
  <c r="U27" i="15"/>
  <c r="AB25" i="16"/>
  <c r="AI25" i="16"/>
  <c r="AB27" i="10"/>
  <c r="V26" i="9"/>
  <c r="AI25" i="14"/>
  <c r="AJ27" i="12"/>
  <c r="AJ25" i="5"/>
  <c r="N25" i="30"/>
  <c r="U25" i="12"/>
  <c r="U25" i="15"/>
  <c r="AB27" i="21"/>
  <c r="AI27" i="6"/>
  <c r="AJ26" i="8"/>
  <c r="N27" i="18"/>
  <c r="AC25" i="5"/>
  <c r="U26" i="8"/>
  <c r="V25" i="15"/>
  <c r="AC27" i="10"/>
  <c r="V26" i="8"/>
  <c r="AI26" i="8"/>
  <c r="AI26" i="26"/>
  <c r="N27" i="4"/>
  <c r="AB27" i="2"/>
  <c r="AC26" i="7"/>
  <c r="AC27" i="2"/>
  <c r="AC27" i="9"/>
  <c r="U25" i="17"/>
  <c r="AB27" i="6"/>
  <c r="AJ25" i="10"/>
  <c r="AB26" i="7"/>
  <c r="AI25" i="17"/>
  <c r="N25" i="13"/>
  <c r="AP26" i="17"/>
  <c r="N27" i="19"/>
  <c r="U27" i="4"/>
  <c r="AC27" i="8"/>
  <c r="AI25" i="10"/>
  <c r="AI26" i="10"/>
  <c r="N26" i="9"/>
  <c r="AB25" i="2"/>
  <c r="AB25" i="7"/>
  <c r="N26" i="5"/>
  <c r="N25" i="24"/>
  <c r="AI26" i="7"/>
  <c r="AP26" i="7"/>
  <c r="N26" i="19"/>
  <c r="AB26" i="5"/>
  <c r="U26" i="5"/>
  <c r="AP25" i="26"/>
  <c r="U25" i="7"/>
  <c r="AI25" i="13"/>
  <c r="AB27" i="14"/>
  <c r="AI26" i="17"/>
  <c r="AB26" i="3"/>
  <c r="AI27" i="26"/>
  <c r="U27" i="1"/>
  <c r="AP27" i="4"/>
  <c r="AB26" i="16"/>
  <c r="AJ26" i="16"/>
  <c r="AQ25" i="16"/>
  <c r="AQ27" i="26"/>
  <c r="AP25" i="8"/>
  <c r="N25" i="1"/>
  <c r="U25" i="30"/>
  <c r="AQ25" i="13"/>
  <c r="AB27" i="17"/>
  <c r="N27" i="26"/>
  <c r="U25" i="9"/>
  <c r="N27" i="15"/>
  <c r="AB26" i="13"/>
  <c r="V25" i="1"/>
  <c r="AI27" i="18"/>
  <c r="V25" i="30"/>
  <c r="U26" i="13"/>
  <c r="AQ25" i="14"/>
  <c r="U27" i="17"/>
  <c r="AI26" i="18"/>
  <c r="AP26" i="10"/>
  <c r="V26" i="12"/>
  <c r="N26" i="12"/>
  <c r="U25" i="1"/>
  <c r="N27" i="17"/>
  <c r="N26" i="2"/>
  <c r="AQ27" i="1"/>
  <c r="N27" i="14"/>
  <c r="AQ27" i="18"/>
  <c r="AB27" i="4"/>
  <c r="U25" i="14"/>
  <c r="N25" i="14"/>
  <c r="V26" i="2"/>
  <c r="AI25" i="6"/>
  <c r="U26" i="24"/>
  <c r="AI26" i="12"/>
  <c r="AP27" i="1"/>
  <c r="U25" i="2"/>
  <c r="N25" i="26"/>
  <c r="AB25" i="8"/>
  <c r="U25" i="4"/>
  <c r="AQ26" i="12"/>
  <c r="AI27" i="19"/>
  <c r="V25" i="26"/>
  <c r="AQ27" i="19"/>
  <c r="V26" i="4"/>
  <c r="V26" i="24"/>
  <c r="AP25" i="6"/>
  <c r="AI26" i="1"/>
  <c r="U27" i="19"/>
  <c r="AC26" i="3"/>
  <c r="AC25" i="6"/>
  <c r="AB25" i="6"/>
  <c r="AB25" i="19"/>
  <c r="AI27" i="16"/>
  <c r="AI25" i="19"/>
  <c r="AQ27" i="2"/>
  <c r="V26" i="20"/>
  <c r="AC27" i="7"/>
  <c r="AJ26" i="26"/>
  <c r="AB27" i="9"/>
  <c r="N26" i="20"/>
  <c r="U27" i="7"/>
  <c r="AQ25" i="9"/>
  <c r="AI25" i="9"/>
  <c r="U26" i="4"/>
  <c r="N26" i="13"/>
  <c r="AI27" i="17"/>
  <c r="AC25" i="4"/>
  <c r="U26" i="21"/>
  <c r="AB25" i="20"/>
  <c r="N27" i="3"/>
  <c r="AB25" i="9"/>
  <c r="AP27" i="2"/>
  <c r="AJ25" i="19"/>
  <c r="V26" i="21"/>
  <c r="AQ27" i="16"/>
  <c r="AP27" i="17"/>
  <c r="AP27" i="5"/>
  <c r="AP25" i="17"/>
  <c r="U25" i="20"/>
  <c r="N25" i="9"/>
  <c r="N25" i="20"/>
  <c r="AB27" i="26"/>
  <c r="V25" i="9"/>
  <c r="AQ27" i="5"/>
  <c r="AQ27" i="7"/>
  <c r="AC27" i="26"/>
  <c r="AI27" i="9"/>
  <c r="N26" i="14"/>
  <c r="V26" i="14"/>
  <c r="N26" i="16"/>
  <c r="N25" i="17"/>
  <c r="AJ27" i="9"/>
  <c r="AQ26" i="1"/>
  <c r="AP26" i="4"/>
  <c r="AQ26" i="30"/>
  <c r="AP26" i="1"/>
  <c r="AB25" i="17"/>
  <c r="AI25" i="8"/>
  <c r="AI27" i="7"/>
  <c r="N25" i="4"/>
  <c r="AJ27" i="4"/>
  <c r="N26" i="17"/>
  <c r="AI26" i="30"/>
  <c r="U25" i="10"/>
  <c r="N25" i="10"/>
  <c r="N25" i="3"/>
  <c r="U25" i="3"/>
  <c r="N26" i="3"/>
  <c r="AI25" i="2"/>
  <c r="AJ25" i="2"/>
  <c r="F73" i="10"/>
  <c r="F73" i="9"/>
  <c r="F73" i="8"/>
  <c r="AL73" i="26"/>
  <c r="AE73" i="26"/>
  <c r="X73" i="26"/>
  <c r="Q73" i="26"/>
  <c r="J73" i="26"/>
  <c r="F73" i="26"/>
  <c r="AL73" i="7"/>
  <c r="AE73" i="7"/>
  <c r="X73" i="7"/>
  <c r="Q73" i="7"/>
  <c r="F73" i="7"/>
  <c r="B69" i="7"/>
  <c r="F73" i="21"/>
  <c r="F73" i="5"/>
  <c r="F73" i="4"/>
  <c r="F73" i="3"/>
  <c r="F73" i="20"/>
  <c r="F73" i="19"/>
  <c r="F73" i="18"/>
  <c r="F73" i="17"/>
  <c r="F73" i="2"/>
  <c r="F73" i="16"/>
  <c r="F73" i="15"/>
  <c r="F73" i="14"/>
  <c r="AL74" i="11"/>
  <c r="AE74" i="11"/>
  <c r="X74" i="11"/>
  <c r="Q74" i="11"/>
  <c r="J74" i="11"/>
  <c r="J73" i="30" s="1"/>
  <c r="Q73" i="30" s="1"/>
  <c r="X73" i="30" s="1"/>
  <c r="AE73" i="30" s="1"/>
  <c r="AL73" i="30" s="1"/>
  <c r="F74" i="11"/>
  <c r="F73" i="12" s="1"/>
  <c r="AL63" i="10"/>
  <c r="AL69" i="10" s="1"/>
  <c r="AE63" i="10"/>
  <c r="AE69" i="10" s="1"/>
  <c r="X63" i="10"/>
  <c r="X69" i="10" s="1"/>
  <c r="Q63" i="10"/>
  <c r="Q69" i="10" s="1"/>
  <c r="J63" i="10"/>
  <c r="J69" i="10" s="1"/>
  <c r="F63" i="10"/>
  <c r="F69" i="10" s="1"/>
  <c r="AL63" i="9"/>
  <c r="AL69" i="9" s="1"/>
  <c r="AE63" i="9"/>
  <c r="AE69" i="9" s="1"/>
  <c r="X63" i="9"/>
  <c r="X69" i="9" s="1"/>
  <c r="Q63" i="9"/>
  <c r="Q69" i="9" s="1"/>
  <c r="J63" i="9"/>
  <c r="J69" i="9" s="1"/>
  <c r="F63" i="9"/>
  <c r="F69" i="9" s="1"/>
  <c r="AL63" i="8"/>
  <c r="AL69" i="8" s="1"/>
  <c r="AE63" i="8"/>
  <c r="AE69" i="8" s="1"/>
  <c r="X63" i="8"/>
  <c r="X69" i="8" s="1"/>
  <c r="Q63" i="8"/>
  <c r="Q69" i="8" s="1"/>
  <c r="J63" i="8"/>
  <c r="J69" i="8" s="1"/>
  <c r="F63" i="8"/>
  <c r="F69" i="8" s="1"/>
  <c r="AL63" i="20"/>
  <c r="AE63" i="20"/>
  <c r="X63" i="20"/>
  <c r="Q63" i="20"/>
  <c r="J63" i="20"/>
  <c r="F63" i="20"/>
  <c r="AL63" i="19"/>
  <c r="AL69" i="19" s="1"/>
  <c r="AE63" i="19"/>
  <c r="AE69" i="19" s="1"/>
  <c r="X63" i="19"/>
  <c r="X69" i="19" s="1"/>
  <c r="Q63" i="19"/>
  <c r="Q69" i="19" s="1"/>
  <c r="J63" i="19"/>
  <c r="J69" i="19" s="1"/>
  <c r="F63" i="19"/>
  <c r="AL63" i="18"/>
  <c r="AL69" i="18" s="1"/>
  <c r="AE63" i="18"/>
  <c r="AE69" i="18" s="1"/>
  <c r="X63" i="18"/>
  <c r="X69" i="18" s="1"/>
  <c r="Q63" i="18"/>
  <c r="Q69" i="18" s="1"/>
  <c r="J63" i="18"/>
  <c r="J69" i="18" s="1"/>
  <c r="F63" i="18"/>
  <c r="AL63" i="17"/>
  <c r="AL69" i="17" s="1"/>
  <c r="AE63" i="17"/>
  <c r="X63" i="17"/>
  <c r="X69" i="17" s="1"/>
  <c r="Q63" i="17"/>
  <c r="J63" i="17"/>
  <c r="J69" i="17" s="1"/>
  <c r="F63" i="17"/>
  <c r="F69" i="17" s="1"/>
  <c r="AL63" i="2"/>
  <c r="AL69" i="2" s="1"/>
  <c r="AE63" i="2"/>
  <c r="AE69" i="2" s="1"/>
  <c r="X63" i="2"/>
  <c r="X69" i="2" s="1"/>
  <c r="Q63" i="2"/>
  <c r="Q69" i="2" s="1"/>
  <c r="J63" i="2"/>
  <c r="J69" i="2" s="1"/>
  <c r="F63" i="2"/>
  <c r="F69" i="2" s="1"/>
  <c r="AL64" i="11"/>
  <c r="AL70" i="11" s="1"/>
  <c r="AE64" i="11"/>
  <c r="AE70" i="11" s="1"/>
  <c r="X64" i="11"/>
  <c r="X70" i="11" s="1"/>
  <c r="Q64" i="11"/>
  <c r="J64" i="11"/>
  <c r="F64" i="11"/>
  <c r="Q70" i="11" l="1"/>
  <c r="Q69" i="12" s="1"/>
  <c r="X69" i="12" s="1"/>
  <c r="AE69" i="12" s="1"/>
  <c r="AL69" i="12" s="1"/>
  <c r="Q63" i="30"/>
  <c r="X63" i="30" s="1"/>
  <c r="J70" i="11"/>
  <c r="J69" i="12" s="1"/>
  <c r="J63" i="30"/>
  <c r="F70" i="11"/>
  <c r="F63" i="30"/>
  <c r="F69" i="30" s="1"/>
  <c r="F73" i="1"/>
  <c r="F73" i="13"/>
  <c r="F63" i="1"/>
  <c r="F69" i="1" s="1"/>
  <c r="J63" i="1"/>
  <c r="Q63" i="15"/>
  <c r="X63" i="15" s="1"/>
  <c r="AE63" i="15" s="1"/>
  <c r="AL63" i="15" s="1"/>
  <c r="J63" i="15"/>
  <c r="Q63" i="1"/>
  <c r="X63" i="1" s="1"/>
  <c r="AE63" i="1" s="1"/>
  <c r="AL63" i="1" s="1"/>
  <c r="F63" i="14"/>
  <c r="F69" i="14" s="1"/>
  <c r="F63" i="12"/>
  <c r="F69" i="12" s="1"/>
  <c r="J63" i="14"/>
  <c r="Q69" i="15"/>
  <c r="X69" i="15" s="1"/>
  <c r="AE69" i="15" s="1"/>
  <c r="AL69" i="15" s="1"/>
  <c r="J63" i="12"/>
  <c r="Q63" i="14"/>
  <c r="X63" i="14" s="1"/>
  <c r="F63" i="16"/>
  <c r="F69" i="16" s="1"/>
  <c r="Q63" i="12"/>
  <c r="X63" i="12" s="1"/>
  <c r="AE63" i="12" s="1"/>
  <c r="AL63" i="12" s="1"/>
  <c r="F63" i="13"/>
  <c r="F69" i="13" s="1"/>
  <c r="J63" i="16"/>
  <c r="J63" i="13"/>
  <c r="Q63" i="16"/>
  <c r="X63" i="16" s="1"/>
  <c r="AE63" i="16" s="1"/>
  <c r="AL63" i="16" s="1"/>
  <c r="F73" i="30"/>
  <c r="Q63" i="13"/>
  <c r="X63" i="13" s="1"/>
  <c r="AE63" i="13" s="1"/>
  <c r="AL63" i="13" s="1"/>
  <c r="F63" i="15"/>
  <c r="F69" i="15" s="1"/>
  <c r="Q69" i="20"/>
  <c r="AE69" i="20"/>
  <c r="F69" i="20"/>
  <c r="J69" i="20"/>
  <c r="X69" i="20"/>
  <c r="AL69" i="20"/>
  <c r="F69" i="19"/>
  <c r="F69" i="18"/>
  <c r="Q69" i="17"/>
  <c r="AE69" i="17"/>
  <c r="F58" i="10"/>
  <c r="F57" i="10"/>
  <c r="F56" i="10"/>
  <c r="F55" i="10"/>
  <c r="F54" i="10"/>
  <c r="F53" i="10"/>
  <c r="F52" i="10"/>
  <c r="F51" i="10"/>
  <c r="F46" i="10"/>
  <c r="F44" i="10"/>
  <c r="F43" i="10"/>
  <c r="F40" i="10"/>
  <c r="F36" i="10"/>
  <c r="F31" i="10"/>
  <c r="F29" i="10"/>
  <c r="F23" i="10"/>
  <c r="F58" i="9"/>
  <c r="F57" i="9"/>
  <c r="F56" i="9"/>
  <c r="F55" i="9"/>
  <c r="F54" i="9"/>
  <c r="F53" i="9"/>
  <c r="F52" i="9"/>
  <c r="F51" i="9"/>
  <c r="F49" i="9"/>
  <c r="F48" i="9"/>
  <c r="F46" i="9"/>
  <c r="F44" i="9"/>
  <c r="F43" i="9"/>
  <c r="F42" i="9"/>
  <c r="F40" i="9"/>
  <c r="F36" i="9"/>
  <c r="F29" i="9"/>
  <c r="F23" i="9"/>
  <c r="F58" i="8"/>
  <c r="F57" i="8"/>
  <c r="F56" i="8"/>
  <c r="F55" i="8"/>
  <c r="F54" i="8"/>
  <c r="F53" i="8"/>
  <c r="F52" i="8"/>
  <c r="F51" i="8"/>
  <c r="F49" i="8"/>
  <c r="F48" i="8"/>
  <c r="F46" i="8"/>
  <c r="F44" i="8"/>
  <c r="F43" i="8"/>
  <c r="F42" i="8"/>
  <c r="F40" i="8"/>
  <c r="F36" i="8"/>
  <c r="F31" i="8"/>
  <c r="F29" i="8"/>
  <c r="F23" i="8"/>
  <c r="F54" i="26"/>
  <c r="F53" i="26"/>
  <c r="H53" i="26" s="1"/>
  <c r="F52" i="26"/>
  <c r="F51" i="26"/>
  <c r="F46" i="26"/>
  <c r="F43" i="26"/>
  <c r="F42" i="26"/>
  <c r="F36" i="26"/>
  <c r="F31" i="26"/>
  <c r="F29" i="26"/>
  <c r="F23" i="26"/>
  <c r="F54" i="7"/>
  <c r="F53" i="7"/>
  <c r="F52" i="7"/>
  <c r="F51" i="7"/>
  <c r="F46" i="7"/>
  <c r="F43" i="7"/>
  <c r="F42" i="7"/>
  <c r="F36" i="7"/>
  <c r="F31" i="7"/>
  <c r="F29" i="7"/>
  <c r="F23" i="7"/>
  <c r="F53" i="24"/>
  <c r="F52" i="24"/>
  <c r="F51" i="24"/>
  <c r="F49" i="24"/>
  <c r="F48" i="24"/>
  <c r="F46" i="24"/>
  <c r="F44" i="24"/>
  <c r="F43" i="24"/>
  <c r="F42" i="24"/>
  <c r="F40" i="24"/>
  <c r="F36" i="24"/>
  <c r="F31" i="24"/>
  <c r="F29" i="24"/>
  <c r="F23" i="24"/>
  <c r="F49" i="6"/>
  <c r="F48" i="6"/>
  <c r="F46" i="6"/>
  <c r="H46" i="6" s="1"/>
  <c r="O46" i="6" s="1"/>
  <c r="F44" i="6"/>
  <c r="F43" i="6"/>
  <c r="F42" i="6"/>
  <c r="F40" i="6"/>
  <c r="F36" i="6"/>
  <c r="F31" i="6"/>
  <c r="F29" i="6"/>
  <c r="F23" i="6"/>
  <c r="F53" i="21"/>
  <c r="H53" i="21" s="1"/>
  <c r="F52" i="21"/>
  <c r="F51" i="21"/>
  <c r="F49" i="21"/>
  <c r="F48" i="21"/>
  <c r="F46" i="21"/>
  <c r="H46" i="21" s="1"/>
  <c r="O46" i="21" s="1"/>
  <c r="F44" i="21"/>
  <c r="F43" i="21"/>
  <c r="F42" i="21"/>
  <c r="F40" i="21"/>
  <c r="F36" i="21"/>
  <c r="F31" i="21"/>
  <c r="F29" i="21"/>
  <c r="F23" i="21"/>
  <c r="F53" i="5"/>
  <c r="H53" i="5" s="1"/>
  <c r="F52" i="5"/>
  <c r="F51" i="5"/>
  <c r="F49" i="5"/>
  <c r="F48" i="5"/>
  <c r="F46" i="5"/>
  <c r="H46" i="5" s="1"/>
  <c r="O46" i="5" s="1"/>
  <c r="F44" i="5"/>
  <c r="F43" i="5"/>
  <c r="F42" i="5"/>
  <c r="F40" i="5"/>
  <c r="F36" i="5"/>
  <c r="F31" i="5"/>
  <c r="F29" i="5"/>
  <c r="F23" i="5"/>
  <c r="F53" i="4"/>
  <c r="H53" i="4" s="1"/>
  <c r="F52" i="4"/>
  <c r="F51" i="4"/>
  <c r="F49" i="4"/>
  <c r="F48" i="4"/>
  <c r="F46" i="4"/>
  <c r="H46" i="4" s="1"/>
  <c r="O46" i="4" s="1"/>
  <c r="F44" i="4"/>
  <c r="F43" i="4"/>
  <c r="F42" i="4"/>
  <c r="F40" i="4"/>
  <c r="H40" i="4" s="1"/>
  <c r="F36" i="4"/>
  <c r="F31" i="4"/>
  <c r="F29" i="4"/>
  <c r="F23" i="4"/>
  <c r="F53" i="3"/>
  <c r="F52" i="3"/>
  <c r="F51" i="3"/>
  <c r="F49" i="3"/>
  <c r="F48" i="3"/>
  <c r="F46" i="3"/>
  <c r="F44" i="3"/>
  <c r="F43" i="3"/>
  <c r="F42" i="3"/>
  <c r="F40" i="3"/>
  <c r="F36" i="3"/>
  <c r="F31" i="3"/>
  <c r="F29" i="3"/>
  <c r="F23" i="3"/>
  <c r="F58" i="20"/>
  <c r="F57" i="20"/>
  <c r="F56" i="20"/>
  <c r="F55" i="20"/>
  <c r="F54" i="20"/>
  <c r="F53" i="20"/>
  <c r="F52" i="20"/>
  <c r="F51" i="20"/>
  <c r="F49" i="20"/>
  <c r="F48" i="20"/>
  <c r="F46" i="20"/>
  <c r="F44" i="20"/>
  <c r="F42" i="20"/>
  <c r="F40" i="20"/>
  <c r="F36" i="20"/>
  <c r="F31" i="20"/>
  <c r="F29" i="20"/>
  <c r="F23" i="20"/>
  <c r="F58" i="19"/>
  <c r="F57" i="19"/>
  <c r="F56" i="19"/>
  <c r="F55" i="19"/>
  <c r="F54" i="19"/>
  <c r="F53" i="19"/>
  <c r="F52" i="19"/>
  <c r="F51" i="19"/>
  <c r="F49" i="19"/>
  <c r="F48" i="19"/>
  <c r="F46" i="19"/>
  <c r="F44" i="19"/>
  <c r="F42" i="19"/>
  <c r="F40" i="19"/>
  <c r="F36" i="19"/>
  <c r="F31" i="19"/>
  <c r="F29" i="19"/>
  <c r="F23" i="19"/>
  <c r="F58" i="18"/>
  <c r="F57" i="18"/>
  <c r="F56" i="18"/>
  <c r="F55" i="18"/>
  <c r="F54" i="18"/>
  <c r="F53" i="18"/>
  <c r="F52" i="18"/>
  <c r="F51" i="18"/>
  <c r="F49" i="18"/>
  <c r="F48" i="18"/>
  <c r="F46" i="18"/>
  <c r="F44" i="18"/>
  <c r="F42" i="18"/>
  <c r="F40" i="18"/>
  <c r="F36" i="18"/>
  <c r="F31" i="18"/>
  <c r="F29" i="18"/>
  <c r="F23" i="18"/>
  <c r="F58" i="17"/>
  <c r="F57" i="17"/>
  <c r="F56" i="17"/>
  <c r="F55" i="17"/>
  <c r="F54" i="17"/>
  <c r="F53" i="17"/>
  <c r="F52" i="17"/>
  <c r="F51" i="17"/>
  <c r="F49" i="17"/>
  <c r="F48" i="17"/>
  <c r="F46" i="17"/>
  <c r="F44" i="17"/>
  <c r="F42" i="17"/>
  <c r="F40" i="17"/>
  <c r="F36" i="17"/>
  <c r="F31" i="17"/>
  <c r="F29" i="17"/>
  <c r="F23" i="17"/>
  <c r="F58" i="2"/>
  <c r="F57" i="2"/>
  <c r="F56" i="2"/>
  <c r="F55" i="2"/>
  <c r="F54" i="2"/>
  <c r="F53" i="2"/>
  <c r="F52" i="2"/>
  <c r="F51" i="2"/>
  <c r="F49" i="2"/>
  <c r="F48" i="2"/>
  <c r="F46" i="2"/>
  <c r="F44" i="2"/>
  <c r="F42" i="2"/>
  <c r="F40" i="2"/>
  <c r="F36" i="2"/>
  <c r="F31" i="2"/>
  <c r="F29" i="2"/>
  <c r="F23" i="2"/>
  <c r="F53" i="16"/>
  <c r="F52" i="16"/>
  <c r="F51" i="16"/>
  <c r="F49" i="16"/>
  <c r="F48" i="16"/>
  <c r="F44" i="16"/>
  <c r="F42" i="16"/>
  <c r="F40" i="16"/>
  <c r="F36" i="16"/>
  <c r="F29" i="16"/>
  <c r="F23" i="16"/>
  <c r="F53" i="15"/>
  <c r="F52" i="15"/>
  <c r="F51" i="15"/>
  <c r="F49" i="15"/>
  <c r="F48" i="15"/>
  <c r="F44" i="15"/>
  <c r="F42" i="15"/>
  <c r="F40" i="15"/>
  <c r="F36" i="15"/>
  <c r="F29" i="15"/>
  <c r="F23" i="15"/>
  <c r="F53" i="14"/>
  <c r="F52" i="14"/>
  <c r="F51" i="14"/>
  <c r="F49" i="14"/>
  <c r="F48" i="14"/>
  <c r="F44" i="14"/>
  <c r="F42" i="14"/>
  <c r="F40" i="14"/>
  <c r="F36" i="14"/>
  <c r="F29" i="14"/>
  <c r="F23" i="14"/>
  <c r="F53" i="1"/>
  <c r="F52" i="1"/>
  <c r="F51" i="1"/>
  <c r="F49" i="1"/>
  <c r="F48" i="1"/>
  <c r="F44" i="1"/>
  <c r="F42" i="1"/>
  <c r="F40" i="1"/>
  <c r="F36" i="1"/>
  <c r="F29" i="1"/>
  <c r="F23" i="1"/>
  <c r="F53" i="13"/>
  <c r="F52" i="13"/>
  <c r="F51" i="13"/>
  <c r="F49" i="13"/>
  <c r="F48" i="13"/>
  <c r="F44" i="13"/>
  <c r="F42" i="13"/>
  <c r="F40" i="13"/>
  <c r="F36" i="13"/>
  <c r="F29" i="13"/>
  <c r="F23" i="13"/>
  <c r="F53" i="12"/>
  <c r="F52" i="12"/>
  <c r="F51" i="12"/>
  <c r="F49" i="12"/>
  <c r="F48" i="12"/>
  <c r="F44" i="12"/>
  <c r="F42" i="12"/>
  <c r="F40" i="12"/>
  <c r="F29" i="12"/>
  <c r="F23" i="12"/>
  <c r="F53" i="30"/>
  <c r="F52" i="30"/>
  <c r="F51" i="30"/>
  <c r="F49" i="30"/>
  <c r="F48" i="30"/>
  <c r="F44" i="30"/>
  <c r="F42" i="30"/>
  <c r="F40" i="30"/>
  <c r="F29" i="30"/>
  <c r="F23" i="30"/>
  <c r="F59" i="11"/>
  <c r="F58" i="11"/>
  <c r="F57" i="11"/>
  <c r="F56" i="11"/>
  <c r="F55" i="11"/>
  <c r="F53" i="11"/>
  <c r="F52" i="11"/>
  <c r="F51" i="11"/>
  <c r="F49" i="11"/>
  <c r="F48" i="11"/>
  <c r="F44" i="11"/>
  <c r="F42" i="11"/>
  <c r="F40" i="11"/>
  <c r="F36" i="11"/>
  <c r="F31" i="11"/>
  <c r="F29" i="11"/>
  <c r="F23" i="11"/>
  <c r="J23" i="11"/>
  <c r="AL57" i="10"/>
  <c r="AL44" i="10"/>
  <c r="AE44" i="10"/>
  <c r="X44" i="10"/>
  <c r="Q44" i="10"/>
  <c r="J44" i="10"/>
  <c r="AL57" i="9"/>
  <c r="AL57" i="8"/>
  <c r="G45" i="8"/>
  <c r="G48" i="8" s="1"/>
  <c r="K48" i="8" s="1"/>
  <c r="R48" i="8" s="1"/>
  <c r="Y48" i="8" s="1"/>
  <c r="AF48" i="8" s="1"/>
  <c r="AM48" i="8" s="1"/>
  <c r="AL44" i="8"/>
  <c r="AE44" i="8"/>
  <c r="X44" i="8"/>
  <c r="Q44" i="8"/>
  <c r="J44" i="8"/>
  <c r="AL54" i="26"/>
  <c r="AE54" i="26"/>
  <c r="X54" i="26"/>
  <c r="Q54" i="26"/>
  <c r="J54" i="26"/>
  <c r="AL53" i="26"/>
  <c r="AN53" i="26" s="1"/>
  <c r="AE53" i="26"/>
  <c r="AG53" i="26" s="1"/>
  <c r="X53" i="26"/>
  <c r="Z53" i="26" s="1"/>
  <c r="Q53" i="26"/>
  <c r="S53" i="26" s="1"/>
  <c r="J53" i="26"/>
  <c r="L53" i="26" s="1"/>
  <c r="AL52" i="26"/>
  <c r="AE52" i="26"/>
  <c r="X52" i="26"/>
  <c r="Q52" i="26"/>
  <c r="J52" i="26"/>
  <c r="AL51" i="26"/>
  <c r="AE51" i="26"/>
  <c r="X51" i="26"/>
  <c r="Q51" i="26"/>
  <c r="J51" i="26"/>
  <c r="AL54" i="7"/>
  <c r="AE54" i="7"/>
  <c r="X54" i="7"/>
  <c r="Q54" i="7"/>
  <c r="J54" i="7"/>
  <c r="AL49" i="6"/>
  <c r="AE49" i="6"/>
  <c r="X49" i="6"/>
  <c r="Q49" i="6"/>
  <c r="J49" i="6"/>
  <c r="AM48" i="6"/>
  <c r="AM49" i="6" s="1"/>
  <c r="AL48" i="6"/>
  <c r="AF48" i="6"/>
  <c r="AE48" i="6"/>
  <c r="Y48" i="6"/>
  <c r="Y49" i="6" s="1"/>
  <c r="X48" i="6"/>
  <c r="R48" i="6"/>
  <c r="R49" i="6" s="1"/>
  <c r="Q48" i="6"/>
  <c r="K48" i="6"/>
  <c r="K49" i="6" s="1"/>
  <c r="J48" i="6"/>
  <c r="L48" i="6" s="1"/>
  <c r="G48" i="6"/>
  <c r="G49" i="6" s="1"/>
  <c r="AL46" i="6"/>
  <c r="AN46" i="6" s="1"/>
  <c r="AE46" i="6"/>
  <c r="AG46" i="6" s="1"/>
  <c r="X46" i="6"/>
  <c r="Z46" i="6" s="1"/>
  <c r="Q46" i="6"/>
  <c r="S46" i="6" s="1"/>
  <c r="J46" i="6"/>
  <c r="L46" i="6" s="1"/>
  <c r="G45" i="6"/>
  <c r="G51" i="6" s="1"/>
  <c r="AM44" i="6"/>
  <c r="AL44" i="6"/>
  <c r="AF44" i="6"/>
  <c r="AE44" i="6"/>
  <c r="Y44" i="6"/>
  <c r="X44" i="6"/>
  <c r="R44" i="6"/>
  <c r="Q44" i="6"/>
  <c r="K44" i="6"/>
  <c r="J44" i="6"/>
  <c r="G44" i="6"/>
  <c r="AM43" i="6"/>
  <c r="AL43" i="6"/>
  <c r="AF43" i="6"/>
  <c r="AE43" i="6"/>
  <c r="Y43" i="6"/>
  <c r="X43" i="6"/>
  <c r="R43" i="6"/>
  <c r="Q43" i="6"/>
  <c r="K43" i="6"/>
  <c r="J43" i="6"/>
  <c r="G43" i="6"/>
  <c r="B43" i="6"/>
  <c r="AM42" i="6"/>
  <c r="AL42" i="6"/>
  <c r="AF42" i="6"/>
  <c r="AE42" i="6"/>
  <c r="Y42" i="6"/>
  <c r="X42" i="6"/>
  <c r="R42" i="6"/>
  <c r="Q42" i="6"/>
  <c r="K42" i="6"/>
  <c r="J42" i="6"/>
  <c r="G42" i="6"/>
  <c r="D42" i="6"/>
  <c r="B42" i="6"/>
  <c r="AM40" i="6"/>
  <c r="AL40" i="6"/>
  <c r="AN40" i="6" s="1"/>
  <c r="AF40" i="6"/>
  <c r="AE40" i="6"/>
  <c r="Y40" i="6"/>
  <c r="X40" i="6"/>
  <c r="R40" i="6"/>
  <c r="Q40" i="6"/>
  <c r="K40" i="6"/>
  <c r="G40" i="6"/>
  <c r="D40" i="6"/>
  <c r="B40" i="6"/>
  <c r="J53" i="7"/>
  <c r="J52" i="7"/>
  <c r="J51" i="7"/>
  <c r="J43" i="7"/>
  <c r="J42" i="7"/>
  <c r="AL53" i="21"/>
  <c r="AN53" i="21" s="1"/>
  <c r="AE53" i="21"/>
  <c r="AG53" i="21" s="1"/>
  <c r="X53" i="21"/>
  <c r="Z53" i="21" s="1"/>
  <c r="Q53" i="21"/>
  <c r="S53" i="21" s="1"/>
  <c r="J53" i="21"/>
  <c r="L53" i="21" s="1"/>
  <c r="J52" i="21"/>
  <c r="J51" i="21"/>
  <c r="AL49" i="21"/>
  <c r="AF49" i="21"/>
  <c r="AE49" i="21"/>
  <c r="X49" i="21"/>
  <c r="Q49" i="21"/>
  <c r="J49" i="21"/>
  <c r="AM48" i="21"/>
  <c r="AM49" i="21" s="1"/>
  <c r="AL48" i="21"/>
  <c r="AF48" i="21"/>
  <c r="AE48" i="21"/>
  <c r="Y48" i="21"/>
  <c r="Y49" i="21" s="1"/>
  <c r="X48" i="21"/>
  <c r="R48" i="21"/>
  <c r="R49" i="21" s="1"/>
  <c r="Q48" i="21"/>
  <c r="S48" i="21" s="1"/>
  <c r="K48" i="21"/>
  <c r="K49" i="21" s="1"/>
  <c r="J48" i="21"/>
  <c r="G48" i="21"/>
  <c r="G49" i="21" s="1"/>
  <c r="J46" i="21"/>
  <c r="L46" i="21" s="1"/>
  <c r="V46" i="21" s="1"/>
  <c r="AM44" i="21"/>
  <c r="AL44" i="21"/>
  <c r="AF44" i="21"/>
  <c r="AE44" i="21"/>
  <c r="AG44" i="21" s="1"/>
  <c r="Y44" i="21"/>
  <c r="X44" i="21"/>
  <c r="R44" i="21"/>
  <c r="Q44" i="21"/>
  <c r="K44" i="21"/>
  <c r="J44" i="21"/>
  <c r="G44" i="21"/>
  <c r="AM43" i="21"/>
  <c r="AL43" i="21"/>
  <c r="AF43" i="21"/>
  <c r="AE43" i="21"/>
  <c r="Y43" i="21"/>
  <c r="X43" i="21"/>
  <c r="R43" i="21"/>
  <c r="Q43" i="21"/>
  <c r="K43" i="21"/>
  <c r="J43" i="21"/>
  <c r="G43" i="21"/>
  <c r="AL42" i="21"/>
  <c r="AE42" i="21"/>
  <c r="X42" i="21"/>
  <c r="Q42" i="21"/>
  <c r="J42" i="21"/>
  <c r="AM40" i="21"/>
  <c r="AL40" i="21"/>
  <c r="AF40" i="21"/>
  <c r="AE40" i="21"/>
  <c r="Y40" i="21"/>
  <c r="X40" i="21"/>
  <c r="R40" i="21"/>
  <c r="Q40" i="21"/>
  <c r="K40" i="21"/>
  <c r="G40" i="21"/>
  <c r="AL53" i="5"/>
  <c r="AN53" i="5" s="1"/>
  <c r="AE53" i="5"/>
  <c r="AG53" i="5" s="1"/>
  <c r="X53" i="5"/>
  <c r="Z53" i="5" s="1"/>
  <c r="Q53" i="5"/>
  <c r="S53" i="5" s="1"/>
  <c r="J53" i="5"/>
  <c r="L53" i="5" s="1"/>
  <c r="J52" i="5"/>
  <c r="J51" i="5"/>
  <c r="AL49" i="5"/>
  <c r="AE49" i="5"/>
  <c r="X49" i="5"/>
  <c r="Q49" i="5"/>
  <c r="J49" i="5"/>
  <c r="AM48" i="5"/>
  <c r="AM49" i="5" s="1"/>
  <c r="AL48" i="5"/>
  <c r="AF48" i="5"/>
  <c r="AE48" i="5"/>
  <c r="Y48" i="5"/>
  <c r="Y49" i="5" s="1"/>
  <c r="X48" i="5"/>
  <c r="R48" i="5"/>
  <c r="R49" i="5" s="1"/>
  <c r="Q48" i="5"/>
  <c r="K48" i="5"/>
  <c r="K49" i="5" s="1"/>
  <c r="J48" i="5"/>
  <c r="G48" i="5"/>
  <c r="G49" i="5" s="1"/>
  <c r="J46" i="5"/>
  <c r="L46" i="5" s="1"/>
  <c r="AM44" i="5"/>
  <c r="AL44" i="5"/>
  <c r="AF44" i="5"/>
  <c r="AE44" i="5"/>
  <c r="Y44" i="5"/>
  <c r="X44" i="5"/>
  <c r="R44" i="5"/>
  <c r="Q44" i="5"/>
  <c r="K44" i="5"/>
  <c r="J44" i="5"/>
  <c r="G44" i="5"/>
  <c r="AM43" i="5"/>
  <c r="AL43" i="5"/>
  <c r="AF43" i="5"/>
  <c r="AE43" i="5"/>
  <c r="Y43" i="5"/>
  <c r="X43" i="5"/>
  <c r="R43" i="5"/>
  <c r="Q43" i="5"/>
  <c r="K43" i="5"/>
  <c r="J43" i="5"/>
  <c r="G43" i="5"/>
  <c r="AL42" i="5"/>
  <c r="AE42" i="5"/>
  <c r="X42" i="5"/>
  <c r="Q42" i="5"/>
  <c r="J42" i="5"/>
  <c r="AM40" i="5"/>
  <c r="AL40" i="5"/>
  <c r="AF40" i="5"/>
  <c r="AE40" i="5"/>
  <c r="Y40" i="5"/>
  <c r="X40" i="5"/>
  <c r="R40" i="5"/>
  <c r="Q40" i="5"/>
  <c r="K40" i="5"/>
  <c r="G40" i="5"/>
  <c r="AL53" i="4"/>
  <c r="AN53" i="4" s="1"/>
  <c r="AE53" i="4"/>
  <c r="AG53" i="4" s="1"/>
  <c r="X53" i="4"/>
  <c r="Z53" i="4" s="1"/>
  <c r="Q53" i="4"/>
  <c r="S53" i="4" s="1"/>
  <c r="J53" i="4"/>
  <c r="L53" i="4" s="1"/>
  <c r="J52" i="4"/>
  <c r="J51" i="4"/>
  <c r="AL49" i="4"/>
  <c r="AE49" i="4"/>
  <c r="X49" i="4"/>
  <c r="Q49" i="4"/>
  <c r="J49" i="4"/>
  <c r="AM48" i="4"/>
  <c r="AM49" i="4" s="1"/>
  <c r="AL48" i="4"/>
  <c r="AF48" i="4"/>
  <c r="AE48" i="4"/>
  <c r="Y48" i="4"/>
  <c r="Y49" i="4" s="1"/>
  <c r="X48" i="4"/>
  <c r="R48" i="4"/>
  <c r="R49" i="4" s="1"/>
  <c r="Q48" i="4"/>
  <c r="K48" i="4"/>
  <c r="K49" i="4" s="1"/>
  <c r="J48" i="4"/>
  <c r="G48" i="4"/>
  <c r="G49" i="4" s="1"/>
  <c r="J46" i="4"/>
  <c r="Q46" i="4" s="1"/>
  <c r="G45" i="4"/>
  <c r="G51" i="4" s="1"/>
  <c r="G52" i="4" s="1"/>
  <c r="G54" i="4" s="1"/>
  <c r="H54" i="4" s="1"/>
  <c r="AM44" i="4"/>
  <c r="AL44" i="4"/>
  <c r="AF44" i="4"/>
  <c r="AE44" i="4"/>
  <c r="Y44" i="4"/>
  <c r="X44" i="4"/>
  <c r="R44" i="4"/>
  <c r="Q44" i="4"/>
  <c r="S44" i="4" s="1"/>
  <c r="K44" i="4"/>
  <c r="J44" i="4"/>
  <c r="G44" i="4"/>
  <c r="AM43" i="4"/>
  <c r="AL43" i="4"/>
  <c r="AN43" i="4" s="1"/>
  <c r="AF43" i="4"/>
  <c r="AE43" i="4"/>
  <c r="Y43" i="4"/>
  <c r="X43" i="4"/>
  <c r="R43" i="4"/>
  <c r="Q43" i="4"/>
  <c r="K43" i="4"/>
  <c r="J43" i="4"/>
  <c r="L43" i="4" s="1"/>
  <c r="G43" i="4"/>
  <c r="AM42" i="4"/>
  <c r="AL42" i="4"/>
  <c r="AF42" i="4"/>
  <c r="AE42" i="4"/>
  <c r="Y42" i="4"/>
  <c r="X42" i="4"/>
  <c r="R42" i="4"/>
  <c r="Q42" i="4"/>
  <c r="K42" i="4"/>
  <c r="J42" i="4"/>
  <c r="G42" i="4"/>
  <c r="AM40" i="4"/>
  <c r="AL40" i="4"/>
  <c r="AF40" i="4"/>
  <c r="AE40" i="4"/>
  <c r="Y40" i="4"/>
  <c r="X40" i="4"/>
  <c r="Z40" i="4" s="1"/>
  <c r="R40" i="4"/>
  <c r="Q40" i="4"/>
  <c r="K40" i="4"/>
  <c r="G40" i="4"/>
  <c r="AL44" i="3"/>
  <c r="AL43" i="3"/>
  <c r="AL40" i="3"/>
  <c r="G45" i="10"/>
  <c r="G51" i="10" s="1"/>
  <c r="G45" i="9"/>
  <c r="G51" i="9" s="1"/>
  <c r="K51" i="9" s="1"/>
  <c r="R51" i="9" s="1"/>
  <c r="Y51" i="9" s="1"/>
  <c r="AF51" i="9" s="1"/>
  <c r="AM51" i="9" s="1"/>
  <c r="K45" i="26"/>
  <c r="G45" i="26"/>
  <c r="K45" i="7"/>
  <c r="K54" i="7" s="1"/>
  <c r="G45" i="7"/>
  <c r="G45" i="24"/>
  <c r="AG43" i="4" l="1"/>
  <c r="AI43" i="4" s="1"/>
  <c r="AJ43" i="4" s="1"/>
  <c r="AN40" i="5"/>
  <c r="AG44" i="5"/>
  <c r="S48" i="5"/>
  <c r="Z40" i="21"/>
  <c r="Z43" i="21"/>
  <c r="S42" i="6"/>
  <c r="AG43" i="6"/>
  <c r="S43" i="4"/>
  <c r="AB43" i="4" s="1"/>
  <c r="AC43" i="4" s="1"/>
  <c r="S48" i="4"/>
  <c r="Z40" i="5"/>
  <c r="Z43" i="5"/>
  <c r="AN40" i="21"/>
  <c r="AN43" i="21"/>
  <c r="AG40" i="6"/>
  <c r="H48" i="21"/>
  <c r="H44" i="4"/>
  <c r="H48" i="5"/>
  <c r="H42" i="6"/>
  <c r="AN48" i="21"/>
  <c r="AN44" i="4"/>
  <c r="S40" i="4"/>
  <c r="AC40" i="4" s="1"/>
  <c r="Z43" i="4"/>
  <c r="Z48" i="4"/>
  <c r="AB48" i="4" s="1"/>
  <c r="AC48" i="4" s="1"/>
  <c r="AN43" i="5"/>
  <c r="L44" i="6"/>
  <c r="AN44" i="6"/>
  <c r="Q69" i="1"/>
  <c r="X69" i="1" s="1"/>
  <c r="AE69" i="1" s="1"/>
  <c r="AL69" i="1" s="1"/>
  <c r="H43" i="21"/>
  <c r="H40" i="6"/>
  <c r="Q69" i="30"/>
  <c r="X69" i="30" s="1"/>
  <c r="AE69" i="30" s="1"/>
  <c r="AL69" i="30" s="1"/>
  <c r="Q69" i="14"/>
  <c r="X69" i="14" s="1"/>
  <c r="AE69" i="14" s="1"/>
  <c r="AE63" i="14" s="1"/>
  <c r="AL63" i="14" s="1"/>
  <c r="AL69" i="14" s="1"/>
  <c r="Q69" i="16"/>
  <c r="X69" i="16" s="1"/>
  <c r="AE69" i="16" s="1"/>
  <c r="AL69" i="16" s="1"/>
  <c r="Q69" i="13"/>
  <c r="X69" i="13" s="1"/>
  <c r="AE69" i="13" s="1"/>
  <c r="AL69" i="13" s="1"/>
  <c r="J69" i="15"/>
  <c r="J69" i="16"/>
  <c r="H49" i="5"/>
  <c r="J69" i="14"/>
  <c r="H44" i="5"/>
  <c r="J69" i="1"/>
  <c r="J69" i="13"/>
  <c r="H42" i="4"/>
  <c r="F45" i="11"/>
  <c r="H45" i="26"/>
  <c r="O45" i="26" s="1"/>
  <c r="G51" i="26"/>
  <c r="AE63" i="30"/>
  <c r="AL63" i="30"/>
  <c r="J69" i="30"/>
  <c r="H45" i="7"/>
  <c r="O45" i="7" s="1"/>
  <c r="G51" i="7"/>
  <c r="AN43" i="6"/>
  <c r="Z48" i="6"/>
  <c r="Z40" i="6"/>
  <c r="AI40" i="6" s="1"/>
  <c r="AJ40" i="6" s="1"/>
  <c r="AG42" i="6"/>
  <c r="H49" i="6"/>
  <c r="AG42" i="4"/>
  <c r="H43" i="4"/>
  <c r="N43" i="4" s="1"/>
  <c r="O43" i="4" s="1"/>
  <c r="S42" i="4"/>
  <c r="H48" i="4"/>
  <c r="AG44" i="4"/>
  <c r="L48" i="4"/>
  <c r="U48" i="4" s="1"/>
  <c r="V48" i="4" s="1"/>
  <c r="H45" i="24"/>
  <c r="O45" i="24" s="1"/>
  <c r="G51" i="24"/>
  <c r="G52" i="6"/>
  <c r="G54" i="6" s="1"/>
  <c r="H54" i="6" s="1"/>
  <c r="H51" i="6"/>
  <c r="L45" i="26"/>
  <c r="V45" i="26" s="1"/>
  <c r="K52" i="26"/>
  <c r="K51" i="26"/>
  <c r="K54" i="26"/>
  <c r="L45" i="7"/>
  <c r="K52" i="7"/>
  <c r="K51" i="7"/>
  <c r="Z49" i="6"/>
  <c r="H43" i="5"/>
  <c r="H49" i="4"/>
  <c r="H40" i="21"/>
  <c r="H49" i="21"/>
  <c r="S49" i="4"/>
  <c r="H44" i="21"/>
  <c r="Q46" i="21"/>
  <c r="X46" i="21" s="1"/>
  <c r="AE46" i="21" s="1"/>
  <c r="H43" i="6"/>
  <c r="O43" i="6" s="1"/>
  <c r="H40" i="5"/>
  <c r="F45" i="9"/>
  <c r="H45" i="9" s="1"/>
  <c r="K51" i="10"/>
  <c r="R51" i="10" s="1"/>
  <c r="Y51" i="10" s="1"/>
  <c r="AF51" i="10" s="1"/>
  <c r="AM51" i="10" s="1"/>
  <c r="G52" i="10"/>
  <c r="K52" i="10" s="1"/>
  <c r="R52" i="10" s="1"/>
  <c r="Y52" i="10" s="1"/>
  <c r="AF52" i="10" s="1"/>
  <c r="AM52" i="10" s="1"/>
  <c r="G52" i="9"/>
  <c r="K52" i="9" s="1"/>
  <c r="R52" i="9" s="1"/>
  <c r="Y52" i="9" s="1"/>
  <c r="AF52" i="9" s="1"/>
  <c r="AM52" i="9" s="1"/>
  <c r="H45" i="6"/>
  <c r="O45" i="6" s="1"/>
  <c r="F45" i="10"/>
  <c r="H45" i="10" s="1"/>
  <c r="F45" i="8"/>
  <c r="H45" i="8" s="1"/>
  <c r="H44" i="6"/>
  <c r="N44" i="6" s="1"/>
  <c r="Q46" i="5"/>
  <c r="X46" i="5" s="1"/>
  <c r="AE46" i="5" s="1"/>
  <c r="AN42" i="4"/>
  <c r="L42" i="4"/>
  <c r="AB40" i="4"/>
  <c r="AN49" i="21"/>
  <c r="AG40" i="21"/>
  <c r="AP40" i="21" s="1"/>
  <c r="AQ40" i="21" s="1"/>
  <c r="AG43" i="21"/>
  <c r="AP43" i="21" s="1"/>
  <c r="Z49" i="21"/>
  <c r="S49" i="5"/>
  <c r="S40" i="6"/>
  <c r="AB40" i="6" s="1"/>
  <c r="AC40" i="6" s="1"/>
  <c r="L44" i="4"/>
  <c r="N44" i="4" s="1"/>
  <c r="O44" i="4" s="1"/>
  <c r="S40" i="21"/>
  <c r="S43" i="21"/>
  <c r="AB43" i="21" s="1"/>
  <c r="S43" i="6"/>
  <c r="AN49" i="6"/>
  <c r="Z49" i="4"/>
  <c r="S44" i="21"/>
  <c r="S49" i="21"/>
  <c r="S44" i="6"/>
  <c r="AG48" i="4"/>
  <c r="AG48" i="21"/>
  <c r="AG49" i="21"/>
  <c r="Z44" i="6"/>
  <c r="Z44" i="4"/>
  <c r="AG43" i="5"/>
  <c r="S44" i="5"/>
  <c r="AP46" i="6"/>
  <c r="AN49" i="5"/>
  <c r="U43" i="4"/>
  <c r="V43" i="4" s="1"/>
  <c r="L49" i="4"/>
  <c r="S40" i="5"/>
  <c r="AB40" i="5" s="1"/>
  <c r="AC40" i="5" s="1"/>
  <c r="L44" i="21"/>
  <c r="AG48" i="5"/>
  <c r="AN49" i="4"/>
  <c r="L43" i="5"/>
  <c r="Z44" i="5"/>
  <c r="AI44" i="5" s="1"/>
  <c r="AJ44" i="5" s="1"/>
  <c r="Z49" i="5"/>
  <c r="AN44" i="21"/>
  <c r="AP44" i="21" s="1"/>
  <c r="AQ44" i="21" s="1"/>
  <c r="L49" i="21"/>
  <c r="Z42" i="6"/>
  <c r="L43" i="6"/>
  <c r="AG48" i="6"/>
  <c r="S43" i="5"/>
  <c r="AB43" i="5" s="1"/>
  <c r="AC43" i="5" s="1"/>
  <c r="Z42" i="4"/>
  <c r="L49" i="5"/>
  <c r="L43" i="21"/>
  <c r="Z44" i="21"/>
  <c r="AI44" i="21" s="1"/>
  <c r="AJ44" i="21" s="1"/>
  <c r="L42" i="6"/>
  <c r="U42" i="6" s="1"/>
  <c r="V42" i="6" s="1"/>
  <c r="AG44" i="6"/>
  <c r="AP44" i="6" s="1"/>
  <c r="AQ44" i="6" s="1"/>
  <c r="AG40" i="4"/>
  <c r="AI40" i="4" s="1"/>
  <c r="AJ40" i="4" s="1"/>
  <c r="AN40" i="4"/>
  <c r="AG40" i="5"/>
  <c r="AP40" i="5" s="1"/>
  <c r="AQ40" i="5" s="1"/>
  <c r="L44" i="5"/>
  <c r="AN44" i="5"/>
  <c r="AP44" i="5" s="1"/>
  <c r="AQ44" i="5" s="1"/>
  <c r="AN48" i="5"/>
  <c r="AN42" i="6"/>
  <c r="Z43" i="6"/>
  <c r="S49" i="6"/>
  <c r="L49" i="6"/>
  <c r="AI53" i="26"/>
  <c r="AJ53" i="26" s="1"/>
  <c r="AP53" i="26"/>
  <c r="AQ53" i="26" s="1"/>
  <c r="AB53" i="26"/>
  <c r="AC53" i="26" s="1"/>
  <c r="N53" i="26"/>
  <c r="O53" i="26" s="1"/>
  <c r="U53" i="26"/>
  <c r="V53" i="26" s="1"/>
  <c r="V46" i="6"/>
  <c r="N46" i="6"/>
  <c r="U46" i="6"/>
  <c r="AC46" i="6"/>
  <c r="AP40" i="6"/>
  <c r="AQ40" i="6" s="1"/>
  <c r="AJ46" i="6"/>
  <c r="AB46" i="6"/>
  <c r="AI46" i="6"/>
  <c r="AQ46" i="6"/>
  <c r="AF49" i="6"/>
  <c r="AG49" i="6" s="1"/>
  <c r="AN48" i="6"/>
  <c r="H48" i="6"/>
  <c r="S48" i="6"/>
  <c r="AI53" i="21"/>
  <c r="AJ53" i="21" s="1"/>
  <c r="AP53" i="21"/>
  <c r="AQ53" i="21" s="1"/>
  <c r="N53" i="21"/>
  <c r="O53" i="21" s="1"/>
  <c r="AB53" i="21"/>
  <c r="AC53" i="21" s="1"/>
  <c r="U53" i="21"/>
  <c r="V53" i="21" s="1"/>
  <c r="L48" i="21"/>
  <c r="N46" i="21"/>
  <c r="Z48" i="21"/>
  <c r="AB53" i="5"/>
  <c r="AC53" i="5" s="1"/>
  <c r="AP53" i="5"/>
  <c r="AQ53" i="5" s="1"/>
  <c r="AI53" i="5"/>
  <c r="AJ53" i="5" s="1"/>
  <c r="V46" i="5"/>
  <c r="N46" i="5"/>
  <c r="N53" i="5"/>
  <c r="O53" i="5" s="1"/>
  <c r="U53" i="5"/>
  <c r="V53" i="5" s="1"/>
  <c r="L48" i="5"/>
  <c r="AF49" i="5"/>
  <c r="AG49" i="5" s="1"/>
  <c r="Z48" i="5"/>
  <c r="S46" i="4"/>
  <c r="X46" i="4"/>
  <c r="AB53" i="4"/>
  <c r="AC53" i="4" s="1"/>
  <c r="AI53" i="4"/>
  <c r="AJ53" i="4" s="1"/>
  <c r="AP53" i="4"/>
  <c r="AQ53" i="4" s="1"/>
  <c r="H51" i="4"/>
  <c r="AP43" i="4"/>
  <c r="AQ43" i="4" s="1"/>
  <c r="N53" i="4"/>
  <c r="O53" i="4" s="1"/>
  <c r="U53" i="4"/>
  <c r="V53" i="4" s="1"/>
  <c r="L46" i="4"/>
  <c r="AF49" i="4"/>
  <c r="AG49" i="4" s="1"/>
  <c r="H45" i="4"/>
  <c r="O45" i="4" s="1"/>
  <c r="AN48" i="4"/>
  <c r="R43" i="3"/>
  <c r="Y43" i="3"/>
  <c r="AM43" i="3"/>
  <c r="AF43" i="3"/>
  <c r="F18" i="3"/>
  <c r="G45" i="3" s="1"/>
  <c r="AI48" i="4" l="1"/>
  <c r="AJ48" i="4" s="1"/>
  <c r="AB40" i="21"/>
  <c r="AC40" i="21" s="1"/>
  <c r="AI43" i="6"/>
  <c r="AP43" i="5"/>
  <c r="AP43" i="6"/>
  <c r="AQ43" i="6" s="1"/>
  <c r="AP44" i="4"/>
  <c r="AQ44" i="4" s="1"/>
  <c r="AP48" i="21"/>
  <c r="AQ48" i="21" s="1"/>
  <c r="N43" i="21"/>
  <c r="O43" i="21" s="1"/>
  <c r="N49" i="6"/>
  <c r="O49" i="6" s="1"/>
  <c r="AI42" i="6"/>
  <c r="AJ42" i="6" s="1"/>
  <c r="N43" i="6"/>
  <c r="N48" i="4"/>
  <c r="O48" i="4" s="1"/>
  <c r="AB42" i="4"/>
  <c r="AC42" i="4" s="1"/>
  <c r="N45" i="26"/>
  <c r="AI44" i="4"/>
  <c r="AJ44" i="4" s="1"/>
  <c r="U42" i="4"/>
  <c r="V42" i="4" s="1"/>
  <c r="N45" i="7"/>
  <c r="AP42" i="4"/>
  <c r="AQ42" i="4" s="1"/>
  <c r="N42" i="4"/>
  <c r="O42" i="4" s="1"/>
  <c r="H52" i="6"/>
  <c r="V45" i="7"/>
  <c r="Z46" i="21"/>
  <c r="AJ46" i="21" s="1"/>
  <c r="N49" i="4"/>
  <c r="O49" i="4" s="1"/>
  <c r="AI40" i="21"/>
  <c r="AJ40" i="21" s="1"/>
  <c r="S46" i="21"/>
  <c r="U46" i="21" s="1"/>
  <c r="N44" i="21"/>
  <c r="O44" i="21" s="1"/>
  <c r="AB49" i="4"/>
  <c r="AC49" i="4" s="1"/>
  <c r="AB44" i="5"/>
  <c r="AC44" i="5" s="1"/>
  <c r="N42" i="6"/>
  <c r="O42" i="6" s="1"/>
  <c r="AI44" i="6"/>
  <c r="AJ44" i="6" s="1"/>
  <c r="U44" i="5"/>
  <c r="V44" i="5" s="1"/>
  <c r="Z46" i="5"/>
  <c r="AJ46" i="5" s="1"/>
  <c r="S46" i="5"/>
  <c r="AB49" i="21"/>
  <c r="AC49" i="21" s="1"/>
  <c r="AB44" i="6"/>
  <c r="AC44" i="6" s="1"/>
  <c r="H51" i="26"/>
  <c r="G52" i="26"/>
  <c r="G52" i="7"/>
  <c r="G52" i="24"/>
  <c r="G54" i="24" s="1"/>
  <c r="H54" i="24" s="1"/>
  <c r="U44" i="6"/>
  <c r="V44" i="6" s="1"/>
  <c r="O44" i="6"/>
  <c r="U49" i="4"/>
  <c r="V49" i="4" s="1"/>
  <c r="U49" i="21"/>
  <c r="V49" i="21" s="1"/>
  <c r="AP48" i="6"/>
  <c r="AQ48" i="6" s="1"/>
  <c r="AB42" i="6"/>
  <c r="AC42" i="6" s="1"/>
  <c r="AI40" i="5"/>
  <c r="AJ40" i="5" s="1"/>
  <c r="N48" i="6"/>
  <c r="O48" i="6" s="1"/>
  <c r="AI43" i="21"/>
  <c r="AJ43" i="21" s="1"/>
  <c r="AI42" i="4"/>
  <c r="AJ42" i="4" s="1"/>
  <c r="AP40" i="4"/>
  <c r="AQ40" i="4" s="1"/>
  <c r="N49" i="21"/>
  <c r="O49" i="21" s="1"/>
  <c r="AI48" i="5"/>
  <c r="AJ48" i="5" s="1"/>
  <c r="U44" i="4"/>
  <c r="V44" i="4" s="1"/>
  <c r="AQ43" i="21"/>
  <c r="AP49" i="21"/>
  <c r="AQ49" i="21" s="1"/>
  <c r="AB44" i="21"/>
  <c r="AC44" i="21" s="1"/>
  <c r="AP48" i="5"/>
  <c r="AQ48" i="5" s="1"/>
  <c r="U49" i="6"/>
  <c r="V49" i="6" s="1"/>
  <c r="U43" i="6"/>
  <c r="V43" i="6" s="1"/>
  <c r="N44" i="5"/>
  <c r="O44" i="5" s="1"/>
  <c r="AB49" i="5"/>
  <c r="AC49" i="5" s="1"/>
  <c r="U43" i="21"/>
  <c r="V43" i="21" s="1"/>
  <c r="AB43" i="6"/>
  <c r="AC43" i="6" s="1"/>
  <c r="AI49" i="21"/>
  <c r="AJ49" i="21" s="1"/>
  <c r="AB44" i="4"/>
  <c r="AC44" i="4" s="1"/>
  <c r="U44" i="21"/>
  <c r="V44" i="21" s="1"/>
  <c r="AB49" i="6"/>
  <c r="AC49" i="6" s="1"/>
  <c r="AP48" i="4"/>
  <c r="AQ48" i="4" s="1"/>
  <c r="AC43" i="21"/>
  <c r="AI43" i="5"/>
  <c r="AJ43" i="5" s="1"/>
  <c r="AP49" i="6"/>
  <c r="AQ49" i="6" s="1"/>
  <c r="AQ43" i="5"/>
  <c r="N49" i="5"/>
  <c r="O49" i="5" s="1"/>
  <c r="U49" i="5"/>
  <c r="V49" i="5" s="1"/>
  <c r="N43" i="5"/>
  <c r="O43" i="5" s="1"/>
  <c r="AI48" i="6"/>
  <c r="AJ48" i="6" s="1"/>
  <c r="U43" i="5"/>
  <c r="V43" i="5" s="1"/>
  <c r="AJ43" i="6"/>
  <c r="AP42" i="6"/>
  <c r="AQ42" i="6" s="1"/>
  <c r="U48" i="6"/>
  <c r="V48" i="6" s="1"/>
  <c r="AB48" i="6"/>
  <c r="AC48" i="6" s="1"/>
  <c r="AI49" i="6"/>
  <c r="AJ49" i="6" s="1"/>
  <c r="AB48" i="21"/>
  <c r="AC48" i="21" s="1"/>
  <c r="AG46" i="21"/>
  <c r="AL46" i="21"/>
  <c r="AN46" i="21" s="1"/>
  <c r="U48" i="21"/>
  <c r="V48" i="21" s="1"/>
  <c r="N48" i="21"/>
  <c r="O48" i="21" s="1"/>
  <c r="AI48" i="21"/>
  <c r="AJ48" i="21" s="1"/>
  <c r="AI49" i="5"/>
  <c r="AJ49" i="5" s="1"/>
  <c r="AP49" i="5"/>
  <c r="AQ49" i="5" s="1"/>
  <c r="U48" i="5"/>
  <c r="V48" i="5" s="1"/>
  <c r="N48" i="5"/>
  <c r="O48" i="5" s="1"/>
  <c r="AB48" i="5"/>
  <c r="AC48" i="5" s="1"/>
  <c r="AG46" i="5"/>
  <c r="AL46" i="5"/>
  <c r="AN46" i="5" s="1"/>
  <c r="U46" i="4"/>
  <c r="AC46" i="4"/>
  <c r="V46" i="4"/>
  <c r="N46" i="4"/>
  <c r="AI49" i="4"/>
  <c r="AJ49" i="4" s="1"/>
  <c r="AP49" i="4"/>
  <c r="AQ49" i="4" s="1"/>
  <c r="H52" i="4"/>
  <c r="AE46" i="4"/>
  <c r="Z46" i="4"/>
  <c r="H45" i="3"/>
  <c r="O45" i="3" s="1"/>
  <c r="G51" i="3"/>
  <c r="AL58" i="20"/>
  <c r="AE58" i="20"/>
  <c r="X58" i="20"/>
  <c r="Q58" i="20"/>
  <c r="J58" i="20"/>
  <c r="G58" i="20"/>
  <c r="AF58" i="20" s="1"/>
  <c r="AL57" i="20"/>
  <c r="AE57" i="20"/>
  <c r="X57" i="20"/>
  <c r="Q57" i="20"/>
  <c r="J57" i="20"/>
  <c r="G57" i="20"/>
  <c r="Y57" i="20" s="1"/>
  <c r="AL58" i="19"/>
  <c r="AE58" i="19"/>
  <c r="X58" i="19"/>
  <c r="Q58" i="19"/>
  <c r="J58" i="19"/>
  <c r="G58" i="19"/>
  <c r="AM58" i="19" s="1"/>
  <c r="AL57" i="19"/>
  <c r="AE57" i="19"/>
  <c r="X57" i="19"/>
  <c r="Q57" i="19"/>
  <c r="J57" i="19"/>
  <c r="G57" i="19"/>
  <c r="AF57" i="19" s="1"/>
  <c r="AL58" i="18"/>
  <c r="AE58" i="18"/>
  <c r="X58" i="18"/>
  <c r="Q58" i="18"/>
  <c r="J58" i="18"/>
  <c r="G58" i="18"/>
  <c r="AF58" i="18" s="1"/>
  <c r="AL57" i="18"/>
  <c r="AE57" i="18"/>
  <c r="X57" i="18"/>
  <c r="Q57" i="18"/>
  <c r="J57" i="18"/>
  <c r="G57" i="18"/>
  <c r="AM57" i="18" s="1"/>
  <c r="AL58" i="17"/>
  <c r="AE58" i="17"/>
  <c r="X58" i="17"/>
  <c r="Q58" i="17"/>
  <c r="J58" i="17"/>
  <c r="G58" i="17"/>
  <c r="AF58" i="17" s="1"/>
  <c r="AL57" i="17"/>
  <c r="AE57" i="17"/>
  <c r="X57" i="17"/>
  <c r="Q57" i="17"/>
  <c r="J57" i="17"/>
  <c r="G57" i="17"/>
  <c r="AM57" i="17" s="1"/>
  <c r="G48" i="3"/>
  <c r="G49" i="3" s="1"/>
  <c r="H49" i="3" s="1"/>
  <c r="J48" i="3"/>
  <c r="K48" i="3"/>
  <c r="K49" i="3" s="1"/>
  <c r="Q48" i="3"/>
  <c r="R48" i="3"/>
  <c r="R49" i="3" s="1"/>
  <c r="X48" i="3"/>
  <c r="Y48" i="3"/>
  <c r="Y49" i="3" s="1"/>
  <c r="AE48" i="3"/>
  <c r="AF48" i="3"/>
  <c r="AL48" i="3"/>
  <c r="AN48" i="3" s="1"/>
  <c r="AM48" i="3"/>
  <c r="AM49" i="3" s="1"/>
  <c r="J49" i="3"/>
  <c r="Q49" i="3"/>
  <c r="X49" i="3"/>
  <c r="AE49" i="3"/>
  <c r="AL49" i="3"/>
  <c r="AL49" i="20"/>
  <c r="AE49" i="20"/>
  <c r="X49" i="20"/>
  <c r="Q49" i="20"/>
  <c r="J49" i="20"/>
  <c r="AL48" i="20"/>
  <c r="AE48" i="20"/>
  <c r="X48" i="20"/>
  <c r="Q48" i="20"/>
  <c r="J48" i="20"/>
  <c r="G48" i="20"/>
  <c r="G49" i="20" s="1"/>
  <c r="H49" i="20" s="1"/>
  <c r="AL49" i="19"/>
  <c r="AE49" i="19"/>
  <c r="X49" i="19"/>
  <c r="Q49" i="19"/>
  <c r="J49" i="19"/>
  <c r="AL48" i="19"/>
  <c r="AE48" i="19"/>
  <c r="X48" i="19"/>
  <c r="Q48" i="19"/>
  <c r="J48" i="19"/>
  <c r="G48" i="19"/>
  <c r="H48" i="19" s="1"/>
  <c r="AL49" i="18"/>
  <c r="AE49" i="18"/>
  <c r="X49" i="18"/>
  <c r="Q49" i="18"/>
  <c r="J49" i="18"/>
  <c r="AL48" i="18"/>
  <c r="AE48" i="18"/>
  <c r="X48" i="18"/>
  <c r="Q48" i="18"/>
  <c r="J48" i="18"/>
  <c r="G48" i="18"/>
  <c r="H48" i="18" s="1"/>
  <c r="AL49" i="17"/>
  <c r="AE49" i="17"/>
  <c r="X49" i="17"/>
  <c r="Q49" i="17"/>
  <c r="J49" i="17"/>
  <c r="AL48" i="17"/>
  <c r="AE48" i="17"/>
  <c r="X48" i="17"/>
  <c r="Q48" i="17"/>
  <c r="J48" i="17"/>
  <c r="G48" i="17"/>
  <c r="G49" i="17" s="1"/>
  <c r="H49" i="17" s="1"/>
  <c r="J51" i="17"/>
  <c r="Q51" i="17"/>
  <c r="X51" i="17"/>
  <c r="AE51" i="17"/>
  <c r="AL51" i="17"/>
  <c r="J52" i="17"/>
  <c r="Q52" i="17"/>
  <c r="X52" i="17"/>
  <c r="AE52" i="17"/>
  <c r="AL52" i="17"/>
  <c r="H53" i="17"/>
  <c r="J53" i="17"/>
  <c r="L53" i="17" s="1"/>
  <c r="Q53" i="17"/>
  <c r="S53" i="17" s="1"/>
  <c r="X53" i="17"/>
  <c r="Z53" i="17" s="1"/>
  <c r="AE53" i="17"/>
  <c r="AG53" i="17" s="1"/>
  <c r="AL53" i="17"/>
  <c r="AN53" i="17" s="1"/>
  <c r="G54" i="17"/>
  <c r="R54" i="17" s="1"/>
  <c r="J54" i="17"/>
  <c r="Q54" i="17"/>
  <c r="X54" i="17"/>
  <c r="AE54" i="17"/>
  <c r="AF54" i="17"/>
  <c r="AL54" i="17"/>
  <c r="G55" i="17"/>
  <c r="Y55" i="17" s="1"/>
  <c r="J55" i="17"/>
  <c r="Q55" i="17"/>
  <c r="X55" i="17"/>
  <c r="AE55" i="17"/>
  <c r="AL55" i="17"/>
  <c r="G56" i="17"/>
  <c r="H56" i="17" s="1"/>
  <c r="J56" i="17"/>
  <c r="Q56" i="17"/>
  <c r="X56" i="17"/>
  <c r="AE56" i="17"/>
  <c r="AL56" i="17"/>
  <c r="AL49" i="2"/>
  <c r="AL48" i="2"/>
  <c r="AE49" i="2"/>
  <c r="AE48" i="2"/>
  <c r="X49" i="2"/>
  <c r="X48" i="2"/>
  <c r="Q49" i="2"/>
  <c r="Q48" i="2"/>
  <c r="G58" i="2"/>
  <c r="G57" i="2"/>
  <c r="Y54" i="17" l="1"/>
  <c r="S48" i="3"/>
  <c r="K54" i="17"/>
  <c r="AM54" i="17"/>
  <c r="H54" i="17"/>
  <c r="AM57" i="19"/>
  <c r="AN57" i="19" s="1"/>
  <c r="K57" i="19"/>
  <c r="AB46" i="21"/>
  <c r="Y58" i="18"/>
  <c r="S54" i="17"/>
  <c r="R55" i="17"/>
  <c r="S55" i="17" s="1"/>
  <c r="AG54" i="17"/>
  <c r="Y58" i="17"/>
  <c r="Z58" i="17" s="1"/>
  <c r="K55" i="17"/>
  <c r="L55" i="17" s="1"/>
  <c r="Z54" i="17"/>
  <c r="AB46" i="5"/>
  <c r="AC46" i="21"/>
  <c r="AC46" i="5"/>
  <c r="U46" i="5"/>
  <c r="L51" i="26"/>
  <c r="N51" i="26" s="1"/>
  <c r="O51" i="26" s="1"/>
  <c r="H52" i="26"/>
  <c r="G54" i="26"/>
  <c r="G54" i="7"/>
  <c r="G49" i="19"/>
  <c r="H49" i="19" s="1"/>
  <c r="F45" i="17"/>
  <c r="L54" i="17"/>
  <c r="AG57" i="19"/>
  <c r="AN58" i="19"/>
  <c r="AG58" i="17"/>
  <c r="AN57" i="18"/>
  <c r="U53" i="17"/>
  <c r="V53" i="17" s="1"/>
  <c r="AP46" i="21"/>
  <c r="AI46" i="21"/>
  <c r="AQ46" i="21"/>
  <c r="AI46" i="5"/>
  <c r="AQ46" i="5"/>
  <c r="AP46" i="5"/>
  <c r="AJ46" i="4"/>
  <c r="AB46" i="4"/>
  <c r="AG46" i="4"/>
  <c r="AL46" i="4"/>
  <c r="AN46" i="4" s="1"/>
  <c r="AN49" i="3"/>
  <c r="L48" i="3"/>
  <c r="U48" i="3" s="1"/>
  <c r="V48" i="3" s="1"/>
  <c r="G52" i="3"/>
  <c r="G54" i="3" s="1"/>
  <c r="H54" i="3" s="1"/>
  <c r="Z48" i="3"/>
  <c r="AB48" i="3" s="1"/>
  <c r="AC48" i="3" s="1"/>
  <c r="H48" i="3"/>
  <c r="L57" i="19"/>
  <c r="Z55" i="17"/>
  <c r="L49" i="3"/>
  <c r="N49" i="3" s="1"/>
  <c r="O49" i="3" s="1"/>
  <c r="Z57" i="20"/>
  <c r="AN54" i="17"/>
  <c r="AP54" i="17" s="1"/>
  <c r="AQ54" i="17" s="1"/>
  <c r="S49" i="3"/>
  <c r="AG48" i="3"/>
  <c r="AP48" i="3" s="1"/>
  <c r="AQ48" i="3" s="1"/>
  <c r="AG58" i="18"/>
  <c r="Z49" i="3"/>
  <c r="AG58" i="20"/>
  <c r="Z58" i="18"/>
  <c r="AP53" i="17"/>
  <c r="AQ53" i="17" s="1"/>
  <c r="AN57" i="17"/>
  <c r="AF57" i="20"/>
  <c r="AG57" i="20" s="1"/>
  <c r="R58" i="20"/>
  <c r="S58" i="20" s="1"/>
  <c r="H58" i="20"/>
  <c r="K58" i="20"/>
  <c r="L58" i="20" s="1"/>
  <c r="AM57" i="20"/>
  <c r="AN57" i="20" s="1"/>
  <c r="R57" i="20"/>
  <c r="S57" i="20" s="1"/>
  <c r="Y58" i="20"/>
  <c r="Z58" i="20" s="1"/>
  <c r="H57" i="20"/>
  <c r="AM58" i="20"/>
  <c r="AN58" i="20" s="1"/>
  <c r="K57" i="20"/>
  <c r="L57" i="20" s="1"/>
  <c r="R58" i="19"/>
  <c r="S58" i="19" s="1"/>
  <c r="H58" i="19"/>
  <c r="Y57" i="19"/>
  <c r="Z57" i="19" s="1"/>
  <c r="AF58" i="19"/>
  <c r="AG58" i="19" s="1"/>
  <c r="K58" i="19"/>
  <c r="L58" i="19" s="1"/>
  <c r="R57" i="19"/>
  <c r="S57" i="19" s="1"/>
  <c r="Y58" i="19"/>
  <c r="Z58" i="19" s="1"/>
  <c r="H57" i="19"/>
  <c r="AF57" i="18"/>
  <c r="AG57" i="18" s="1"/>
  <c r="AM58" i="18"/>
  <c r="AN58" i="18" s="1"/>
  <c r="K57" i="18"/>
  <c r="L57" i="18" s="1"/>
  <c r="R58" i="18"/>
  <c r="S58" i="18" s="1"/>
  <c r="K58" i="18"/>
  <c r="L58" i="18" s="1"/>
  <c r="R57" i="18"/>
  <c r="S57" i="18" s="1"/>
  <c r="H57" i="18"/>
  <c r="H58" i="18"/>
  <c r="Y57" i="18"/>
  <c r="Z57" i="18" s="1"/>
  <c r="AF57" i="17"/>
  <c r="AG57" i="17" s="1"/>
  <c r="AM58" i="17"/>
  <c r="AN58" i="17" s="1"/>
  <c r="K57" i="17"/>
  <c r="L57" i="17" s="1"/>
  <c r="R58" i="17"/>
  <c r="S58" i="17" s="1"/>
  <c r="K58" i="17"/>
  <c r="L58" i="17" s="1"/>
  <c r="R57" i="17"/>
  <c r="S57" i="17" s="1"/>
  <c r="H57" i="17"/>
  <c r="H58" i="17"/>
  <c r="Y57" i="17"/>
  <c r="Z57" i="17" s="1"/>
  <c r="AF49" i="3"/>
  <c r="AG49" i="3" s="1"/>
  <c r="H48" i="20"/>
  <c r="G49" i="18"/>
  <c r="H49" i="18" s="1"/>
  <c r="H48" i="17"/>
  <c r="AB53" i="17"/>
  <c r="AC53" i="17" s="1"/>
  <c r="N53" i="17"/>
  <c r="O53" i="17" s="1"/>
  <c r="AI53" i="17"/>
  <c r="AJ53" i="17" s="1"/>
  <c r="R56" i="17"/>
  <c r="S56" i="17" s="1"/>
  <c r="AM56" i="17"/>
  <c r="AN56" i="17" s="1"/>
  <c r="AF55" i="17"/>
  <c r="AG55" i="17" s="1"/>
  <c r="H55" i="17"/>
  <c r="Y56" i="17"/>
  <c r="Z56" i="17" s="1"/>
  <c r="AM55" i="17"/>
  <c r="AN55" i="17" s="1"/>
  <c r="K56" i="17"/>
  <c r="L56" i="17" s="1"/>
  <c r="AF56" i="17"/>
  <c r="AG56" i="17" s="1"/>
  <c r="AL58" i="1"/>
  <c r="AL57" i="1"/>
  <c r="AL58" i="2"/>
  <c r="AE58" i="2"/>
  <c r="Y58" i="2"/>
  <c r="X58" i="2"/>
  <c r="Q58" i="2"/>
  <c r="J58" i="2"/>
  <c r="H58" i="2"/>
  <c r="AF58" i="2"/>
  <c r="AL57" i="2"/>
  <c r="AE57" i="2"/>
  <c r="X57" i="2"/>
  <c r="Q57" i="2"/>
  <c r="J57" i="2"/>
  <c r="K57" i="2"/>
  <c r="AL57" i="12"/>
  <c r="AL58" i="11"/>
  <c r="AI54" i="17" l="1"/>
  <c r="AJ54" i="17" s="1"/>
  <c r="U55" i="17"/>
  <c r="V55" i="17" s="1"/>
  <c r="AB55" i="17"/>
  <c r="AC55" i="17" s="1"/>
  <c r="U54" i="17"/>
  <c r="V54" i="17" s="1"/>
  <c r="AB54" i="17"/>
  <c r="AC54" i="17" s="1"/>
  <c r="N54" i="17"/>
  <c r="O54" i="17" s="1"/>
  <c r="AB58" i="18"/>
  <c r="AC58" i="18" s="1"/>
  <c r="AP58" i="17"/>
  <c r="AQ58" i="17" s="1"/>
  <c r="AI58" i="17"/>
  <c r="AJ58" i="17" s="1"/>
  <c r="AP57" i="19"/>
  <c r="AQ57" i="19" s="1"/>
  <c r="L52" i="26"/>
  <c r="N52" i="26" s="1"/>
  <c r="O52" i="26" s="1"/>
  <c r="L54" i="26"/>
  <c r="H54" i="26"/>
  <c r="H54" i="7"/>
  <c r="L54" i="7"/>
  <c r="N55" i="17"/>
  <c r="O55" i="17" s="1"/>
  <c r="N48" i="3"/>
  <c r="O48" i="3" s="1"/>
  <c r="N57" i="19"/>
  <c r="O57" i="19" s="1"/>
  <c r="AI58" i="20"/>
  <c r="AJ58" i="20" s="1"/>
  <c r="AB49" i="3"/>
  <c r="AC49" i="3" s="1"/>
  <c r="L57" i="2"/>
  <c r="AB57" i="20"/>
  <c r="AC57" i="20" s="1"/>
  <c r="AI58" i="18"/>
  <c r="AJ58" i="18" s="1"/>
  <c r="AP46" i="4"/>
  <c r="AI46" i="4"/>
  <c r="AQ46" i="4"/>
  <c r="U49" i="3"/>
  <c r="V49" i="3" s="1"/>
  <c r="AI48" i="3"/>
  <c r="AJ48" i="3" s="1"/>
  <c r="AP58" i="18"/>
  <c r="AQ58" i="18" s="1"/>
  <c r="AP58" i="20"/>
  <c r="AQ58" i="20" s="1"/>
  <c r="AP57" i="20"/>
  <c r="AQ57" i="20" s="1"/>
  <c r="U58" i="20"/>
  <c r="V58" i="20" s="1"/>
  <c r="AI57" i="20"/>
  <c r="AJ57" i="20" s="1"/>
  <c r="N58" i="20"/>
  <c r="O58" i="20" s="1"/>
  <c r="N57" i="20"/>
  <c r="O57" i="20" s="1"/>
  <c r="AB58" i="20"/>
  <c r="AC58" i="20" s="1"/>
  <c r="U57" i="20"/>
  <c r="V57" i="20" s="1"/>
  <c r="U58" i="19"/>
  <c r="V58" i="19" s="1"/>
  <c r="AI58" i="19"/>
  <c r="AJ58" i="19" s="1"/>
  <c r="AB57" i="19"/>
  <c r="AC57" i="19" s="1"/>
  <c r="AB58" i="19"/>
  <c r="AC58" i="19" s="1"/>
  <c r="U57" i="19"/>
  <c r="V57" i="19" s="1"/>
  <c r="AP58" i="19"/>
  <c r="AQ58" i="19" s="1"/>
  <c r="N58" i="19"/>
  <c r="O58" i="19" s="1"/>
  <c r="AI57" i="19"/>
  <c r="AJ57" i="19" s="1"/>
  <c r="AI57" i="18"/>
  <c r="AJ57" i="18" s="1"/>
  <c r="U57" i="18"/>
  <c r="V57" i="18" s="1"/>
  <c r="AP57" i="18"/>
  <c r="AQ57" i="18" s="1"/>
  <c r="N57" i="18"/>
  <c r="O57" i="18" s="1"/>
  <c r="AB57" i="18"/>
  <c r="AC57" i="18" s="1"/>
  <c r="N58" i="18"/>
  <c r="O58" i="18" s="1"/>
  <c r="U58" i="18"/>
  <c r="V58" i="18" s="1"/>
  <c r="N58" i="17"/>
  <c r="O58" i="17" s="1"/>
  <c r="U58" i="17"/>
  <c r="V58" i="17" s="1"/>
  <c r="N57" i="17"/>
  <c r="O57" i="17" s="1"/>
  <c r="AI57" i="17"/>
  <c r="AJ57" i="17" s="1"/>
  <c r="AB58" i="17"/>
  <c r="AC58" i="17" s="1"/>
  <c r="AB57" i="17"/>
  <c r="AC57" i="17" s="1"/>
  <c r="U57" i="17"/>
  <c r="V57" i="17" s="1"/>
  <c r="AP57" i="17"/>
  <c r="AQ57" i="17" s="1"/>
  <c r="AI49" i="3"/>
  <c r="AJ49" i="3" s="1"/>
  <c r="AP49" i="3"/>
  <c r="AQ49" i="3" s="1"/>
  <c r="G52" i="17"/>
  <c r="H52" i="17" s="1"/>
  <c r="G51" i="17"/>
  <c r="H51" i="17" s="1"/>
  <c r="AB56" i="17"/>
  <c r="AC56" i="17" s="1"/>
  <c r="AI56" i="17"/>
  <c r="AJ56" i="17" s="1"/>
  <c r="AI55" i="17"/>
  <c r="AJ55" i="17" s="1"/>
  <c r="AP55" i="17"/>
  <c r="AQ55" i="17" s="1"/>
  <c r="AP56" i="17"/>
  <c r="AQ56" i="17" s="1"/>
  <c r="N56" i="17"/>
  <c r="O56" i="17" s="1"/>
  <c r="U56" i="17"/>
  <c r="V56" i="17" s="1"/>
  <c r="Z58" i="2"/>
  <c r="AG58" i="2"/>
  <c r="Y57" i="2"/>
  <c r="Z57" i="2" s="1"/>
  <c r="K58" i="2"/>
  <c r="L58" i="2" s="1"/>
  <c r="AM57" i="2"/>
  <c r="AN57" i="2" s="1"/>
  <c r="R57" i="2"/>
  <c r="S57" i="2" s="1"/>
  <c r="AF57" i="2"/>
  <c r="AG57" i="2" s="1"/>
  <c r="AM58" i="2"/>
  <c r="AN58" i="2" s="1"/>
  <c r="H57" i="2"/>
  <c r="R58" i="2"/>
  <c r="S58" i="2" s="1"/>
  <c r="G45" i="20"/>
  <c r="G45" i="19"/>
  <c r="G45" i="18"/>
  <c r="G45" i="17"/>
  <c r="H45" i="17" s="1"/>
  <c r="G45" i="2"/>
  <c r="G45" i="16"/>
  <c r="H45" i="16" s="1"/>
  <c r="G45" i="15"/>
  <c r="H45" i="15" s="1"/>
  <c r="G45" i="14"/>
  <c r="H45" i="14" s="1"/>
  <c r="G45" i="1"/>
  <c r="H45" i="1" s="1"/>
  <c r="G45" i="13"/>
  <c r="H45" i="13" s="1"/>
  <c r="G45" i="12"/>
  <c r="H45" i="12" s="1"/>
  <c r="G45" i="30"/>
  <c r="H45" i="30" s="1"/>
  <c r="AL56" i="10"/>
  <c r="AE56" i="10"/>
  <c r="X56" i="10"/>
  <c r="Q56" i="10"/>
  <c r="J56" i="10"/>
  <c r="G56" i="10"/>
  <c r="AF56" i="10" s="1"/>
  <c r="AL55" i="10"/>
  <c r="AE55" i="10"/>
  <c r="X55" i="10"/>
  <c r="Q55" i="10"/>
  <c r="J55" i="10"/>
  <c r="G55" i="10"/>
  <c r="Y55" i="10" s="1"/>
  <c r="AL54" i="10"/>
  <c r="AE54" i="10"/>
  <c r="X54" i="10"/>
  <c r="Q54" i="10"/>
  <c r="J54" i="10"/>
  <c r="G54" i="10"/>
  <c r="R54" i="10" s="1"/>
  <c r="AL56" i="9"/>
  <c r="AE56" i="9"/>
  <c r="X56" i="9"/>
  <c r="Q56" i="9"/>
  <c r="J56" i="9"/>
  <c r="G56" i="9"/>
  <c r="H56" i="9" s="1"/>
  <c r="AL55" i="9"/>
  <c r="AE55" i="9"/>
  <c r="X55" i="9"/>
  <c r="Q55" i="9"/>
  <c r="J55" i="9"/>
  <c r="G55" i="9"/>
  <c r="R55" i="9" s="1"/>
  <c r="AL54" i="9"/>
  <c r="AE54" i="9"/>
  <c r="X54" i="9"/>
  <c r="Q54" i="9"/>
  <c r="J54" i="9"/>
  <c r="G54" i="9"/>
  <c r="AM54" i="9" s="1"/>
  <c r="AL56" i="8"/>
  <c r="AE56" i="8"/>
  <c r="X56" i="8"/>
  <c r="Q56" i="8"/>
  <c r="J56" i="8"/>
  <c r="G56" i="8"/>
  <c r="H56" i="8" s="1"/>
  <c r="AL55" i="8"/>
  <c r="AE55" i="8"/>
  <c r="X55" i="8"/>
  <c r="Q55" i="8"/>
  <c r="J55" i="8"/>
  <c r="G55" i="8"/>
  <c r="R55" i="8" s="1"/>
  <c r="AL54" i="8"/>
  <c r="AE54" i="8"/>
  <c r="X54" i="8"/>
  <c r="Q54" i="8"/>
  <c r="J54" i="8"/>
  <c r="G54" i="8"/>
  <c r="AM54" i="8" s="1"/>
  <c r="AL56" i="20"/>
  <c r="AE56" i="20"/>
  <c r="X56" i="20"/>
  <c r="Q56" i="20"/>
  <c r="J56" i="20"/>
  <c r="G56" i="20"/>
  <c r="AF56" i="20" s="1"/>
  <c r="AL55" i="20"/>
  <c r="AE55" i="20"/>
  <c r="X55" i="20"/>
  <c r="Q55" i="20"/>
  <c r="J55" i="20"/>
  <c r="G55" i="20"/>
  <c r="AM55" i="20" s="1"/>
  <c r="AL54" i="20"/>
  <c r="AE54" i="20"/>
  <c r="X54" i="20"/>
  <c r="Q54" i="20"/>
  <c r="K54" i="20"/>
  <c r="J54" i="20"/>
  <c r="G54" i="20"/>
  <c r="AF54" i="20" s="1"/>
  <c r="AL56" i="19"/>
  <c r="AE56" i="19"/>
  <c r="X56" i="19"/>
  <c r="Q56" i="19"/>
  <c r="J56" i="19"/>
  <c r="G56" i="19"/>
  <c r="R56" i="19" s="1"/>
  <c r="AL55" i="19"/>
  <c r="AE55" i="19"/>
  <c r="X55" i="19"/>
  <c r="Q55" i="19"/>
  <c r="J55" i="19"/>
  <c r="G55" i="19"/>
  <c r="R55" i="19" s="1"/>
  <c r="AL54" i="19"/>
  <c r="AL45" i="19" s="1"/>
  <c r="AE54" i="19"/>
  <c r="X54" i="19"/>
  <c r="Q54" i="19"/>
  <c r="J54" i="19"/>
  <c r="G54" i="19"/>
  <c r="R54" i="19" s="1"/>
  <c r="AL56" i="18"/>
  <c r="AE56" i="18"/>
  <c r="X56" i="18"/>
  <c r="Q56" i="18"/>
  <c r="J56" i="18"/>
  <c r="G56" i="18"/>
  <c r="AF56" i="18" s="1"/>
  <c r="AL55" i="18"/>
  <c r="AE55" i="18"/>
  <c r="X55" i="18"/>
  <c r="Q55" i="18"/>
  <c r="J55" i="18"/>
  <c r="G55" i="18"/>
  <c r="AM55" i="18" s="1"/>
  <c r="AL54" i="18"/>
  <c r="AE54" i="18"/>
  <c r="X54" i="18"/>
  <c r="Q54" i="18"/>
  <c r="J54" i="18"/>
  <c r="G54" i="18"/>
  <c r="AF54" i="18" s="1"/>
  <c r="AE45" i="17"/>
  <c r="AL45" i="17"/>
  <c r="X45" i="17"/>
  <c r="Q45" i="17"/>
  <c r="J45" i="17"/>
  <c r="AL56" i="2"/>
  <c r="AE56" i="2"/>
  <c r="X56" i="2"/>
  <c r="Q56" i="2"/>
  <c r="J56" i="2"/>
  <c r="G56" i="2"/>
  <c r="AF56" i="2" s="1"/>
  <c r="AL55" i="2"/>
  <c r="AE55" i="2"/>
  <c r="X55" i="2"/>
  <c r="Q55" i="2"/>
  <c r="K55" i="2"/>
  <c r="J55" i="2"/>
  <c r="G55" i="2"/>
  <c r="Y55" i="2" s="1"/>
  <c r="AL54" i="2"/>
  <c r="AE54" i="2"/>
  <c r="X54" i="2"/>
  <c r="Q54" i="2"/>
  <c r="J54" i="2"/>
  <c r="G54" i="2"/>
  <c r="R54" i="2" s="1"/>
  <c r="AL56" i="16"/>
  <c r="AE56" i="16"/>
  <c r="X56" i="16"/>
  <c r="Q56" i="16"/>
  <c r="J56" i="16"/>
  <c r="G56" i="16"/>
  <c r="AF56" i="16" s="1"/>
  <c r="AL55" i="16"/>
  <c r="AE55" i="16"/>
  <c r="X55" i="16"/>
  <c r="Q55" i="16"/>
  <c r="K55" i="16"/>
  <c r="J55" i="16"/>
  <c r="G55" i="16"/>
  <c r="Y55" i="16" s="1"/>
  <c r="AL54" i="16"/>
  <c r="AE54" i="16"/>
  <c r="X54" i="16"/>
  <c r="Q54" i="16"/>
  <c r="K54" i="16"/>
  <c r="J54" i="16"/>
  <c r="G54" i="16"/>
  <c r="R54" i="16" s="1"/>
  <c r="AL56" i="15"/>
  <c r="AE56" i="15"/>
  <c r="X56" i="15"/>
  <c r="Q56" i="15"/>
  <c r="J56" i="15"/>
  <c r="G56" i="15"/>
  <c r="AF56" i="15" s="1"/>
  <c r="AL55" i="15"/>
  <c r="AE55" i="15"/>
  <c r="X55" i="15"/>
  <c r="Q55" i="15"/>
  <c r="J55" i="15"/>
  <c r="G55" i="15"/>
  <c r="H55" i="15" s="1"/>
  <c r="AL54" i="15"/>
  <c r="AE54" i="15"/>
  <c r="X54" i="15"/>
  <c r="Q54" i="15"/>
  <c r="J54" i="15"/>
  <c r="G54" i="15"/>
  <c r="AF54" i="15" s="1"/>
  <c r="AL56" i="14"/>
  <c r="AE56" i="14"/>
  <c r="X56" i="14"/>
  <c r="Q56" i="14"/>
  <c r="J56" i="14"/>
  <c r="G56" i="14"/>
  <c r="AF56" i="14" s="1"/>
  <c r="AL55" i="14"/>
  <c r="AE55" i="14"/>
  <c r="X55" i="14"/>
  <c r="Q55" i="14"/>
  <c r="J55" i="14"/>
  <c r="G55" i="14"/>
  <c r="AM55" i="14" s="1"/>
  <c r="AL54" i="14"/>
  <c r="AE54" i="14"/>
  <c r="X54" i="14"/>
  <c r="Q54" i="14"/>
  <c r="J54" i="14"/>
  <c r="G54" i="14"/>
  <c r="AF54" i="14" s="1"/>
  <c r="AL56" i="1"/>
  <c r="AE56" i="1"/>
  <c r="X56" i="1"/>
  <c r="Q56" i="1"/>
  <c r="J56" i="1"/>
  <c r="G56" i="1"/>
  <c r="AF56" i="1" s="1"/>
  <c r="AL55" i="1"/>
  <c r="AE55" i="1"/>
  <c r="X55" i="1"/>
  <c r="Q55" i="1"/>
  <c r="J55" i="1"/>
  <c r="G55" i="1"/>
  <c r="Y55" i="1" s="1"/>
  <c r="AL54" i="1"/>
  <c r="AE54" i="1"/>
  <c r="X54" i="1"/>
  <c r="Q54" i="1"/>
  <c r="J54" i="1"/>
  <c r="G54" i="1"/>
  <c r="R54" i="1" s="1"/>
  <c r="AL56" i="13"/>
  <c r="AE56" i="13"/>
  <c r="X56" i="13"/>
  <c r="Q56" i="13"/>
  <c r="K56" i="13"/>
  <c r="J56" i="13"/>
  <c r="G56" i="13"/>
  <c r="R56" i="13" s="1"/>
  <c r="AL55" i="13"/>
  <c r="AE55" i="13"/>
  <c r="X55" i="13"/>
  <c r="Q55" i="13"/>
  <c r="J55" i="13"/>
  <c r="G55" i="13"/>
  <c r="K55" i="13" s="1"/>
  <c r="AL54" i="13"/>
  <c r="AE54" i="13"/>
  <c r="X54" i="13"/>
  <c r="Q54" i="13"/>
  <c r="J54" i="13"/>
  <c r="G54" i="13"/>
  <c r="Y54" i="13" s="1"/>
  <c r="AL56" i="12"/>
  <c r="AE56" i="12"/>
  <c r="X56" i="12"/>
  <c r="Q56" i="12"/>
  <c r="J56" i="12"/>
  <c r="G56" i="12"/>
  <c r="H56" i="12" s="1"/>
  <c r="AL55" i="12"/>
  <c r="AE55" i="12"/>
  <c r="X55" i="12"/>
  <c r="Q55" i="12"/>
  <c r="J55" i="12"/>
  <c r="H55" i="12"/>
  <c r="G55" i="12"/>
  <c r="AF55" i="12" s="1"/>
  <c r="AL54" i="12"/>
  <c r="AE54" i="12"/>
  <c r="X54" i="12"/>
  <c r="Q54" i="12"/>
  <c r="J54" i="12"/>
  <c r="G54" i="12"/>
  <c r="AM54" i="12" s="1"/>
  <c r="AL56" i="30"/>
  <c r="AE56" i="30"/>
  <c r="X56" i="30"/>
  <c r="Q56" i="30"/>
  <c r="J56" i="30"/>
  <c r="G56" i="30"/>
  <c r="R56" i="30" s="1"/>
  <c r="AL55" i="30"/>
  <c r="AE55" i="30"/>
  <c r="X55" i="30"/>
  <c r="Q55" i="30"/>
  <c r="J55" i="30"/>
  <c r="G55" i="30"/>
  <c r="K55" i="30" s="1"/>
  <c r="AL54" i="30"/>
  <c r="AE54" i="30"/>
  <c r="X54" i="30"/>
  <c r="Q54" i="30"/>
  <c r="J54" i="30"/>
  <c r="G54" i="30"/>
  <c r="AM54" i="30" s="1"/>
  <c r="G56" i="11"/>
  <c r="G55" i="11"/>
  <c r="AM56" i="14" l="1"/>
  <c r="AF54" i="19"/>
  <c r="K54" i="15"/>
  <c r="K56" i="19"/>
  <c r="K55" i="8"/>
  <c r="AM56" i="15"/>
  <c r="K55" i="19"/>
  <c r="L55" i="19" s="1"/>
  <c r="H56" i="13"/>
  <c r="AM56" i="18"/>
  <c r="AN56" i="18" s="1"/>
  <c r="AM55" i="19"/>
  <c r="K54" i="10"/>
  <c r="Y54" i="2"/>
  <c r="Z54" i="2" s="1"/>
  <c r="Y55" i="8"/>
  <c r="Y56" i="20"/>
  <c r="AM55" i="12"/>
  <c r="AN55" i="12" s="1"/>
  <c r="Y55" i="9"/>
  <c r="Z55" i="9" s="1"/>
  <c r="Y56" i="15"/>
  <c r="Y55" i="19"/>
  <c r="Y54" i="20"/>
  <c r="AM56" i="20"/>
  <c r="AN56" i="20" s="1"/>
  <c r="AM56" i="9"/>
  <c r="X45" i="8"/>
  <c r="Q45" i="9"/>
  <c r="Y54" i="10"/>
  <c r="Z54" i="10" s="1"/>
  <c r="H54" i="10"/>
  <c r="AM54" i="10"/>
  <c r="AN54" i="10" s="1"/>
  <c r="H55" i="9"/>
  <c r="AM55" i="9"/>
  <c r="K55" i="9"/>
  <c r="Y54" i="8"/>
  <c r="AM55" i="8"/>
  <c r="AN55" i="8" s="1"/>
  <c r="K55" i="1"/>
  <c r="L55" i="1" s="1"/>
  <c r="AF54" i="1"/>
  <c r="AG54" i="1" s="1"/>
  <c r="H56" i="30"/>
  <c r="K56" i="30"/>
  <c r="L56" i="30" s="1"/>
  <c r="Y55" i="30"/>
  <c r="Z55" i="30" s="1"/>
  <c r="H54" i="1"/>
  <c r="X45" i="9"/>
  <c r="Q45" i="8"/>
  <c r="X45" i="13"/>
  <c r="S56" i="13"/>
  <c r="Z55" i="2"/>
  <c r="AE45" i="30"/>
  <c r="AL45" i="1"/>
  <c r="F45" i="20"/>
  <c r="H45" i="20" s="1"/>
  <c r="AN56" i="14"/>
  <c r="N54" i="26"/>
  <c r="O54" i="26" s="1"/>
  <c r="N54" i="7"/>
  <c r="O54" i="7" s="1"/>
  <c r="F45" i="2"/>
  <c r="H45" i="2" s="1"/>
  <c r="AN54" i="30"/>
  <c r="AN55" i="14"/>
  <c r="F45" i="18"/>
  <c r="H45" i="18" s="1"/>
  <c r="F45" i="19"/>
  <c r="H45" i="19" s="1"/>
  <c r="L56" i="13"/>
  <c r="AL45" i="16"/>
  <c r="J45" i="8"/>
  <c r="Q45" i="10"/>
  <c r="AE45" i="10"/>
  <c r="L54" i="16"/>
  <c r="AL45" i="2"/>
  <c r="AG56" i="2"/>
  <c r="AL45" i="18"/>
  <c r="L56" i="19"/>
  <c r="Q45" i="20"/>
  <c r="AE45" i="8"/>
  <c r="AL45" i="10"/>
  <c r="AG56" i="15"/>
  <c r="J45" i="16"/>
  <c r="AG56" i="18"/>
  <c r="AL45" i="8"/>
  <c r="L55" i="30"/>
  <c r="AE45" i="19"/>
  <c r="J45" i="30"/>
  <c r="AE45" i="9"/>
  <c r="X45" i="10"/>
  <c r="J45" i="13"/>
  <c r="AE45" i="1"/>
  <c r="J45" i="20"/>
  <c r="AL45" i="9"/>
  <c r="AG56" i="14"/>
  <c r="J45" i="15"/>
  <c r="X45" i="16"/>
  <c r="J45" i="9"/>
  <c r="L55" i="9"/>
  <c r="J45" i="10"/>
  <c r="J45" i="18"/>
  <c r="AL45" i="14"/>
  <c r="Z55" i="16"/>
  <c r="J45" i="14"/>
  <c r="AE45" i="2"/>
  <c r="AE45" i="18"/>
  <c r="X45" i="12"/>
  <c r="AG56" i="16"/>
  <c r="AL45" i="20"/>
  <c r="AL45" i="13"/>
  <c r="Q45" i="1"/>
  <c r="AE45" i="12"/>
  <c r="AN56" i="15"/>
  <c r="S55" i="19"/>
  <c r="AN55" i="20"/>
  <c r="AN54" i="9"/>
  <c r="AP58" i="2"/>
  <c r="AQ58" i="2" s="1"/>
  <c r="J45" i="12"/>
  <c r="AL45" i="12"/>
  <c r="AE45" i="15"/>
  <c r="X45" i="18"/>
  <c r="Q45" i="30"/>
  <c r="AG54" i="14"/>
  <c r="X45" i="30"/>
  <c r="AL45" i="15"/>
  <c r="L55" i="16"/>
  <c r="J45" i="19"/>
  <c r="L54" i="10"/>
  <c r="AL45" i="30"/>
  <c r="AN54" i="12"/>
  <c r="AE45" i="13"/>
  <c r="AE45" i="14"/>
  <c r="Q45" i="12"/>
  <c r="L55" i="13"/>
  <c r="J45" i="1"/>
  <c r="AE45" i="16"/>
  <c r="J45" i="2"/>
  <c r="L55" i="2"/>
  <c r="AG54" i="19"/>
  <c r="AE45" i="20"/>
  <c r="AN56" i="9"/>
  <c r="AP57" i="2"/>
  <c r="AQ57" i="2" s="1"/>
  <c r="AI58" i="2"/>
  <c r="AJ58" i="2" s="1"/>
  <c r="N58" i="2"/>
  <c r="O58" i="2" s="1"/>
  <c r="AB57" i="2"/>
  <c r="AC57" i="2" s="1"/>
  <c r="U58" i="2"/>
  <c r="V58" i="2" s="1"/>
  <c r="AB58" i="2"/>
  <c r="AC58" i="2" s="1"/>
  <c r="N57" i="2"/>
  <c r="O57" i="2" s="1"/>
  <c r="AI57" i="2"/>
  <c r="AJ57" i="2" s="1"/>
  <c r="U57" i="2"/>
  <c r="V57" i="2" s="1"/>
  <c r="K55" i="10"/>
  <c r="L55" i="10" s="1"/>
  <c r="S54" i="10"/>
  <c r="AG56" i="10"/>
  <c r="H56" i="10"/>
  <c r="K56" i="10"/>
  <c r="L56" i="10" s="1"/>
  <c r="Y54" i="9"/>
  <c r="Z54" i="9" s="1"/>
  <c r="AF55" i="9"/>
  <c r="AG55" i="9" s="1"/>
  <c r="AN55" i="9"/>
  <c r="Z55" i="8"/>
  <c r="S55" i="8"/>
  <c r="AF55" i="8"/>
  <c r="AG55" i="8" s="1"/>
  <c r="AN54" i="8"/>
  <c r="H55" i="8"/>
  <c r="AM56" i="8"/>
  <c r="AN56" i="8" s="1"/>
  <c r="L55" i="8"/>
  <c r="X45" i="20"/>
  <c r="AG56" i="20"/>
  <c r="AG54" i="20"/>
  <c r="AM54" i="20"/>
  <c r="AN54" i="20" s="1"/>
  <c r="L54" i="20"/>
  <c r="Z55" i="19"/>
  <c r="H55" i="19"/>
  <c r="AF55" i="19"/>
  <c r="AG55" i="19" s="1"/>
  <c r="AN55" i="19"/>
  <c r="X45" i="19"/>
  <c r="Q45" i="19"/>
  <c r="H56" i="19"/>
  <c r="AF56" i="19"/>
  <c r="AG56" i="19" s="1"/>
  <c r="AM54" i="18"/>
  <c r="AN54" i="18" s="1"/>
  <c r="K54" i="18"/>
  <c r="L54" i="18" s="1"/>
  <c r="AN55" i="18"/>
  <c r="Q45" i="18"/>
  <c r="Y56" i="18"/>
  <c r="Y54" i="18"/>
  <c r="AG54" i="18"/>
  <c r="H54" i="2"/>
  <c r="K54" i="2"/>
  <c r="L54" i="2" s="1"/>
  <c r="AF55" i="2"/>
  <c r="AG55" i="2" s="1"/>
  <c r="AM56" i="2"/>
  <c r="AN56" i="2" s="1"/>
  <c r="S54" i="2"/>
  <c r="AM54" i="2"/>
  <c r="AN54" i="2" s="1"/>
  <c r="Q45" i="2"/>
  <c r="X45" i="2"/>
  <c r="AF54" i="2"/>
  <c r="AG54" i="2" s="1"/>
  <c r="S54" i="16"/>
  <c r="AM54" i="16"/>
  <c r="AN54" i="16" s="1"/>
  <c r="H56" i="16"/>
  <c r="Q45" i="16"/>
  <c r="Y54" i="16"/>
  <c r="Z54" i="16" s="1"/>
  <c r="Y54" i="15"/>
  <c r="L54" i="15"/>
  <c r="AG54" i="15"/>
  <c r="AM54" i="15"/>
  <c r="AN54" i="15" s="1"/>
  <c r="Q45" i="15"/>
  <c r="Z56" i="15"/>
  <c r="X45" i="15"/>
  <c r="K54" i="14"/>
  <c r="L54" i="14" s="1"/>
  <c r="X45" i="14"/>
  <c r="Y54" i="14"/>
  <c r="Z54" i="14" s="1"/>
  <c r="AM54" i="14"/>
  <c r="AN54" i="14" s="1"/>
  <c r="Q45" i="14"/>
  <c r="Y56" i="14"/>
  <c r="Z56" i="14" s="1"/>
  <c r="K54" i="1"/>
  <c r="L54" i="1" s="1"/>
  <c r="AF55" i="1"/>
  <c r="AG55" i="1" s="1"/>
  <c r="AM56" i="1"/>
  <c r="AN56" i="1" s="1"/>
  <c r="AM54" i="1"/>
  <c r="AN54" i="1" s="1"/>
  <c r="Z55" i="1"/>
  <c r="AG56" i="1"/>
  <c r="X45" i="1"/>
  <c r="Y54" i="1"/>
  <c r="Z54" i="1" s="1"/>
  <c r="Q45" i="13"/>
  <c r="Y55" i="13"/>
  <c r="Z55" i="13" s="1"/>
  <c r="Y56" i="13"/>
  <c r="AM54" i="13"/>
  <c r="AN54" i="13" s="1"/>
  <c r="AF56" i="13"/>
  <c r="AG56" i="13" s="1"/>
  <c r="K56" i="12"/>
  <c r="L56" i="12" s="1"/>
  <c r="N56" i="12" s="1"/>
  <c r="O56" i="12" s="1"/>
  <c r="K55" i="12"/>
  <c r="L55" i="12" s="1"/>
  <c r="N55" i="12" s="1"/>
  <c r="O55" i="12" s="1"/>
  <c r="Y55" i="12"/>
  <c r="Z55" i="12" s="1"/>
  <c r="AG55" i="12"/>
  <c r="AF56" i="12"/>
  <c r="AG56" i="12" s="1"/>
  <c r="AM56" i="30"/>
  <c r="AN56" i="30" s="1"/>
  <c r="AF55" i="30"/>
  <c r="AG55" i="30" s="1"/>
  <c r="H55" i="30"/>
  <c r="AM55" i="30"/>
  <c r="AN55" i="30" s="1"/>
  <c r="Y56" i="30"/>
  <c r="Z56" i="30" s="1"/>
  <c r="S56" i="30"/>
  <c r="AF56" i="30"/>
  <c r="AG56" i="30" s="1"/>
  <c r="Z54" i="13"/>
  <c r="S54" i="1"/>
  <c r="Z54" i="15"/>
  <c r="S56" i="19"/>
  <c r="Z54" i="20"/>
  <c r="Z54" i="8"/>
  <c r="Z56" i="18"/>
  <c r="Z55" i="10"/>
  <c r="Z54" i="18"/>
  <c r="Z56" i="13"/>
  <c r="S55" i="9"/>
  <c r="S54" i="19"/>
  <c r="Z56" i="20"/>
  <c r="AF54" i="10"/>
  <c r="AG54" i="10" s="1"/>
  <c r="AM55" i="10"/>
  <c r="AN55" i="10" s="1"/>
  <c r="R55" i="10"/>
  <c r="S55" i="10" s="1"/>
  <c r="Y56" i="10"/>
  <c r="Z56" i="10" s="1"/>
  <c r="H55" i="10"/>
  <c r="AF55" i="10"/>
  <c r="AG55" i="10" s="1"/>
  <c r="AM56" i="10"/>
  <c r="AN56" i="10" s="1"/>
  <c r="R56" i="10"/>
  <c r="S56" i="10" s="1"/>
  <c r="H54" i="9"/>
  <c r="K56" i="9"/>
  <c r="L56" i="9" s="1"/>
  <c r="R54" i="9"/>
  <c r="S54" i="9" s="1"/>
  <c r="AF56" i="9"/>
  <c r="AG56" i="9" s="1"/>
  <c r="AF54" i="9"/>
  <c r="AG54" i="9" s="1"/>
  <c r="K54" i="9"/>
  <c r="L54" i="9" s="1"/>
  <c r="Y56" i="9"/>
  <c r="Z56" i="9" s="1"/>
  <c r="R56" i="9"/>
  <c r="S56" i="9" s="1"/>
  <c r="H54" i="8"/>
  <c r="K56" i="8"/>
  <c r="L56" i="8" s="1"/>
  <c r="AF56" i="8"/>
  <c r="AG56" i="8" s="1"/>
  <c r="AF54" i="8"/>
  <c r="AG54" i="8" s="1"/>
  <c r="R54" i="8"/>
  <c r="S54" i="8" s="1"/>
  <c r="K54" i="8"/>
  <c r="L54" i="8" s="1"/>
  <c r="Y56" i="8"/>
  <c r="Z56" i="8" s="1"/>
  <c r="R56" i="8"/>
  <c r="S56" i="8" s="1"/>
  <c r="K55" i="20"/>
  <c r="L55" i="20" s="1"/>
  <c r="R56" i="20"/>
  <c r="S56" i="20" s="1"/>
  <c r="R54" i="20"/>
  <c r="S54" i="20" s="1"/>
  <c r="H54" i="20"/>
  <c r="K56" i="20"/>
  <c r="L56" i="20" s="1"/>
  <c r="R55" i="20"/>
  <c r="S55" i="20" s="1"/>
  <c r="H55" i="20"/>
  <c r="AF55" i="20"/>
  <c r="AG55" i="20" s="1"/>
  <c r="H56" i="20"/>
  <c r="Y55" i="20"/>
  <c r="Z55" i="20" s="1"/>
  <c r="H54" i="19"/>
  <c r="K54" i="19"/>
  <c r="L54" i="19" s="1"/>
  <c r="Y56" i="19"/>
  <c r="Z56" i="19" s="1"/>
  <c r="Y54" i="19"/>
  <c r="Z54" i="19" s="1"/>
  <c r="AM56" i="19"/>
  <c r="AN56" i="19" s="1"/>
  <c r="AM54" i="19"/>
  <c r="AN54" i="19" s="1"/>
  <c r="R55" i="18"/>
  <c r="S55" i="18" s="1"/>
  <c r="AF55" i="18"/>
  <c r="AG55" i="18" s="1"/>
  <c r="K55" i="18"/>
  <c r="L55" i="18" s="1"/>
  <c r="R54" i="18"/>
  <c r="S54" i="18" s="1"/>
  <c r="H54" i="18"/>
  <c r="K56" i="18"/>
  <c r="L56" i="18" s="1"/>
  <c r="H55" i="18"/>
  <c r="R56" i="18"/>
  <c r="S56" i="18" s="1"/>
  <c r="H56" i="18"/>
  <c r="Y55" i="18"/>
  <c r="Z55" i="18" s="1"/>
  <c r="K56" i="2"/>
  <c r="L56" i="2" s="1"/>
  <c r="H56" i="2"/>
  <c r="AM55" i="2"/>
  <c r="AN55" i="2" s="1"/>
  <c r="R55" i="2"/>
  <c r="S55" i="2" s="1"/>
  <c r="Y56" i="2"/>
  <c r="Z56" i="2" s="1"/>
  <c r="H55" i="2"/>
  <c r="R56" i="2"/>
  <c r="S56" i="2" s="1"/>
  <c r="H54" i="16"/>
  <c r="K56" i="16"/>
  <c r="L56" i="16" s="1"/>
  <c r="AF54" i="16"/>
  <c r="AG54" i="16" s="1"/>
  <c r="AM55" i="16"/>
  <c r="AN55" i="16" s="1"/>
  <c r="R55" i="16"/>
  <c r="S55" i="16" s="1"/>
  <c r="Y56" i="16"/>
  <c r="Z56" i="16" s="1"/>
  <c r="H55" i="16"/>
  <c r="AF55" i="16"/>
  <c r="AG55" i="16" s="1"/>
  <c r="AM56" i="16"/>
  <c r="AN56" i="16" s="1"/>
  <c r="R56" i="16"/>
  <c r="S56" i="16" s="1"/>
  <c r="R55" i="15"/>
  <c r="S55" i="15" s="1"/>
  <c r="K55" i="15"/>
  <c r="L55" i="15" s="1"/>
  <c r="R56" i="15"/>
  <c r="S56" i="15" s="1"/>
  <c r="R54" i="15"/>
  <c r="S54" i="15" s="1"/>
  <c r="H54" i="15"/>
  <c r="K56" i="15"/>
  <c r="L56" i="15" s="1"/>
  <c r="AF55" i="15"/>
  <c r="AG55" i="15" s="1"/>
  <c r="H56" i="15"/>
  <c r="Y55" i="15"/>
  <c r="Z55" i="15" s="1"/>
  <c r="AM55" i="15"/>
  <c r="AN55" i="15" s="1"/>
  <c r="R55" i="14"/>
  <c r="S55" i="14" s="1"/>
  <c r="K55" i="14"/>
  <c r="L55" i="14" s="1"/>
  <c r="R56" i="14"/>
  <c r="S56" i="14" s="1"/>
  <c r="H54" i="14"/>
  <c r="K56" i="14"/>
  <c r="L56" i="14" s="1"/>
  <c r="H55" i="14"/>
  <c r="AF55" i="14"/>
  <c r="AG55" i="14" s="1"/>
  <c r="H56" i="14"/>
  <c r="R54" i="14"/>
  <c r="S54" i="14" s="1"/>
  <c r="Y55" i="14"/>
  <c r="Z55" i="14" s="1"/>
  <c r="K56" i="1"/>
  <c r="L56" i="1" s="1"/>
  <c r="AM55" i="1"/>
  <c r="AN55" i="1" s="1"/>
  <c r="R55" i="1"/>
  <c r="S55" i="1" s="1"/>
  <c r="Y56" i="1"/>
  <c r="Z56" i="1" s="1"/>
  <c r="H55" i="1"/>
  <c r="R56" i="1"/>
  <c r="S56" i="1" s="1"/>
  <c r="H56" i="1"/>
  <c r="R54" i="13"/>
  <c r="S54" i="13" s="1"/>
  <c r="H54" i="13"/>
  <c r="AF54" i="13"/>
  <c r="AG54" i="13" s="1"/>
  <c r="AM55" i="13"/>
  <c r="AN55" i="13" s="1"/>
  <c r="K54" i="13"/>
  <c r="L54" i="13" s="1"/>
  <c r="R55" i="13"/>
  <c r="S55" i="13" s="1"/>
  <c r="AF55" i="13"/>
  <c r="AG55" i="13" s="1"/>
  <c r="AM56" i="13"/>
  <c r="AN56" i="13" s="1"/>
  <c r="H55" i="13"/>
  <c r="H54" i="12"/>
  <c r="AF54" i="12"/>
  <c r="AG54" i="12" s="1"/>
  <c r="K54" i="12"/>
  <c r="L54" i="12" s="1"/>
  <c r="R55" i="12"/>
  <c r="S55" i="12" s="1"/>
  <c r="Y56" i="12"/>
  <c r="Z56" i="12" s="1"/>
  <c r="R54" i="12"/>
  <c r="S54" i="12" s="1"/>
  <c r="Y54" i="12"/>
  <c r="Z54" i="12" s="1"/>
  <c r="AM56" i="12"/>
  <c r="AN56" i="12" s="1"/>
  <c r="R56" i="12"/>
  <c r="S56" i="12" s="1"/>
  <c r="H54" i="30"/>
  <c r="AF54" i="30"/>
  <c r="AG54" i="30" s="1"/>
  <c r="K54" i="30"/>
  <c r="L54" i="30" s="1"/>
  <c r="R55" i="30"/>
  <c r="S55" i="30" s="1"/>
  <c r="R54" i="30"/>
  <c r="S54" i="30" s="1"/>
  <c r="Y54" i="30"/>
  <c r="Z54" i="30" s="1"/>
  <c r="N55" i="9" l="1"/>
  <c r="O55" i="9" s="1"/>
  <c r="N56" i="30"/>
  <c r="O56" i="30" s="1"/>
  <c r="N54" i="10"/>
  <c r="O54" i="10" s="1"/>
  <c r="N54" i="14"/>
  <c r="O54" i="14" s="1"/>
  <c r="N54" i="1"/>
  <c r="O54" i="1" s="1"/>
  <c r="AP55" i="12"/>
  <c r="AQ55" i="12" s="1"/>
  <c r="AI56" i="14"/>
  <c r="AJ56" i="14" s="1"/>
  <c r="AP54" i="1"/>
  <c r="AQ54" i="1" s="1"/>
  <c r="AI56" i="18"/>
  <c r="AJ56" i="18" s="1"/>
  <c r="AP55" i="30"/>
  <c r="AQ55" i="30" s="1"/>
  <c r="AB55" i="30"/>
  <c r="AC55" i="30" s="1"/>
  <c r="AB56" i="15"/>
  <c r="AC56" i="15" s="1"/>
  <c r="AB56" i="13"/>
  <c r="AC56" i="13" s="1"/>
  <c r="AI55" i="30"/>
  <c r="AJ55" i="30" s="1"/>
  <c r="U56" i="13"/>
  <c r="V56" i="13" s="1"/>
  <c r="AP54" i="14"/>
  <c r="AQ54" i="14" s="1"/>
  <c r="AP56" i="16"/>
  <c r="AQ56" i="16" s="1"/>
  <c r="AI54" i="14"/>
  <c r="AJ54" i="14" s="1"/>
  <c r="AP55" i="20"/>
  <c r="AQ55" i="20" s="1"/>
  <c r="AI56" i="16"/>
  <c r="AJ56" i="16" s="1"/>
  <c r="AI55" i="2"/>
  <c r="AJ55" i="2" s="1"/>
  <c r="N55" i="19"/>
  <c r="O55" i="19" s="1"/>
  <c r="AI56" i="15"/>
  <c r="AJ56" i="15" s="1"/>
  <c r="N56" i="13"/>
  <c r="O56" i="13" s="1"/>
  <c r="AP55" i="8"/>
  <c r="AQ55" i="8" s="1"/>
  <c r="AI56" i="30"/>
  <c r="AJ56" i="30" s="1"/>
  <c r="AP56" i="14"/>
  <c r="AQ56" i="14" s="1"/>
  <c r="AI56" i="1"/>
  <c r="AJ56" i="1" s="1"/>
  <c r="AP55" i="1"/>
  <c r="AQ55" i="1" s="1"/>
  <c r="AP56" i="13"/>
  <c r="AQ56" i="13" s="1"/>
  <c r="AI56" i="19"/>
  <c r="AJ56" i="19" s="1"/>
  <c r="AB56" i="30"/>
  <c r="AC56" i="30" s="1"/>
  <c r="U56" i="19"/>
  <c r="V56" i="19" s="1"/>
  <c r="U54" i="16"/>
  <c r="V54" i="16" s="1"/>
  <c r="AI55" i="12"/>
  <c r="AJ55" i="12" s="1"/>
  <c r="AI55" i="19"/>
  <c r="AJ55" i="19" s="1"/>
  <c r="AI56" i="13"/>
  <c r="AJ56" i="13" s="1"/>
  <c r="AI54" i="1"/>
  <c r="AJ54" i="1" s="1"/>
  <c r="AP56" i="19"/>
  <c r="AQ56" i="19" s="1"/>
  <c r="U55" i="19"/>
  <c r="V55" i="19" s="1"/>
  <c r="U56" i="30"/>
  <c r="V56" i="30" s="1"/>
  <c r="AB54" i="1"/>
  <c r="AC54" i="1" s="1"/>
  <c r="AI55" i="9"/>
  <c r="AJ55" i="9" s="1"/>
  <c r="AP56" i="15"/>
  <c r="AQ56" i="15" s="1"/>
  <c r="AP56" i="18"/>
  <c r="AQ56" i="18" s="1"/>
  <c r="AP56" i="2"/>
  <c r="AQ56" i="2" s="1"/>
  <c r="N56" i="10"/>
  <c r="O56" i="10" s="1"/>
  <c r="N55" i="8"/>
  <c r="O55" i="8" s="1"/>
  <c r="N54" i="2"/>
  <c r="O54" i="2" s="1"/>
  <c r="N55" i="30"/>
  <c r="O55" i="30" s="1"/>
  <c r="AI56" i="2"/>
  <c r="AJ56" i="2" s="1"/>
  <c r="AP56" i="12"/>
  <c r="AQ56" i="12" s="1"/>
  <c r="AB56" i="14"/>
  <c r="AC56" i="14" s="1"/>
  <c r="AB55" i="19"/>
  <c r="AC55" i="19" s="1"/>
  <c r="AB54" i="16"/>
  <c r="AC54" i="16" s="1"/>
  <c r="AI56" i="12"/>
  <c r="AJ56" i="12" s="1"/>
  <c r="AB54" i="18"/>
  <c r="AC54" i="18" s="1"/>
  <c r="AI54" i="18"/>
  <c r="AJ54" i="18" s="1"/>
  <c r="AB56" i="18"/>
  <c r="AC56" i="18" s="1"/>
  <c r="AB54" i="2"/>
  <c r="AC54" i="2" s="1"/>
  <c r="AP55" i="19"/>
  <c r="AQ55" i="19" s="1"/>
  <c r="AP54" i="13"/>
  <c r="AQ54" i="13" s="1"/>
  <c r="U54" i="1"/>
  <c r="V54" i="1" s="1"/>
  <c r="AB54" i="13"/>
  <c r="AC54" i="13" s="1"/>
  <c r="AP54" i="19"/>
  <c r="AQ54" i="19" s="1"/>
  <c r="AI56" i="10"/>
  <c r="AJ56" i="10" s="1"/>
  <c r="AI54" i="20"/>
  <c r="AJ54" i="20" s="1"/>
  <c r="AB55" i="1"/>
  <c r="AC55" i="1" s="1"/>
  <c r="AI55" i="1"/>
  <c r="AJ55" i="1" s="1"/>
  <c r="AB55" i="9"/>
  <c r="AC55" i="9" s="1"/>
  <c r="AP55" i="10"/>
  <c r="AQ55" i="10" s="1"/>
  <c r="U54" i="19"/>
  <c r="V54" i="19" s="1"/>
  <c r="AP54" i="9"/>
  <c r="AQ54" i="9" s="1"/>
  <c r="AI56" i="20"/>
  <c r="AJ56" i="20" s="1"/>
  <c r="U55" i="8"/>
  <c r="V55" i="8" s="1"/>
  <c r="U54" i="2"/>
  <c r="V54" i="2" s="1"/>
  <c r="AP54" i="2"/>
  <c r="AQ54" i="2" s="1"/>
  <c r="AP56" i="20"/>
  <c r="AQ56" i="20" s="1"/>
  <c r="U55" i="9"/>
  <c r="V55" i="9" s="1"/>
  <c r="AB55" i="10"/>
  <c r="AC55" i="10" s="1"/>
  <c r="AP56" i="8"/>
  <c r="AQ56" i="8" s="1"/>
  <c r="AP54" i="15"/>
  <c r="AQ54" i="15" s="1"/>
  <c r="AP54" i="20"/>
  <c r="AQ54" i="20" s="1"/>
  <c r="AB55" i="8"/>
  <c r="AC55" i="8" s="1"/>
  <c r="U54" i="10"/>
  <c r="V54" i="10" s="1"/>
  <c r="AP56" i="10"/>
  <c r="AQ56" i="10" s="1"/>
  <c r="AB54" i="10"/>
  <c r="AC54" i="10" s="1"/>
  <c r="N55" i="10"/>
  <c r="O55" i="10" s="1"/>
  <c r="AP55" i="9"/>
  <c r="AQ55" i="9" s="1"/>
  <c r="AI55" i="8"/>
  <c r="AJ55" i="8" s="1"/>
  <c r="N56" i="19"/>
  <c r="O56" i="19" s="1"/>
  <c r="AP54" i="18"/>
  <c r="AQ54" i="18" s="1"/>
  <c r="AP55" i="2"/>
  <c r="AQ55" i="2" s="1"/>
  <c r="AI54" i="2"/>
  <c r="AJ54" i="2" s="1"/>
  <c r="AI54" i="15"/>
  <c r="AJ54" i="15" s="1"/>
  <c r="AB54" i="14"/>
  <c r="AC54" i="14" s="1"/>
  <c r="N55" i="1"/>
  <c r="O55" i="1" s="1"/>
  <c r="AP56" i="1"/>
  <c r="AQ56" i="1" s="1"/>
  <c r="N55" i="13"/>
  <c r="O55" i="13" s="1"/>
  <c r="AB55" i="12"/>
  <c r="AC55" i="12" s="1"/>
  <c r="AP56" i="30"/>
  <c r="AQ56" i="30" s="1"/>
  <c r="U56" i="10"/>
  <c r="V56" i="10" s="1"/>
  <c r="AI54" i="10"/>
  <c r="AJ54" i="10" s="1"/>
  <c r="AP54" i="10"/>
  <c r="AQ54" i="10" s="1"/>
  <c r="AI55" i="10"/>
  <c r="AJ55" i="10" s="1"/>
  <c r="AB56" i="10"/>
  <c r="AC56" i="10" s="1"/>
  <c r="U55" i="10"/>
  <c r="V55" i="10" s="1"/>
  <c r="U54" i="9"/>
  <c r="V54" i="9" s="1"/>
  <c r="AI56" i="9"/>
  <c r="AJ56" i="9" s="1"/>
  <c r="N56" i="9"/>
  <c r="O56" i="9" s="1"/>
  <c r="U56" i="9"/>
  <c r="V56" i="9" s="1"/>
  <c r="AP56" i="9"/>
  <c r="AQ56" i="9" s="1"/>
  <c r="AB56" i="9"/>
  <c r="AC56" i="9" s="1"/>
  <c r="AB54" i="9"/>
  <c r="AC54" i="9" s="1"/>
  <c r="N54" i="9"/>
  <c r="O54" i="9" s="1"/>
  <c r="AI54" i="9"/>
  <c r="AJ54" i="9" s="1"/>
  <c r="U54" i="8"/>
  <c r="V54" i="8" s="1"/>
  <c r="AI54" i="8"/>
  <c r="AJ54" i="8" s="1"/>
  <c r="AI56" i="8"/>
  <c r="AJ56" i="8" s="1"/>
  <c r="N54" i="8"/>
  <c r="O54" i="8" s="1"/>
  <c r="N56" i="8"/>
  <c r="O56" i="8" s="1"/>
  <c r="U56" i="8"/>
  <c r="V56" i="8" s="1"/>
  <c r="AB56" i="8"/>
  <c r="AC56" i="8" s="1"/>
  <c r="AP54" i="8"/>
  <c r="AQ54" i="8" s="1"/>
  <c r="AB54" i="8"/>
  <c r="AC54" i="8" s="1"/>
  <c r="N56" i="20"/>
  <c r="O56" i="20" s="1"/>
  <c r="AB55" i="20"/>
  <c r="AC55" i="20" s="1"/>
  <c r="U56" i="20"/>
  <c r="V56" i="20" s="1"/>
  <c r="AB56" i="20"/>
  <c r="AC56" i="20" s="1"/>
  <c r="U54" i="20"/>
  <c r="V54" i="20" s="1"/>
  <c r="N55" i="20"/>
  <c r="O55" i="20" s="1"/>
  <c r="U55" i="20"/>
  <c r="V55" i="20" s="1"/>
  <c r="AI55" i="20"/>
  <c r="AJ55" i="20" s="1"/>
  <c r="N54" i="20"/>
  <c r="O54" i="20" s="1"/>
  <c r="AB54" i="20"/>
  <c r="AC54" i="20" s="1"/>
  <c r="AB54" i="19"/>
  <c r="AC54" i="19" s="1"/>
  <c r="AB56" i="19"/>
  <c r="AC56" i="19" s="1"/>
  <c r="AI54" i="19"/>
  <c r="AJ54" i="19" s="1"/>
  <c r="N54" i="19"/>
  <c r="O54" i="19" s="1"/>
  <c r="N56" i="18"/>
  <c r="O56" i="18" s="1"/>
  <c r="U54" i="18"/>
  <c r="V54" i="18" s="1"/>
  <c r="AB55" i="18"/>
  <c r="AC55" i="18" s="1"/>
  <c r="AI55" i="18"/>
  <c r="AJ55" i="18" s="1"/>
  <c r="N54" i="18"/>
  <c r="O54" i="18" s="1"/>
  <c r="U55" i="18"/>
  <c r="V55" i="18" s="1"/>
  <c r="AP55" i="18"/>
  <c r="AQ55" i="18" s="1"/>
  <c r="N55" i="18"/>
  <c r="O55" i="18" s="1"/>
  <c r="U56" i="18"/>
  <c r="V56" i="18" s="1"/>
  <c r="U56" i="2"/>
  <c r="V56" i="2" s="1"/>
  <c r="AB56" i="2"/>
  <c r="AC56" i="2" s="1"/>
  <c r="U55" i="2"/>
  <c r="V55" i="2" s="1"/>
  <c r="AB55" i="2"/>
  <c r="AC55" i="2" s="1"/>
  <c r="N55" i="2"/>
  <c r="O55" i="2" s="1"/>
  <c r="N56" i="2"/>
  <c r="O56" i="2" s="1"/>
  <c r="AP55" i="16"/>
  <c r="AQ55" i="16" s="1"/>
  <c r="U55" i="16"/>
  <c r="V55" i="16" s="1"/>
  <c r="U56" i="16"/>
  <c r="V56" i="16" s="1"/>
  <c r="AI54" i="16"/>
  <c r="AJ54" i="16" s="1"/>
  <c r="N54" i="16"/>
  <c r="O54" i="16" s="1"/>
  <c r="N56" i="16"/>
  <c r="O56" i="16" s="1"/>
  <c r="AI55" i="16"/>
  <c r="AJ55" i="16" s="1"/>
  <c r="AP54" i="16"/>
  <c r="AQ54" i="16" s="1"/>
  <c r="N55" i="16"/>
  <c r="O55" i="16" s="1"/>
  <c r="AB56" i="16"/>
  <c r="AC56" i="16" s="1"/>
  <c r="AB55" i="16"/>
  <c r="AC55" i="16" s="1"/>
  <c r="N56" i="15"/>
  <c r="O56" i="15" s="1"/>
  <c r="N54" i="15"/>
  <c r="O54" i="15" s="1"/>
  <c r="U54" i="15"/>
  <c r="V54" i="15" s="1"/>
  <c r="U56" i="15"/>
  <c r="V56" i="15" s="1"/>
  <c r="AP55" i="15"/>
  <c r="AQ55" i="15" s="1"/>
  <c r="N55" i="15"/>
  <c r="O55" i="15" s="1"/>
  <c r="AB55" i="15"/>
  <c r="AC55" i="15" s="1"/>
  <c r="U55" i="15"/>
  <c r="V55" i="15" s="1"/>
  <c r="AI55" i="15"/>
  <c r="AJ55" i="15" s="1"/>
  <c r="AB54" i="15"/>
  <c r="AC54" i="15" s="1"/>
  <c r="AI55" i="14"/>
  <c r="AJ55" i="14" s="1"/>
  <c r="N56" i="14"/>
  <c r="O56" i="14" s="1"/>
  <c r="U56" i="14"/>
  <c r="V56" i="14" s="1"/>
  <c r="AP55" i="14"/>
  <c r="AQ55" i="14" s="1"/>
  <c r="U54" i="14"/>
  <c r="V54" i="14" s="1"/>
  <c r="U55" i="14"/>
  <c r="V55" i="14" s="1"/>
  <c r="AB55" i="14"/>
  <c r="AC55" i="14" s="1"/>
  <c r="N55" i="14"/>
  <c r="O55" i="14" s="1"/>
  <c r="N56" i="1"/>
  <c r="O56" i="1" s="1"/>
  <c r="U56" i="1"/>
  <c r="V56" i="1" s="1"/>
  <c r="AB56" i="1"/>
  <c r="AC56" i="1" s="1"/>
  <c r="U55" i="1"/>
  <c r="V55" i="1" s="1"/>
  <c r="U54" i="13"/>
  <c r="V54" i="13" s="1"/>
  <c r="AI55" i="13"/>
  <c r="AJ55" i="13" s="1"/>
  <c r="U55" i="13"/>
  <c r="V55" i="13" s="1"/>
  <c r="N54" i="13"/>
  <c r="O54" i="13" s="1"/>
  <c r="AP55" i="13"/>
  <c r="AQ55" i="13" s="1"/>
  <c r="AB55" i="13"/>
  <c r="AC55" i="13" s="1"/>
  <c r="AI54" i="13"/>
  <c r="AJ54" i="13" s="1"/>
  <c r="AI54" i="12"/>
  <c r="AJ54" i="12" s="1"/>
  <c r="N54" i="12"/>
  <c r="O54" i="12" s="1"/>
  <c r="U56" i="12"/>
  <c r="V56" i="12" s="1"/>
  <c r="U55" i="12"/>
  <c r="V55" i="12" s="1"/>
  <c r="AB54" i="12"/>
  <c r="AC54" i="12" s="1"/>
  <c r="AP54" i="12"/>
  <c r="AQ54" i="12" s="1"/>
  <c r="U54" i="12"/>
  <c r="V54" i="12" s="1"/>
  <c r="AB56" i="12"/>
  <c r="AC56" i="12" s="1"/>
  <c r="AI54" i="30"/>
  <c r="AJ54" i="30" s="1"/>
  <c r="AB54" i="30"/>
  <c r="AC54" i="30" s="1"/>
  <c r="AP54" i="30"/>
  <c r="AQ54" i="30" s="1"/>
  <c r="U55" i="30"/>
  <c r="V55" i="30" s="1"/>
  <c r="U54" i="30"/>
  <c r="V54" i="30" s="1"/>
  <c r="N54" i="30"/>
  <c r="O54" i="30" s="1"/>
  <c r="AL43" i="10"/>
  <c r="AL40" i="10"/>
  <c r="AL46" i="10"/>
  <c r="AE43" i="10"/>
  <c r="AE40" i="10"/>
  <c r="AE46" i="10"/>
  <c r="X43" i="10"/>
  <c r="X40" i="10"/>
  <c r="X46" i="10"/>
  <c r="Q43" i="10"/>
  <c r="Q40" i="10"/>
  <c r="Q46" i="10"/>
  <c r="AM43" i="10"/>
  <c r="AF43" i="10"/>
  <c r="Y43" i="10"/>
  <c r="R43" i="10"/>
  <c r="G43" i="10"/>
  <c r="AL46" i="9"/>
  <c r="AL44" i="9"/>
  <c r="AL43" i="9"/>
  <c r="AL40" i="9"/>
  <c r="AE46" i="9"/>
  <c r="AE44" i="9"/>
  <c r="AE43" i="9"/>
  <c r="AE40" i="9"/>
  <c r="X46" i="9"/>
  <c r="X44" i="9"/>
  <c r="X43" i="9"/>
  <c r="X40" i="9"/>
  <c r="Q46" i="9"/>
  <c r="Q44" i="9"/>
  <c r="Q43" i="9"/>
  <c r="Q40" i="9"/>
  <c r="AM43" i="9" l="1"/>
  <c r="AF43" i="9"/>
  <c r="Y43" i="9"/>
  <c r="R43" i="9"/>
  <c r="G43" i="9"/>
  <c r="J46" i="9"/>
  <c r="J44" i="9"/>
  <c r="AL46" i="8"/>
  <c r="AL43" i="8"/>
  <c r="AL42" i="8"/>
  <c r="AL40" i="8"/>
  <c r="AE46" i="8"/>
  <c r="AE43" i="8"/>
  <c r="AE42" i="8"/>
  <c r="AE40" i="8"/>
  <c r="X46" i="8"/>
  <c r="X43" i="8"/>
  <c r="X42" i="8"/>
  <c r="X40" i="8"/>
  <c r="Q46" i="8"/>
  <c r="Q43" i="8"/>
  <c r="Q42" i="8"/>
  <c r="Q40" i="8"/>
  <c r="J46" i="8"/>
  <c r="AL46" i="26"/>
  <c r="AN46" i="26" s="1"/>
  <c r="AE46" i="26"/>
  <c r="AG46" i="26" s="1"/>
  <c r="X46" i="26"/>
  <c r="Z46" i="26" s="1"/>
  <c r="Q46" i="26"/>
  <c r="S46" i="26" s="1"/>
  <c r="J46" i="26"/>
  <c r="L46" i="26" s="1"/>
  <c r="H46" i="26"/>
  <c r="O46" i="26" s="1"/>
  <c r="AM44" i="26"/>
  <c r="AL44" i="26"/>
  <c r="AF44" i="26"/>
  <c r="AE44" i="26"/>
  <c r="Y44" i="26"/>
  <c r="X44" i="26"/>
  <c r="R44" i="26"/>
  <c r="Q44" i="26"/>
  <c r="K44" i="26"/>
  <c r="J44" i="26"/>
  <c r="G44" i="26"/>
  <c r="H44" i="26" s="1"/>
  <c r="AM43" i="26"/>
  <c r="AL43" i="26"/>
  <c r="AF43" i="26"/>
  <c r="AE43" i="26"/>
  <c r="Y43" i="26"/>
  <c r="X43" i="26"/>
  <c r="R43" i="26"/>
  <c r="Q43" i="26"/>
  <c r="K43" i="26"/>
  <c r="J43" i="26"/>
  <c r="G43" i="26"/>
  <c r="H43" i="26" s="1"/>
  <c r="O43" i="26" s="1"/>
  <c r="B43" i="26"/>
  <c r="AM42" i="26"/>
  <c r="AL42" i="26"/>
  <c r="AF42" i="26"/>
  <c r="AE42" i="26"/>
  <c r="Y42" i="26"/>
  <c r="X42" i="26"/>
  <c r="R42" i="26"/>
  <c r="Q42" i="26"/>
  <c r="K42" i="26"/>
  <c r="J42" i="26"/>
  <c r="G42" i="26"/>
  <c r="H42" i="26" s="1"/>
  <c r="D42" i="26"/>
  <c r="B42" i="26"/>
  <c r="AM40" i="26"/>
  <c r="AL40" i="26"/>
  <c r="AF40" i="26"/>
  <c r="AE40" i="26"/>
  <c r="Y40" i="26"/>
  <c r="X40" i="26"/>
  <c r="R40" i="26"/>
  <c r="Q40" i="26"/>
  <c r="K40" i="26"/>
  <c r="G40" i="26"/>
  <c r="H40" i="26" s="1"/>
  <c r="D40" i="26"/>
  <c r="B40" i="26"/>
  <c r="AL46" i="7"/>
  <c r="AL44" i="7"/>
  <c r="AL43" i="7"/>
  <c r="AL42" i="7"/>
  <c r="AL40" i="7"/>
  <c r="AE46" i="7"/>
  <c r="AE44" i="7"/>
  <c r="AE43" i="7"/>
  <c r="AE42" i="7"/>
  <c r="AE40" i="7"/>
  <c r="X46" i="7"/>
  <c r="X44" i="7"/>
  <c r="X43" i="7"/>
  <c r="X42" i="7"/>
  <c r="X40" i="7"/>
  <c r="Q46" i="7"/>
  <c r="Q44" i="7"/>
  <c r="Q43" i="7"/>
  <c r="Q42" i="7"/>
  <c r="Q40" i="7"/>
  <c r="AM43" i="7"/>
  <c r="AF43" i="7"/>
  <c r="Y43" i="7"/>
  <c r="R43" i="7"/>
  <c r="K43" i="7"/>
  <c r="G43" i="7"/>
  <c r="J46" i="7"/>
  <c r="AL46" i="24"/>
  <c r="AN46" i="24" s="1"/>
  <c r="AE46" i="24"/>
  <c r="AG46" i="24" s="1"/>
  <c r="AQ46" i="24" s="1"/>
  <c r="X46" i="24"/>
  <c r="Z46" i="24" s="1"/>
  <c r="Q46" i="24"/>
  <c r="S46" i="24" s="1"/>
  <c r="AC46" i="24" s="1"/>
  <c r="J46" i="24"/>
  <c r="L46" i="24" s="1"/>
  <c r="H46" i="24"/>
  <c r="O46" i="24" s="1"/>
  <c r="AM44" i="24"/>
  <c r="AL44" i="24"/>
  <c r="AF44" i="24"/>
  <c r="AE44" i="24"/>
  <c r="Y44" i="24"/>
  <c r="X44" i="24"/>
  <c r="Z44" i="24" s="1"/>
  <c r="R44" i="24"/>
  <c r="Q44" i="24"/>
  <c r="S44" i="24" s="1"/>
  <c r="K44" i="24"/>
  <c r="J44" i="24"/>
  <c r="G44" i="24"/>
  <c r="H44" i="24" s="1"/>
  <c r="AM43" i="24"/>
  <c r="AL43" i="24"/>
  <c r="AF43" i="24"/>
  <c r="AE43" i="24"/>
  <c r="Y43" i="24"/>
  <c r="X43" i="24"/>
  <c r="R43" i="24"/>
  <c r="Q43" i="24"/>
  <c r="S43" i="24" s="1"/>
  <c r="K43" i="24"/>
  <c r="J43" i="24"/>
  <c r="L43" i="24" s="1"/>
  <c r="G43" i="24"/>
  <c r="H43" i="24" s="1"/>
  <c r="O43" i="24" s="1"/>
  <c r="B43" i="24"/>
  <c r="AM42" i="24"/>
  <c r="AL42" i="24"/>
  <c r="AF42" i="24"/>
  <c r="AE42" i="24"/>
  <c r="AG42" i="24" s="1"/>
  <c r="Y42" i="24"/>
  <c r="X42" i="24"/>
  <c r="R42" i="24"/>
  <c r="Q42" i="24"/>
  <c r="S42" i="24" s="1"/>
  <c r="K42" i="24"/>
  <c r="J42" i="24"/>
  <c r="G42" i="24"/>
  <c r="H42" i="24" s="1"/>
  <c r="D42" i="24"/>
  <c r="B42" i="24"/>
  <c r="AM40" i="24"/>
  <c r="AL40" i="24"/>
  <c r="AN40" i="24" s="1"/>
  <c r="AF40" i="24"/>
  <c r="AE40" i="24"/>
  <c r="Y40" i="24"/>
  <c r="X40" i="24"/>
  <c r="R40" i="24"/>
  <c r="Q40" i="24"/>
  <c r="K40" i="24"/>
  <c r="G40" i="24"/>
  <c r="H40" i="24" s="1"/>
  <c r="D40" i="24"/>
  <c r="B40" i="24"/>
  <c r="S40" i="26" l="1"/>
  <c r="Z40" i="24"/>
  <c r="AG44" i="26"/>
  <c r="AN42" i="24"/>
  <c r="AP42" i="24" s="1"/>
  <c r="AQ42" i="24" s="1"/>
  <c r="L42" i="26"/>
  <c r="AN42" i="26"/>
  <c r="Z43" i="24"/>
  <c r="AB43" i="24" s="1"/>
  <c r="AC43" i="24" s="1"/>
  <c r="Z42" i="26"/>
  <c r="L43" i="26"/>
  <c r="N43" i="26" s="1"/>
  <c r="AN43" i="26"/>
  <c r="AP46" i="24"/>
  <c r="AG40" i="24"/>
  <c r="AI40" i="24" s="1"/>
  <c r="AJ40" i="24" s="1"/>
  <c r="L42" i="24"/>
  <c r="U42" i="24" s="1"/>
  <c r="V42" i="24" s="1"/>
  <c r="L44" i="24"/>
  <c r="N44" i="24" s="1"/>
  <c r="O44" i="24" s="1"/>
  <c r="AG44" i="24"/>
  <c r="AI44" i="24" s="1"/>
  <c r="AJ44" i="24" s="1"/>
  <c r="AI46" i="26"/>
  <c r="Z44" i="26"/>
  <c r="S43" i="26"/>
  <c r="Z43" i="26"/>
  <c r="Z42" i="24"/>
  <c r="AB42" i="24" s="1"/>
  <c r="AC42" i="24" s="1"/>
  <c r="Z40" i="26"/>
  <c r="AB40" i="26" s="1"/>
  <c r="AC40" i="26" s="1"/>
  <c r="AN44" i="24"/>
  <c r="AN44" i="26"/>
  <c r="AG43" i="24"/>
  <c r="AN43" i="24"/>
  <c r="AG43" i="26"/>
  <c r="AG42" i="26"/>
  <c r="AG40" i="26"/>
  <c r="AN40" i="26"/>
  <c r="S44" i="26"/>
  <c r="L44" i="26"/>
  <c r="N44" i="26" s="1"/>
  <c r="O44" i="26" s="1"/>
  <c r="S42" i="26"/>
  <c r="S40" i="24"/>
  <c r="AB40" i="24" s="1"/>
  <c r="AC40" i="24" s="1"/>
  <c r="N46" i="26"/>
  <c r="V46" i="26"/>
  <c r="N42" i="26"/>
  <c r="O42" i="26" s="1"/>
  <c r="U46" i="26"/>
  <c r="AC46" i="26"/>
  <c r="AJ46" i="26"/>
  <c r="AB46" i="26"/>
  <c r="N46" i="24"/>
  <c r="V46" i="24"/>
  <c r="N43" i="24"/>
  <c r="AB46" i="24"/>
  <c r="AJ46" i="24"/>
  <c r="U43" i="24"/>
  <c r="V43" i="24" s="1"/>
  <c r="AB44" i="24"/>
  <c r="AC44" i="24" s="1"/>
  <c r="U46" i="24"/>
  <c r="AI46" i="24"/>
  <c r="AE44" i="3"/>
  <c r="AE43" i="3"/>
  <c r="AE42" i="3"/>
  <c r="AE40" i="3"/>
  <c r="X44" i="3"/>
  <c r="X43" i="3"/>
  <c r="X42" i="3"/>
  <c r="X40" i="3"/>
  <c r="Q44" i="3"/>
  <c r="Q43" i="3"/>
  <c r="Q42" i="3"/>
  <c r="Q40" i="3"/>
  <c r="J46" i="3"/>
  <c r="J44" i="3"/>
  <c r="AI44" i="26" l="1"/>
  <c r="AJ44" i="26" s="1"/>
  <c r="U44" i="24"/>
  <c r="V44" i="24" s="1"/>
  <c r="AI42" i="26"/>
  <c r="AJ42" i="26" s="1"/>
  <c r="AJ43" i="24"/>
  <c r="N42" i="24"/>
  <c r="O42" i="24" s="1"/>
  <c r="AP43" i="24"/>
  <c r="AQ43" i="24" s="1"/>
  <c r="AP40" i="24"/>
  <c r="AQ40" i="24" s="1"/>
  <c r="AP44" i="24"/>
  <c r="AQ44" i="24" s="1"/>
  <c r="AB43" i="26"/>
  <c r="AC43" i="26" s="1"/>
  <c r="AI42" i="24"/>
  <c r="AJ42" i="24" s="1"/>
  <c r="AI43" i="26"/>
  <c r="AJ43" i="26" s="1"/>
  <c r="U43" i="26"/>
  <c r="V43" i="26" s="1"/>
  <c r="AB44" i="26"/>
  <c r="AC44" i="26" s="1"/>
  <c r="AI43" i="24"/>
  <c r="AB42" i="26"/>
  <c r="U42" i="26"/>
  <c r="V42" i="26" s="1"/>
  <c r="AC42" i="26"/>
  <c r="AI40" i="26"/>
  <c r="AJ40" i="26" s="1"/>
  <c r="U44" i="26"/>
  <c r="V44" i="26" s="1"/>
  <c r="AL46" i="20" l="1"/>
  <c r="AN46" i="20" s="1"/>
  <c r="AE46" i="20"/>
  <c r="AG46" i="20" s="1"/>
  <c r="X46" i="20"/>
  <c r="Z46" i="20" s="1"/>
  <c r="Q46" i="20"/>
  <c r="S46" i="20" s="1"/>
  <c r="J46" i="20"/>
  <c r="L46" i="20" s="1"/>
  <c r="H46" i="20"/>
  <c r="AL44" i="20"/>
  <c r="AE44" i="20"/>
  <c r="X44" i="20"/>
  <c r="Q44" i="20"/>
  <c r="J44" i="20"/>
  <c r="G44" i="20"/>
  <c r="H44" i="20" s="1"/>
  <c r="AM43" i="20"/>
  <c r="AN43" i="20" s="1"/>
  <c r="AF43" i="20"/>
  <c r="AG43" i="20" s="1"/>
  <c r="Y43" i="20"/>
  <c r="Z43" i="20" s="1"/>
  <c r="R43" i="20"/>
  <c r="S43" i="20" s="1"/>
  <c r="K43" i="20"/>
  <c r="L43" i="20" s="1"/>
  <c r="G43" i="20"/>
  <c r="H43" i="20" s="1"/>
  <c r="O43" i="20" s="1"/>
  <c r="AM42" i="20"/>
  <c r="AL42" i="20"/>
  <c r="AF42" i="20"/>
  <c r="AE42" i="20"/>
  <c r="Y42" i="20"/>
  <c r="X42" i="20"/>
  <c r="R42" i="20"/>
  <c r="Q42" i="20"/>
  <c r="K42" i="20"/>
  <c r="J42" i="20"/>
  <c r="G42" i="20"/>
  <c r="H42" i="20" s="1"/>
  <c r="O42" i="20" s="1"/>
  <c r="AM40" i="20"/>
  <c r="AL40" i="20"/>
  <c r="AF40" i="20"/>
  <c r="AE40" i="20"/>
  <c r="Y40" i="20"/>
  <c r="X40" i="20"/>
  <c r="R40" i="20"/>
  <c r="Q40" i="20"/>
  <c r="K40" i="20"/>
  <c r="G40" i="20"/>
  <c r="H40" i="20" s="1"/>
  <c r="AL46" i="19"/>
  <c r="AN46" i="19" s="1"/>
  <c r="AE46" i="19"/>
  <c r="AG46" i="19" s="1"/>
  <c r="X46" i="19"/>
  <c r="Z46" i="19" s="1"/>
  <c r="Q46" i="19"/>
  <c r="S46" i="19" s="1"/>
  <c r="J46" i="19"/>
  <c r="L46" i="19" s="1"/>
  <c r="H46" i="19"/>
  <c r="AL44" i="19"/>
  <c r="AE44" i="19"/>
  <c r="X44" i="19"/>
  <c r="Q44" i="19"/>
  <c r="J44" i="19"/>
  <c r="G44" i="19"/>
  <c r="H44" i="19" s="1"/>
  <c r="AM43" i="19"/>
  <c r="AN43" i="19" s="1"/>
  <c r="AF43" i="19"/>
  <c r="AG43" i="19" s="1"/>
  <c r="Y43" i="19"/>
  <c r="Z43" i="19" s="1"/>
  <c r="AJ43" i="19" s="1"/>
  <c r="R43" i="19"/>
  <c r="S43" i="19" s="1"/>
  <c r="L43" i="19"/>
  <c r="V43" i="19" s="1"/>
  <c r="K43" i="19"/>
  <c r="G43" i="19"/>
  <c r="H43" i="19" s="1"/>
  <c r="AM42" i="19"/>
  <c r="AL42" i="19"/>
  <c r="AF42" i="19"/>
  <c r="AE42" i="19"/>
  <c r="Y42" i="19"/>
  <c r="X42" i="19"/>
  <c r="R42" i="19"/>
  <c r="Q42" i="19"/>
  <c r="K42" i="19"/>
  <c r="J42" i="19"/>
  <c r="G42" i="19"/>
  <c r="H42" i="19" s="1"/>
  <c r="O42" i="19" s="1"/>
  <c r="AM40" i="19"/>
  <c r="AL40" i="19"/>
  <c r="AF40" i="19"/>
  <c r="AE40" i="19"/>
  <c r="Y40" i="19"/>
  <c r="X40" i="19"/>
  <c r="R40" i="19"/>
  <c r="Q40" i="19"/>
  <c r="S40" i="19" s="1"/>
  <c r="K40" i="19"/>
  <c r="G40" i="19"/>
  <c r="H40" i="19" s="1"/>
  <c r="AL46" i="18"/>
  <c r="AN46" i="18" s="1"/>
  <c r="AE46" i="18"/>
  <c r="AG46" i="18" s="1"/>
  <c r="X46" i="18"/>
  <c r="Z46" i="18" s="1"/>
  <c r="Q46" i="18"/>
  <c r="S46" i="18" s="1"/>
  <c r="J46" i="18"/>
  <c r="L46" i="18" s="1"/>
  <c r="H46" i="18"/>
  <c r="AL44" i="18"/>
  <c r="AE44" i="18"/>
  <c r="X44" i="18"/>
  <c r="Q44" i="18"/>
  <c r="J44" i="18"/>
  <c r="G44" i="18"/>
  <c r="H44" i="18" s="1"/>
  <c r="AM43" i="18"/>
  <c r="AN43" i="18" s="1"/>
  <c r="AF43" i="18"/>
  <c r="AG43" i="18" s="1"/>
  <c r="Y43" i="18"/>
  <c r="Z43" i="18" s="1"/>
  <c r="R43" i="18"/>
  <c r="S43" i="18" s="1"/>
  <c r="L43" i="18"/>
  <c r="K43" i="18"/>
  <c r="G43" i="18"/>
  <c r="H43" i="18" s="1"/>
  <c r="O43" i="18" s="1"/>
  <c r="AM42" i="18"/>
  <c r="AL42" i="18"/>
  <c r="AF42" i="18"/>
  <c r="AE42" i="18"/>
  <c r="Y42" i="18"/>
  <c r="X42" i="18"/>
  <c r="R42" i="18"/>
  <c r="Q42" i="18"/>
  <c r="K42" i="18"/>
  <c r="J42" i="18"/>
  <c r="G42" i="18"/>
  <c r="H42" i="18" s="1"/>
  <c r="O42" i="18" s="1"/>
  <c r="AM40" i="18"/>
  <c r="AL40" i="18"/>
  <c r="AF40" i="18"/>
  <c r="AE40" i="18"/>
  <c r="Y40" i="18"/>
  <c r="X40" i="18"/>
  <c r="R40" i="18"/>
  <c r="Q40" i="18"/>
  <c r="S40" i="18" s="1"/>
  <c r="K40" i="18"/>
  <c r="G40" i="18"/>
  <c r="H40" i="18" s="1"/>
  <c r="AL46" i="17"/>
  <c r="AN46" i="17" s="1"/>
  <c r="AE46" i="17"/>
  <c r="AG46" i="17" s="1"/>
  <c r="X46" i="17"/>
  <c r="Z46" i="17" s="1"/>
  <c r="Q46" i="17"/>
  <c r="S46" i="17" s="1"/>
  <c r="J46" i="17"/>
  <c r="L46" i="17" s="1"/>
  <c r="H46" i="17"/>
  <c r="AL44" i="17"/>
  <c r="AE44" i="17"/>
  <c r="X44" i="17"/>
  <c r="Q44" i="17"/>
  <c r="J44" i="17"/>
  <c r="G44" i="17"/>
  <c r="H44" i="17" s="1"/>
  <c r="AM43" i="17"/>
  <c r="AN43" i="17" s="1"/>
  <c r="AF43" i="17"/>
  <c r="AG43" i="17" s="1"/>
  <c r="Y43" i="17"/>
  <c r="Z43" i="17" s="1"/>
  <c r="R43" i="17"/>
  <c r="S43" i="17" s="1"/>
  <c r="K43" i="17"/>
  <c r="L43" i="17" s="1"/>
  <c r="G43" i="17"/>
  <c r="H43" i="17" s="1"/>
  <c r="O43" i="17" s="1"/>
  <c r="AM42" i="17"/>
  <c r="AL42" i="17"/>
  <c r="AF42" i="17"/>
  <c r="AE42" i="17"/>
  <c r="Y42" i="17"/>
  <c r="X42" i="17"/>
  <c r="R42" i="17"/>
  <c r="Q42" i="17"/>
  <c r="K42" i="17"/>
  <c r="J42" i="17"/>
  <c r="L42" i="17" s="1"/>
  <c r="G42" i="17"/>
  <c r="H42" i="17" s="1"/>
  <c r="O42" i="17" s="1"/>
  <c r="AM40" i="17"/>
  <c r="AL40" i="17"/>
  <c r="AF40" i="17"/>
  <c r="AE40" i="17"/>
  <c r="Y40" i="17"/>
  <c r="X40" i="17"/>
  <c r="R40" i="17"/>
  <c r="Q40" i="17"/>
  <c r="K40" i="17"/>
  <c r="G40" i="17"/>
  <c r="H40" i="17" s="1"/>
  <c r="AL46" i="2"/>
  <c r="AN46" i="2" s="1"/>
  <c r="AL44" i="2"/>
  <c r="AL42" i="2"/>
  <c r="AL40" i="2"/>
  <c r="AE46" i="2"/>
  <c r="AG46" i="2" s="1"/>
  <c r="AE44" i="2"/>
  <c r="AE42" i="2"/>
  <c r="AE40" i="2"/>
  <c r="X46" i="2"/>
  <c r="Z46" i="2" s="1"/>
  <c r="X44" i="2"/>
  <c r="X42" i="2"/>
  <c r="X40" i="2"/>
  <c r="Q46" i="2"/>
  <c r="S46" i="2" s="1"/>
  <c r="Q44" i="2"/>
  <c r="Q42" i="2"/>
  <c r="Q40" i="2"/>
  <c r="J46" i="2"/>
  <c r="L46" i="2" s="1"/>
  <c r="J44" i="2"/>
  <c r="J42" i="2"/>
  <c r="H46" i="2"/>
  <c r="G44" i="2"/>
  <c r="H44" i="2" s="1"/>
  <c r="AM43" i="2"/>
  <c r="AN43" i="2" s="1"/>
  <c r="AF43" i="2"/>
  <c r="AG43" i="2" s="1"/>
  <c r="Y43" i="2"/>
  <c r="Z43" i="2" s="1"/>
  <c r="AJ43" i="2" s="1"/>
  <c r="R43" i="2"/>
  <c r="S43" i="2" s="1"/>
  <c r="K43" i="2"/>
  <c r="L43" i="2" s="1"/>
  <c r="V43" i="2" s="1"/>
  <c r="G43" i="2"/>
  <c r="H43" i="2" s="1"/>
  <c r="AM42" i="2"/>
  <c r="AF42" i="2"/>
  <c r="Y42" i="2"/>
  <c r="R42" i="2"/>
  <c r="K42" i="2"/>
  <c r="G42" i="2"/>
  <c r="H42" i="2" s="1"/>
  <c r="O42" i="2" s="1"/>
  <c r="AM40" i="2"/>
  <c r="AF40" i="2"/>
  <c r="Y40" i="2"/>
  <c r="R40" i="2"/>
  <c r="K40" i="2"/>
  <c r="G40" i="2"/>
  <c r="H40" i="2" s="1"/>
  <c r="AL46" i="16"/>
  <c r="AN46" i="16" s="1"/>
  <c r="AE46" i="16"/>
  <c r="AG46" i="16" s="1"/>
  <c r="X46" i="16"/>
  <c r="Z46" i="16" s="1"/>
  <c r="Q46" i="16"/>
  <c r="S46" i="16" s="1"/>
  <c r="J46" i="16"/>
  <c r="L46" i="16" s="1"/>
  <c r="H46" i="16"/>
  <c r="AL44" i="16"/>
  <c r="AE44" i="16"/>
  <c r="X44" i="16"/>
  <c r="Q44" i="16"/>
  <c r="J44" i="16"/>
  <c r="G44" i="16"/>
  <c r="H44" i="16" s="1"/>
  <c r="AM43" i="16"/>
  <c r="AN43" i="16" s="1"/>
  <c r="AP43" i="16" s="1"/>
  <c r="AF43" i="16"/>
  <c r="AG43" i="16" s="1"/>
  <c r="Y43" i="16"/>
  <c r="Z43" i="16" s="1"/>
  <c r="AB43" i="16" s="1"/>
  <c r="R43" i="16"/>
  <c r="S43" i="16" s="1"/>
  <c r="K43" i="16"/>
  <c r="L43" i="16" s="1"/>
  <c r="G43" i="16"/>
  <c r="H43" i="16" s="1"/>
  <c r="O43" i="16" s="1"/>
  <c r="AM42" i="16"/>
  <c r="AL42" i="16"/>
  <c r="AF42" i="16"/>
  <c r="AE42" i="16"/>
  <c r="Y42" i="16"/>
  <c r="X42" i="16"/>
  <c r="Z42" i="16" s="1"/>
  <c r="R42" i="16"/>
  <c r="Q42" i="16"/>
  <c r="K42" i="16"/>
  <c r="J42" i="16"/>
  <c r="G42" i="16"/>
  <c r="H42" i="16" s="1"/>
  <c r="AM40" i="16"/>
  <c r="AL40" i="16"/>
  <c r="AF40" i="16"/>
  <c r="AE40" i="16"/>
  <c r="Y40" i="16"/>
  <c r="X40" i="16"/>
  <c r="R40" i="16"/>
  <c r="Q40" i="16"/>
  <c r="K40" i="16"/>
  <c r="G40" i="16"/>
  <c r="H40" i="16" s="1"/>
  <c r="AL46" i="15"/>
  <c r="AN46" i="15" s="1"/>
  <c r="AE46" i="15"/>
  <c r="AG46" i="15" s="1"/>
  <c r="X46" i="15"/>
  <c r="Z46" i="15" s="1"/>
  <c r="Q46" i="15"/>
  <c r="S46" i="15" s="1"/>
  <c r="J46" i="15"/>
  <c r="L46" i="15" s="1"/>
  <c r="H46" i="15"/>
  <c r="AL44" i="15"/>
  <c r="AE44" i="15"/>
  <c r="X44" i="15"/>
  <c r="Q44" i="15"/>
  <c r="J44" i="15"/>
  <c r="G44" i="15"/>
  <c r="H44" i="15" s="1"/>
  <c r="AM43" i="15"/>
  <c r="AN43" i="15" s="1"/>
  <c r="AF43" i="15"/>
  <c r="AG43" i="15" s="1"/>
  <c r="AQ43" i="15" s="1"/>
  <c r="Y43" i="15"/>
  <c r="Z43" i="15" s="1"/>
  <c r="R43" i="15"/>
  <c r="S43" i="15" s="1"/>
  <c r="AC43" i="15" s="1"/>
  <c r="K43" i="15"/>
  <c r="L43" i="15" s="1"/>
  <c r="H43" i="15"/>
  <c r="O43" i="15" s="1"/>
  <c r="G43" i="15"/>
  <c r="AM42" i="15"/>
  <c r="AL42" i="15"/>
  <c r="AF42" i="15"/>
  <c r="AE42" i="15"/>
  <c r="Y42" i="15"/>
  <c r="X42" i="15"/>
  <c r="R42" i="15"/>
  <c r="Q42" i="15"/>
  <c r="K42" i="15"/>
  <c r="J42" i="15"/>
  <c r="G42" i="15"/>
  <c r="H42" i="15" s="1"/>
  <c r="AM40" i="15"/>
  <c r="AL40" i="15"/>
  <c r="AF40" i="15"/>
  <c r="AE40" i="15"/>
  <c r="Y40" i="15"/>
  <c r="X40" i="15"/>
  <c r="Z40" i="15" s="1"/>
  <c r="R40" i="15"/>
  <c r="Q40" i="15"/>
  <c r="K40" i="15"/>
  <c r="G40" i="15"/>
  <c r="H40" i="15" s="1"/>
  <c r="AL46" i="14"/>
  <c r="AN46" i="14" s="1"/>
  <c r="AE46" i="14"/>
  <c r="AG46" i="14" s="1"/>
  <c r="X46" i="14"/>
  <c r="Z46" i="14" s="1"/>
  <c r="Q46" i="14"/>
  <c r="S46" i="14" s="1"/>
  <c r="J46" i="14"/>
  <c r="L46" i="14" s="1"/>
  <c r="H46" i="14"/>
  <c r="AL44" i="14"/>
  <c r="AE44" i="14"/>
  <c r="X44" i="14"/>
  <c r="Q44" i="14"/>
  <c r="J44" i="14"/>
  <c r="G44" i="14"/>
  <c r="H44" i="14" s="1"/>
  <c r="AM43" i="14"/>
  <c r="AN43" i="14" s="1"/>
  <c r="AF43" i="14"/>
  <c r="AG43" i="14" s="1"/>
  <c r="Y43" i="14"/>
  <c r="Z43" i="14" s="1"/>
  <c r="R43" i="14"/>
  <c r="S43" i="14" s="1"/>
  <c r="K43" i="14"/>
  <c r="L43" i="14" s="1"/>
  <c r="H43" i="14"/>
  <c r="O43" i="14" s="1"/>
  <c r="G43" i="14"/>
  <c r="AM42" i="14"/>
  <c r="AL42" i="14"/>
  <c r="AF42" i="14"/>
  <c r="AE42" i="14"/>
  <c r="Y42" i="14"/>
  <c r="X42" i="14"/>
  <c r="R42" i="14"/>
  <c r="Q42" i="14"/>
  <c r="K42" i="14"/>
  <c r="J42" i="14"/>
  <c r="G42" i="14"/>
  <c r="H42" i="14" s="1"/>
  <c r="AM40" i="14"/>
  <c r="AL40" i="14"/>
  <c r="AN40" i="14" s="1"/>
  <c r="AF40" i="14"/>
  <c r="AE40" i="14"/>
  <c r="Y40" i="14"/>
  <c r="X40" i="14"/>
  <c r="Z40" i="14" s="1"/>
  <c r="R40" i="14"/>
  <c r="Q40" i="14"/>
  <c r="K40" i="14"/>
  <c r="G40" i="14"/>
  <c r="H40" i="14" s="1"/>
  <c r="AL46" i="1"/>
  <c r="AN46" i="1" s="1"/>
  <c r="AE46" i="1"/>
  <c r="AG46" i="1" s="1"/>
  <c r="X46" i="1"/>
  <c r="Z46" i="1" s="1"/>
  <c r="Q46" i="1"/>
  <c r="S46" i="1" s="1"/>
  <c r="J46" i="1"/>
  <c r="L46" i="1" s="1"/>
  <c r="H46" i="1"/>
  <c r="AL44" i="1"/>
  <c r="AE44" i="1"/>
  <c r="X44" i="1"/>
  <c r="Q44" i="1"/>
  <c r="J44" i="1"/>
  <c r="G44" i="1"/>
  <c r="H44" i="1" s="1"/>
  <c r="AM43" i="1"/>
  <c r="AN43" i="1" s="1"/>
  <c r="AF43" i="1"/>
  <c r="AG43" i="1" s="1"/>
  <c r="Y43" i="1"/>
  <c r="Z43" i="1" s="1"/>
  <c r="R43" i="1"/>
  <c r="S43" i="1" s="1"/>
  <c r="K43" i="1"/>
  <c r="L43" i="1" s="1"/>
  <c r="G43" i="1"/>
  <c r="H43" i="1" s="1"/>
  <c r="O43" i="1" s="1"/>
  <c r="AM42" i="1"/>
  <c r="AL42" i="1"/>
  <c r="AF42" i="1"/>
  <c r="AE42" i="1"/>
  <c r="Y42" i="1"/>
  <c r="X42" i="1"/>
  <c r="R42" i="1"/>
  <c r="Q42" i="1"/>
  <c r="K42" i="1"/>
  <c r="J42" i="1"/>
  <c r="G42" i="1"/>
  <c r="H42" i="1" s="1"/>
  <c r="AM40" i="1"/>
  <c r="AL40" i="1"/>
  <c r="AF40" i="1"/>
  <c r="AE40" i="1"/>
  <c r="Y40" i="1"/>
  <c r="X40" i="1"/>
  <c r="R40" i="1"/>
  <c r="Q40" i="1"/>
  <c r="K40" i="1"/>
  <c r="G40" i="1"/>
  <c r="H40" i="1" s="1"/>
  <c r="AL46" i="13"/>
  <c r="AN46" i="13" s="1"/>
  <c r="AE46" i="13"/>
  <c r="AG46" i="13" s="1"/>
  <c r="X46" i="13"/>
  <c r="Z46" i="13" s="1"/>
  <c r="Q46" i="13"/>
  <c r="S46" i="13" s="1"/>
  <c r="J46" i="13"/>
  <c r="L46" i="13" s="1"/>
  <c r="H46" i="13"/>
  <c r="AL44" i="13"/>
  <c r="AE44" i="13"/>
  <c r="X44" i="13"/>
  <c r="Q44" i="13"/>
  <c r="J44" i="13"/>
  <c r="G44" i="13"/>
  <c r="H44" i="13" s="1"/>
  <c r="AM43" i="13"/>
  <c r="AN43" i="13" s="1"/>
  <c r="AF43" i="13"/>
  <c r="AG43" i="13" s="1"/>
  <c r="Z43" i="13"/>
  <c r="Y43" i="13"/>
  <c r="R43" i="13"/>
  <c r="S43" i="13" s="1"/>
  <c r="K43" i="13"/>
  <c r="L43" i="13" s="1"/>
  <c r="G43" i="13"/>
  <c r="H43" i="13" s="1"/>
  <c r="O43" i="13" s="1"/>
  <c r="AM42" i="13"/>
  <c r="AL42" i="13"/>
  <c r="AF42" i="13"/>
  <c r="AE42" i="13"/>
  <c r="Y42" i="13"/>
  <c r="X42" i="13"/>
  <c r="Z42" i="13" s="1"/>
  <c r="R42" i="13"/>
  <c r="Q42" i="13"/>
  <c r="K42" i="13"/>
  <c r="J42" i="13"/>
  <c r="G42" i="13"/>
  <c r="H42" i="13" s="1"/>
  <c r="AM40" i="13"/>
  <c r="AL40" i="13"/>
  <c r="AF40" i="13"/>
  <c r="AE40" i="13"/>
  <c r="Y40" i="13"/>
  <c r="X40" i="13"/>
  <c r="R40" i="13"/>
  <c r="Q40" i="13"/>
  <c r="K40" i="13"/>
  <c r="G40" i="13"/>
  <c r="H40" i="13" s="1"/>
  <c r="AL46" i="12"/>
  <c r="AN46" i="12" s="1"/>
  <c r="AE46" i="12"/>
  <c r="AG46" i="12" s="1"/>
  <c r="X46" i="12"/>
  <c r="Z46" i="12" s="1"/>
  <c r="Q46" i="12"/>
  <c r="S46" i="12" s="1"/>
  <c r="J46" i="12"/>
  <c r="L46" i="12" s="1"/>
  <c r="H46" i="12"/>
  <c r="AL44" i="12"/>
  <c r="AE44" i="12"/>
  <c r="X44" i="12"/>
  <c r="Q44" i="12"/>
  <c r="J44" i="12"/>
  <c r="G44" i="12"/>
  <c r="H44" i="12" s="1"/>
  <c r="AM43" i="12"/>
  <c r="AN43" i="12" s="1"/>
  <c r="AF43" i="12"/>
  <c r="AG43" i="12" s="1"/>
  <c r="Y43" i="12"/>
  <c r="Z43" i="12" s="1"/>
  <c r="R43" i="12"/>
  <c r="S43" i="12" s="1"/>
  <c r="K43" i="12"/>
  <c r="L43" i="12" s="1"/>
  <c r="V43" i="12" s="1"/>
  <c r="G43" i="12"/>
  <c r="H43" i="12" s="1"/>
  <c r="O43" i="12" s="1"/>
  <c r="AM42" i="12"/>
  <c r="AL42" i="12"/>
  <c r="AF42" i="12"/>
  <c r="AE42" i="12"/>
  <c r="Y42" i="12"/>
  <c r="X42" i="12"/>
  <c r="Z42" i="12" s="1"/>
  <c r="R42" i="12"/>
  <c r="Q42" i="12"/>
  <c r="K42" i="12"/>
  <c r="J42" i="12"/>
  <c r="G42" i="12"/>
  <c r="H42" i="12" s="1"/>
  <c r="AM40" i="12"/>
  <c r="AL40" i="12"/>
  <c r="AF40" i="12"/>
  <c r="AE40" i="12"/>
  <c r="Y40" i="12"/>
  <c r="X40" i="12"/>
  <c r="R40" i="12"/>
  <c r="Q40" i="12"/>
  <c r="S40" i="12" s="1"/>
  <c r="K40" i="12"/>
  <c r="G40" i="12"/>
  <c r="H40" i="12" s="1"/>
  <c r="AL46" i="30"/>
  <c r="AN46" i="30" s="1"/>
  <c r="AE46" i="30"/>
  <c r="AG46" i="30" s="1"/>
  <c r="X46" i="30"/>
  <c r="Z46" i="30" s="1"/>
  <c r="Q46" i="30"/>
  <c r="S46" i="30" s="1"/>
  <c r="J46" i="30"/>
  <c r="L46" i="30" s="1"/>
  <c r="H46" i="30"/>
  <c r="AL44" i="30"/>
  <c r="AE44" i="30"/>
  <c r="X44" i="30"/>
  <c r="Q44" i="30"/>
  <c r="J44" i="30"/>
  <c r="G44" i="30"/>
  <c r="H44" i="30" s="1"/>
  <c r="AM43" i="30"/>
  <c r="AN43" i="30" s="1"/>
  <c r="AF43" i="30"/>
  <c r="AG43" i="30" s="1"/>
  <c r="Y43" i="30"/>
  <c r="Z43" i="30" s="1"/>
  <c r="AJ43" i="30" s="1"/>
  <c r="R43" i="30"/>
  <c r="S43" i="30" s="1"/>
  <c r="AC43" i="30" s="1"/>
  <c r="K43" i="30"/>
  <c r="L43" i="30" s="1"/>
  <c r="G43" i="30"/>
  <c r="H43" i="30" s="1"/>
  <c r="O43" i="30" s="1"/>
  <c r="AM42" i="30"/>
  <c r="AL42" i="30"/>
  <c r="AF42" i="30"/>
  <c r="AE42" i="30"/>
  <c r="Y42" i="30"/>
  <c r="X42" i="30"/>
  <c r="R42" i="30"/>
  <c r="Q42" i="30"/>
  <c r="K42" i="30"/>
  <c r="J42" i="30"/>
  <c r="G42" i="30"/>
  <c r="H42" i="30" s="1"/>
  <c r="AM40" i="30"/>
  <c r="AL40" i="30"/>
  <c r="AF40" i="30"/>
  <c r="AE40" i="30"/>
  <c r="Y40" i="30"/>
  <c r="X40" i="30"/>
  <c r="R40" i="30"/>
  <c r="Q40" i="30"/>
  <c r="K40" i="30"/>
  <c r="G40" i="30"/>
  <c r="H40" i="30" s="1"/>
  <c r="AL46" i="11"/>
  <c r="AL44" i="11"/>
  <c r="AL42" i="11"/>
  <c r="AL40" i="11"/>
  <c r="AE46" i="11"/>
  <c r="AE44" i="11"/>
  <c r="AE42" i="11"/>
  <c r="AE40" i="11"/>
  <c r="X46" i="11"/>
  <c r="X44" i="11"/>
  <c r="X42" i="11"/>
  <c r="X40" i="11"/>
  <c r="Q46" i="11"/>
  <c r="Q44" i="11"/>
  <c r="Q42" i="11"/>
  <c r="Q40" i="11"/>
  <c r="J44" i="11"/>
  <c r="AG42" i="14" l="1"/>
  <c r="Z42" i="30"/>
  <c r="S40" i="13"/>
  <c r="U43" i="17"/>
  <c r="AG42" i="15"/>
  <c r="AN42" i="16"/>
  <c r="AN42" i="18"/>
  <c r="Z40" i="2"/>
  <c r="AG40" i="15"/>
  <c r="AG40" i="16"/>
  <c r="AG40" i="18"/>
  <c r="AG40" i="19"/>
  <c r="AG40" i="20"/>
  <c r="AG42" i="13"/>
  <c r="AI42" i="13" s="1"/>
  <c r="AJ42" i="13" s="1"/>
  <c r="S40" i="30"/>
  <c r="AG40" i="1"/>
  <c r="AP46" i="12"/>
  <c r="AQ46" i="12" s="1"/>
  <c r="O42" i="13"/>
  <c r="AB43" i="12"/>
  <c r="AI43" i="17"/>
  <c r="AP43" i="13"/>
  <c r="AP43" i="30"/>
  <c r="AP43" i="18"/>
  <c r="L42" i="14"/>
  <c r="N42" i="14" s="1"/>
  <c r="O42" i="14" s="1"/>
  <c r="AG40" i="12"/>
  <c r="AN40" i="30"/>
  <c r="L42" i="30"/>
  <c r="N42" i="30" s="1"/>
  <c r="O42" i="30" s="1"/>
  <c r="Z42" i="14"/>
  <c r="L42" i="15"/>
  <c r="N42" i="15" s="1"/>
  <c r="O42" i="15" s="1"/>
  <c r="AN42" i="15"/>
  <c r="AP42" i="15" s="1"/>
  <c r="AQ42" i="15" s="1"/>
  <c r="L42" i="19"/>
  <c r="N42" i="19" s="1"/>
  <c r="AN42" i="19"/>
  <c r="L42" i="13"/>
  <c r="N42" i="13" s="1"/>
  <c r="Z42" i="18"/>
  <c r="AP46" i="19"/>
  <c r="AQ46" i="19" s="1"/>
  <c r="AP46" i="14"/>
  <c r="AQ46" i="14" s="1"/>
  <c r="Z42" i="20"/>
  <c r="Z40" i="20"/>
  <c r="AI40" i="20" s="1"/>
  <c r="AJ40" i="20" s="1"/>
  <c r="L42" i="20"/>
  <c r="N42" i="20" s="1"/>
  <c r="AN42" i="20"/>
  <c r="S40" i="20"/>
  <c r="AN40" i="19"/>
  <c r="AP40" i="19" s="1"/>
  <c r="AQ40" i="19" s="1"/>
  <c r="Z42" i="19"/>
  <c r="AJ42" i="19" s="1"/>
  <c r="AG42" i="18"/>
  <c r="L42" i="18"/>
  <c r="N42" i="18" s="1"/>
  <c r="AN40" i="18"/>
  <c r="AN40" i="17"/>
  <c r="AP43" i="17"/>
  <c r="Z42" i="17"/>
  <c r="AJ42" i="17" s="1"/>
  <c r="AG42" i="17"/>
  <c r="L42" i="2"/>
  <c r="N42" i="2" s="1"/>
  <c r="N43" i="2"/>
  <c r="O43" i="2"/>
  <c r="Z42" i="2"/>
  <c r="AN42" i="2"/>
  <c r="S40" i="2"/>
  <c r="AB40" i="2" s="1"/>
  <c r="AC40" i="2" s="1"/>
  <c r="AG40" i="2"/>
  <c r="AG42" i="2"/>
  <c r="L42" i="16"/>
  <c r="N42" i="16" s="1"/>
  <c r="O42" i="16" s="1"/>
  <c r="S42" i="16"/>
  <c r="AB42" i="16" s="1"/>
  <c r="AC42" i="16" s="1"/>
  <c r="S40" i="16"/>
  <c r="AN40" i="16"/>
  <c r="AP40" i="16" s="1"/>
  <c r="AQ40" i="16" s="1"/>
  <c r="Z42" i="15"/>
  <c r="AP43" i="15"/>
  <c r="AG40" i="14"/>
  <c r="AP40" i="14" s="1"/>
  <c r="AQ40" i="14" s="1"/>
  <c r="AN42" i="14"/>
  <c r="S42" i="14"/>
  <c r="S40" i="14"/>
  <c r="AB40" i="14" s="1"/>
  <c r="U43" i="1"/>
  <c r="AC43" i="1"/>
  <c r="AI43" i="1"/>
  <c r="AQ43" i="1"/>
  <c r="AP43" i="1"/>
  <c r="S40" i="1"/>
  <c r="AN40" i="1"/>
  <c r="AG42" i="1"/>
  <c r="L42" i="1"/>
  <c r="N42" i="1" s="1"/>
  <c r="O42" i="1" s="1"/>
  <c r="AN42" i="1"/>
  <c r="AN40" i="13"/>
  <c r="AG40" i="13"/>
  <c r="L42" i="12"/>
  <c r="N42" i="12" s="1"/>
  <c r="O42" i="12" s="1"/>
  <c r="AI43" i="30"/>
  <c r="AG40" i="30"/>
  <c r="AN42" i="30"/>
  <c r="S42" i="15"/>
  <c r="U42" i="15" s="1"/>
  <c r="V42" i="15" s="1"/>
  <c r="S42" i="18"/>
  <c r="S42" i="13"/>
  <c r="Z42" i="1"/>
  <c r="S42" i="20"/>
  <c r="Z40" i="16"/>
  <c r="AI40" i="16" s="1"/>
  <c r="AJ40" i="16" s="1"/>
  <c r="S40" i="17"/>
  <c r="Z40" i="12"/>
  <c r="Z40" i="13"/>
  <c r="AB40" i="13" s="1"/>
  <c r="AC40" i="13" s="1"/>
  <c r="AI40" i="15"/>
  <c r="AJ40" i="15" s="1"/>
  <c r="Z40" i="18"/>
  <c r="AB40" i="18" s="1"/>
  <c r="AC40" i="18" s="1"/>
  <c r="Z40" i="30"/>
  <c r="Z40" i="17"/>
  <c r="Z40" i="1"/>
  <c r="Z40" i="19"/>
  <c r="AB40" i="19" s="1"/>
  <c r="AC40" i="19" s="1"/>
  <c r="AP46" i="30"/>
  <c r="AQ46" i="30" s="1"/>
  <c r="AP46" i="1"/>
  <c r="AQ46" i="1" s="1"/>
  <c r="AP46" i="15"/>
  <c r="AQ46" i="15" s="1"/>
  <c r="AN42" i="12"/>
  <c r="AG42" i="30"/>
  <c r="AI42" i="30" s="1"/>
  <c r="AJ42" i="30" s="1"/>
  <c r="AG42" i="19"/>
  <c r="AG42" i="12"/>
  <c r="AI42" i="12" s="1"/>
  <c r="AJ42" i="12" s="1"/>
  <c r="AN42" i="13"/>
  <c r="AN42" i="17"/>
  <c r="AG42" i="20"/>
  <c r="AI42" i="20" s="1"/>
  <c r="AJ42" i="20" s="1"/>
  <c r="AG42" i="16"/>
  <c r="AI42" i="16" s="1"/>
  <c r="AJ42" i="16" s="1"/>
  <c r="AN40" i="12"/>
  <c r="AN40" i="20"/>
  <c r="AP40" i="20" s="1"/>
  <c r="AQ40" i="20" s="1"/>
  <c r="AN40" i="15"/>
  <c r="AP40" i="15" s="1"/>
  <c r="AQ40" i="15" s="1"/>
  <c r="AG40" i="17"/>
  <c r="S42" i="30"/>
  <c r="AB42" i="30" s="1"/>
  <c r="S42" i="1"/>
  <c r="S42" i="12"/>
  <c r="S42" i="17"/>
  <c r="S42" i="19"/>
  <c r="S40" i="15"/>
  <c r="AP43" i="20"/>
  <c r="N43" i="20"/>
  <c r="N46" i="20"/>
  <c r="O46" i="20" s="1"/>
  <c r="U43" i="20"/>
  <c r="AC43" i="20"/>
  <c r="U46" i="20"/>
  <c r="V46" i="20" s="1"/>
  <c r="AB46" i="20"/>
  <c r="AC46" i="20" s="1"/>
  <c r="AB43" i="20"/>
  <c r="AI46" i="20"/>
  <c r="AJ46" i="20" s="1"/>
  <c r="AI43" i="20"/>
  <c r="AQ43" i="20"/>
  <c r="AP46" i="20"/>
  <c r="AQ46" i="20" s="1"/>
  <c r="V43" i="20"/>
  <c r="AJ43" i="20"/>
  <c r="O43" i="19"/>
  <c r="N43" i="19"/>
  <c r="U43" i="19"/>
  <c r="AC43" i="19"/>
  <c r="AB43" i="19"/>
  <c r="N46" i="19"/>
  <c r="O46" i="19" s="1"/>
  <c r="U46" i="19"/>
  <c r="V46" i="19" s="1"/>
  <c r="AB46" i="19"/>
  <c r="AC46" i="19" s="1"/>
  <c r="AI43" i="19"/>
  <c r="AQ43" i="19"/>
  <c r="AP43" i="19"/>
  <c r="AI46" i="19"/>
  <c r="AJ46" i="19" s="1"/>
  <c r="AB46" i="18"/>
  <c r="AC46" i="18" s="1"/>
  <c r="AI46" i="18"/>
  <c r="AJ46" i="18" s="1"/>
  <c r="AP46" i="18"/>
  <c r="AQ46" i="18" s="1"/>
  <c r="AQ43" i="18"/>
  <c r="AI43" i="18"/>
  <c r="AC43" i="18"/>
  <c r="U43" i="18"/>
  <c r="AB43" i="18"/>
  <c r="N46" i="18"/>
  <c r="O46" i="18" s="1"/>
  <c r="U46" i="18"/>
  <c r="V46" i="18" s="1"/>
  <c r="N43" i="18"/>
  <c r="V43" i="18"/>
  <c r="AJ43" i="18"/>
  <c r="N43" i="17"/>
  <c r="V43" i="17"/>
  <c r="AB43" i="17"/>
  <c r="AJ43" i="17"/>
  <c r="N46" i="17"/>
  <c r="O46" i="17" s="1"/>
  <c r="N42" i="17"/>
  <c r="U46" i="17"/>
  <c r="V46" i="17" s="1"/>
  <c r="AB46" i="17"/>
  <c r="AC46" i="17" s="1"/>
  <c r="AI46" i="17"/>
  <c r="AJ46" i="17" s="1"/>
  <c r="AP46" i="17"/>
  <c r="AQ46" i="17" s="1"/>
  <c r="AC43" i="17"/>
  <c r="AQ43" i="17"/>
  <c r="AN40" i="2"/>
  <c r="AP46" i="2"/>
  <c r="AQ46" i="2" s="1"/>
  <c r="S42" i="2"/>
  <c r="AI43" i="2"/>
  <c r="AQ43" i="2"/>
  <c r="AP43" i="2"/>
  <c r="N46" i="2"/>
  <c r="O46" i="2" s="1"/>
  <c r="U46" i="2"/>
  <c r="V46" i="2" s="1"/>
  <c r="AB46" i="2"/>
  <c r="AC46" i="2" s="1"/>
  <c r="AI46" i="2"/>
  <c r="AJ46" i="2" s="1"/>
  <c r="U43" i="2"/>
  <c r="AC43" i="2"/>
  <c r="AB43" i="2"/>
  <c r="AI46" i="16"/>
  <c r="AJ46" i="16" s="1"/>
  <c r="AP46" i="16"/>
  <c r="AQ46" i="16" s="1"/>
  <c r="AQ43" i="16"/>
  <c r="AI43" i="16"/>
  <c r="N46" i="16"/>
  <c r="O46" i="16" s="1"/>
  <c r="N43" i="16"/>
  <c r="U46" i="16"/>
  <c r="V46" i="16" s="1"/>
  <c r="AC43" i="16"/>
  <c r="U43" i="16"/>
  <c r="AB46" i="16"/>
  <c r="AC46" i="16" s="1"/>
  <c r="V43" i="16"/>
  <c r="AJ43" i="16"/>
  <c r="AI43" i="15"/>
  <c r="AJ43" i="15"/>
  <c r="AB43" i="15"/>
  <c r="U46" i="15"/>
  <c r="V46" i="15" s="1"/>
  <c r="N46" i="15"/>
  <c r="O46" i="15" s="1"/>
  <c r="AB46" i="15"/>
  <c r="AC46" i="15" s="1"/>
  <c r="AI46" i="15"/>
  <c r="AJ46" i="15" s="1"/>
  <c r="U43" i="15"/>
  <c r="N43" i="15"/>
  <c r="V43" i="15"/>
  <c r="U43" i="14"/>
  <c r="AC43" i="14"/>
  <c r="N46" i="14"/>
  <c r="O46" i="14" s="1"/>
  <c r="AB43" i="14"/>
  <c r="AJ43" i="14"/>
  <c r="N43" i="14"/>
  <c r="V43" i="14"/>
  <c r="AI43" i="14"/>
  <c r="AQ43" i="14"/>
  <c r="AP43" i="14"/>
  <c r="AB46" i="14"/>
  <c r="AC46" i="14" s="1"/>
  <c r="U46" i="14"/>
  <c r="V46" i="14" s="1"/>
  <c r="AI46" i="14"/>
  <c r="AJ46" i="14" s="1"/>
  <c r="N43" i="1"/>
  <c r="V43" i="1"/>
  <c r="AB43" i="1"/>
  <c r="AJ43" i="1"/>
  <c r="U46" i="1"/>
  <c r="V46" i="1" s="1"/>
  <c r="N46" i="1"/>
  <c r="O46" i="1" s="1"/>
  <c r="AB46" i="1"/>
  <c r="AC46" i="1" s="1"/>
  <c r="AI46" i="1"/>
  <c r="AJ46" i="1" s="1"/>
  <c r="AI46" i="13"/>
  <c r="AJ46" i="13" s="1"/>
  <c r="AB43" i="13"/>
  <c r="AI43" i="13"/>
  <c r="AQ43" i="13"/>
  <c r="AC43" i="13"/>
  <c r="U43" i="13"/>
  <c r="N46" i="13"/>
  <c r="O46" i="13" s="1"/>
  <c r="U46" i="13"/>
  <c r="V46" i="13" s="1"/>
  <c r="N43" i="13"/>
  <c r="AB46" i="13"/>
  <c r="AC46" i="13" s="1"/>
  <c r="AP46" i="13"/>
  <c r="AQ46" i="13" s="1"/>
  <c r="V43" i="13"/>
  <c r="AJ43" i="13"/>
  <c r="AQ43" i="12"/>
  <c r="AI43" i="12"/>
  <c r="AP43" i="12"/>
  <c r="N46" i="12"/>
  <c r="O46" i="12" s="1"/>
  <c r="U46" i="12"/>
  <c r="V46" i="12" s="1"/>
  <c r="AB46" i="12"/>
  <c r="AC46" i="12" s="1"/>
  <c r="AC43" i="12"/>
  <c r="U43" i="12"/>
  <c r="AI46" i="12"/>
  <c r="AJ46" i="12" s="1"/>
  <c r="N43" i="12"/>
  <c r="AJ43" i="12"/>
  <c r="N46" i="30"/>
  <c r="O46" i="30" s="1"/>
  <c r="AB46" i="30"/>
  <c r="AC46" i="30" s="1"/>
  <c r="U46" i="30"/>
  <c r="V46" i="30" s="1"/>
  <c r="N43" i="30"/>
  <c r="AI46" i="30"/>
  <c r="AJ46" i="30" s="1"/>
  <c r="AB43" i="30"/>
  <c r="U43" i="30"/>
  <c r="V43" i="30"/>
  <c r="AQ43" i="30"/>
  <c r="AL58" i="10"/>
  <c r="AE58" i="10"/>
  <c r="X58" i="10"/>
  <c r="Q58" i="10"/>
  <c r="J58" i="10"/>
  <c r="G58" i="10"/>
  <c r="AF58" i="10" s="1"/>
  <c r="AE57" i="10"/>
  <c r="X57" i="10"/>
  <c r="Q57" i="10"/>
  <c r="J57" i="10"/>
  <c r="G57" i="10"/>
  <c r="Y57" i="10" s="1"/>
  <c r="AL58" i="9"/>
  <c r="AE58" i="9"/>
  <c r="X58" i="9"/>
  <c r="Q58" i="9"/>
  <c r="J58" i="9"/>
  <c r="G58" i="9"/>
  <c r="AF58" i="9" s="1"/>
  <c r="AE57" i="9"/>
  <c r="X57" i="9"/>
  <c r="Q57" i="9"/>
  <c r="J57" i="9"/>
  <c r="G57" i="9"/>
  <c r="Y57" i="9" s="1"/>
  <c r="AL58" i="8"/>
  <c r="AE58" i="8"/>
  <c r="X58" i="8"/>
  <c r="Q58" i="8"/>
  <c r="J58" i="8"/>
  <c r="G58" i="8"/>
  <c r="R58" i="8" s="1"/>
  <c r="AE57" i="8"/>
  <c r="X57" i="8"/>
  <c r="Q57" i="8"/>
  <c r="J57" i="8"/>
  <c r="G57" i="8"/>
  <c r="Y57" i="8" s="1"/>
  <c r="AL58" i="16"/>
  <c r="AE58" i="16"/>
  <c r="X58" i="16"/>
  <c r="Q58" i="16"/>
  <c r="J58" i="16"/>
  <c r="G58" i="16"/>
  <c r="R58" i="16" s="1"/>
  <c r="AL57" i="16"/>
  <c r="AE57" i="16"/>
  <c r="X57" i="16"/>
  <c r="Q57" i="16"/>
  <c r="J57" i="16"/>
  <c r="G57" i="16"/>
  <c r="K57" i="16" s="1"/>
  <c r="AL58" i="15"/>
  <c r="AE58" i="15"/>
  <c r="X58" i="15"/>
  <c r="Q58" i="15"/>
  <c r="J58" i="15"/>
  <c r="G58" i="15"/>
  <c r="AF58" i="15" s="1"/>
  <c r="AL57" i="15"/>
  <c r="AE57" i="15"/>
  <c r="X57" i="15"/>
  <c r="Q57" i="15"/>
  <c r="J57" i="15"/>
  <c r="G57" i="15"/>
  <c r="Y57" i="15" s="1"/>
  <c r="AL58" i="14"/>
  <c r="AE58" i="14"/>
  <c r="X58" i="14"/>
  <c r="Q58" i="14"/>
  <c r="J58" i="14"/>
  <c r="G58" i="14"/>
  <c r="AF58" i="14" s="1"/>
  <c r="AL57" i="14"/>
  <c r="AE57" i="14"/>
  <c r="X57" i="14"/>
  <c r="Q57" i="14"/>
  <c r="J57" i="14"/>
  <c r="G57" i="14"/>
  <c r="Y57" i="14" s="1"/>
  <c r="AE58" i="1"/>
  <c r="X58" i="1"/>
  <c r="Q58" i="1"/>
  <c r="J58" i="1"/>
  <c r="G58" i="1"/>
  <c r="AM58" i="1" s="1"/>
  <c r="AN58" i="1" s="1"/>
  <c r="AE57" i="1"/>
  <c r="X57" i="1"/>
  <c r="Q57" i="1"/>
  <c r="J57" i="1"/>
  <c r="G57" i="1"/>
  <c r="AF57" i="1" s="1"/>
  <c r="AL58" i="13"/>
  <c r="AE58" i="13"/>
  <c r="X58" i="13"/>
  <c r="Q58" i="13"/>
  <c r="J58" i="13"/>
  <c r="G58" i="13"/>
  <c r="AF58" i="13" s="1"/>
  <c r="AL57" i="13"/>
  <c r="AE57" i="13"/>
  <c r="X57" i="13"/>
  <c r="Q57" i="13"/>
  <c r="J57" i="13"/>
  <c r="G57" i="13"/>
  <c r="Y57" i="13" s="1"/>
  <c r="AL58" i="12"/>
  <c r="AE58" i="12"/>
  <c r="X58" i="12"/>
  <c r="Q58" i="12"/>
  <c r="J58" i="12"/>
  <c r="G58" i="12"/>
  <c r="R58" i="12" s="1"/>
  <c r="AE57" i="12"/>
  <c r="X57" i="12"/>
  <c r="Q57" i="12"/>
  <c r="J57" i="12"/>
  <c r="G57" i="12"/>
  <c r="Y57" i="12" s="1"/>
  <c r="AL58" i="30"/>
  <c r="AE58" i="30"/>
  <c r="X58" i="30"/>
  <c r="Q58" i="30"/>
  <c r="J58" i="30"/>
  <c r="G58" i="30"/>
  <c r="AF58" i="30" s="1"/>
  <c r="AL57" i="30"/>
  <c r="AE57" i="30"/>
  <c r="X57" i="30"/>
  <c r="Q57" i="30"/>
  <c r="J57" i="30"/>
  <c r="G57" i="30"/>
  <c r="R57" i="30" s="1"/>
  <c r="AL59" i="11"/>
  <c r="AL56" i="11"/>
  <c r="AL57" i="11"/>
  <c r="AL55" i="11"/>
  <c r="AE59" i="11"/>
  <c r="AE58" i="11"/>
  <c r="AE56" i="11"/>
  <c r="AE57" i="11"/>
  <c r="AE55" i="11"/>
  <c r="X59" i="11"/>
  <c r="X58" i="11"/>
  <c r="X56" i="11"/>
  <c r="X57" i="11"/>
  <c r="X55" i="11"/>
  <c r="Q59" i="11"/>
  <c r="Q56" i="11"/>
  <c r="Q57" i="11"/>
  <c r="Q58" i="11"/>
  <c r="Q55" i="11"/>
  <c r="J59" i="11"/>
  <c r="J58" i="11"/>
  <c r="J56" i="11"/>
  <c r="J57" i="11"/>
  <c r="J55" i="11"/>
  <c r="AI42" i="15" l="1"/>
  <c r="AJ42" i="15" s="1"/>
  <c r="AI42" i="14"/>
  <c r="AJ42" i="14" s="1"/>
  <c r="AP42" i="14"/>
  <c r="AQ42" i="14" s="1"/>
  <c r="AP40" i="18"/>
  <c r="AQ40" i="18" s="1"/>
  <c r="AP42" i="18"/>
  <c r="AQ42" i="13"/>
  <c r="AP42" i="13"/>
  <c r="AB40" i="30"/>
  <c r="AC40" i="30" s="1"/>
  <c r="AP40" i="1"/>
  <c r="AQ40" i="1" s="1"/>
  <c r="AI40" i="1"/>
  <c r="AJ40" i="1" s="1"/>
  <c r="AF58" i="12"/>
  <c r="AG58" i="12" s="1"/>
  <c r="AQ58" i="12" s="1"/>
  <c r="H58" i="12"/>
  <c r="O58" i="12" s="1"/>
  <c r="K58" i="8"/>
  <c r="K57" i="1"/>
  <c r="L57" i="1" s="1"/>
  <c r="AB40" i="12"/>
  <c r="AC40" i="12" s="1"/>
  <c r="U42" i="18"/>
  <c r="V42" i="18" s="1"/>
  <c r="AB42" i="1"/>
  <c r="AI40" i="30"/>
  <c r="AJ40" i="30" s="1"/>
  <c r="AP40" i="17"/>
  <c r="AQ40" i="17" s="1"/>
  <c r="AP42" i="2"/>
  <c r="AQ42" i="2" s="1"/>
  <c r="AI42" i="19"/>
  <c r="U42" i="20"/>
  <c r="V42" i="20" s="1"/>
  <c r="AB42" i="17"/>
  <c r="AC42" i="17" s="1"/>
  <c r="AI40" i="14"/>
  <c r="AJ40" i="14" s="1"/>
  <c r="U42" i="12"/>
  <c r="V42" i="12" s="1"/>
  <c r="AI40" i="12"/>
  <c r="AJ40" i="12" s="1"/>
  <c r="AP42" i="30"/>
  <c r="AQ42" i="30" s="1"/>
  <c r="AP42" i="1"/>
  <c r="AQ42" i="1" s="1"/>
  <c r="AI42" i="17"/>
  <c r="U42" i="13"/>
  <c r="V42" i="13" s="1"/>
  <c r="AB40" i="17"/>
  <c r="AC40" i="17" s="1"/>
  <c r="AB40" i="16"/>
  <c r="AC40" i="16" s="1"/>
  <c r="AP40" i="12"/>
  <c r="AQ40" i="12" s="1"/>
  <c r="AI40" i="19"/>
  <c r="AJ40" i="19" s="1"/>
  <c r="AB42" i="15"/>
  <c r="AC42" i="15" s="1"/>
  <c r="U42" i="14"/>
  <c r="V42" i="14" s="1"/>
  <c r="AP42" i="12"/>
  <c r="AB42" i="13"/>
  <c r="AC42" i="13" s="1"/>
  <c r="AB40" i="1"/>
  <c r="AC40" i="1" s="1"/>
  <c r="S57" i="30"/>
  <c r="AB40" i="20"/>
  <c r="AC40" i="20" s="1"/>
  <c r="AG57" i="1"/>
  <c r="AG58" i="9"/>
  <c r="AQ58" i="9" s="1"/>
  <c r="S58" i="12"/>
  <c r="AC58" i="12" s="1"/>
  <c r="AB42" i="19"/>
  <c r="AC42" i="19" s="1"/>
  <c r="AP42" i="19"/>
  <c r="AQ42" i="19" s="1"/>
  <c r="AP40" i="30"/>
  <c r="AQ40" i="30" s="1"/>
  <c r="AL45" i="11"/>
  <c r="AB42" i="18"/>
  <c r="AC42" i="18" s="1"/>
  <c r="AI40" i="13"/>
  <c r="AJ40" i="13" s="1"/>
  <c r="Z57" i="13"/>
  <c r="Z57" i="8"/>
  <c r="U42" i="16"/>
  <c r="AJ42" i="18"/>
  <c r="AP42" i="20"/>
  <c r="AQ42" i="20" s="1"/>
  <c r="L57" i="16"/>
  <c r="U42" i="30"/>
  <c r="V42" i="30" s="1"/>
  <c r="AP40" i="13"/>
  <c r="AQ40" i="13" s="1"/>
  <c r="AQ42" i="18"/>
  <c r="X45" i="11"/>
  <c r="V42" i="16"/>
  <c r="AP40" i="2"/>
  <c r="AQ40" i="2" s="1"/>
  <c r="Z57" i="12"/>
  <c r="Z57" i="15"/>
  <c r="AI42" i="1"/>
  <c r="AJ42" i="1" s="1"/>
  <c r="AC40" i="14"/>
  <c r="AI42" i="2"/>
  <c r="AJ42" i="2" s="1"/>
  <c r="S58" i="8"/>
  <c r="AC58" i="8" s="1"/>
  <c r="AG58" i="30"/>
  <c r="AQ58" i="30" s="1"/>
  <c r="AG58" i="13"/>
  <c r="AQ58" i="13" s="1"/>
  <c r="Z57" i="9"/>
  <c r="Y58" i="8"/>
  <c r="Z58" i="8" s="1"/>
  <c r="AJ58" i="8" s="1"/>
  <c r="AF58" i="8"/>
  <c r="H58" i="8"/>
  <c r="O58" i="8" s="1"/>
  <c r="L58" i="8"/>
  <c r="AB42" i="20"/>
  <c r="AC42" i="20" s="1"/>
  <c r="AI42" i="18"/>
  <c r="AI40" i="18"/>
  <c r="AJ40" i="18" s="1"/>
  <c r="AP42" i="17"/>
  <c r="AQ42" i="17" s="1"/>
  <c r="AI40" i="17"/>
  <c r="AJ40" i="17" s="1"/>
  <c r="AB42" i="2"/>
  <c r="AC42" i="2" s="1"/>
  <c r="AI40" i="2"/>
  <c r="AJ40" i="2" s="1"/>
  <c r="AP42" i="16"/>
  <c r="AQ42" i="16" s="1"/>
  <c r="AM57" i="15"/>
  <c r="AN57" i="15" s="1"/>
  <c r="K58" i="15"/>
  <c r="L58" i="15" s="1"/>
  <c r="AF57" i="14"/>
  <c r="AG57" i="14" s="1"/>
  <c r="AM58" i="14"/>
  <c r="AN58" i="14" s="1"/>
  <c r="H58" i="14"/>
  <c r="AB42" i="14"/>
  <c r="AC42" i="14" s="1"/>
  <c r="AM57" i="1"/>
  <c r="AN57" i="1" s="1"/>
  <c r="Y58" i="12"/>
  <c r="Z58" i="12" s="1"/>
  <c r="AB42" i="12"/>
  <c r="AC42" i="12" s="1"/>
  <c r="AQ42" i="12"/>
  <c r="Y58" i="30"/>
  <c r="Z58" i="30" s="1"/>
  <c r="AC42" i="30"/>
  <c r="Z57" i="14"/>
  <c r="S58" i="16"/>
  <c r="Z57" i="10"/>
  <c r="U42" i="17"/>
  <c r="V42" i="17" s="1"/>
  <c r="AE45" i="11"/>
  <c r="J45" i="11"/>
  <c r="Q45" i="11"/>
  <c r="AG58" i="15"/>
  <c r="AG58" i="10"/>
  <c r="AQ58" i="10" s="1"/>
  <c r="AG58" i="8"/>
  <c r="AQ58" i="8" s="1"/>
  <c r="AG58" i="14"/>
  <c r="U42" i="1"/>
  <c r="V42" i="1" s="1"/>
  <c r="AC42" i="1"/>
  <c r="U42" i="19"/>
  <c r="V42" i="19" s="1"/>
  <c r="U42" i="2"/>
  <c r="V42" i="2" s="1"/>
  <c r="AB40" i="15"/>
  <c r="AC40" i="15" s="1"/>
  <c r="K58" i="10"/>
  <c r="L58" i="10" s="1"/>
  <c r="AM57" i="10"/>
  <c r="AN57" i="10" s="1"/>
  <c r="R57" i="10"/>
  <c r="S57" i="10" s="1"/>
  <c r="Y58" i="10"/>
  <c r="Z58" i="10" s="1"/>
  <c r="H57" i="10"/>
  <c r="AF57" i="10"/>
  <c r="AG57" i="10" s="1"/>
  <c r="AM58" i="10"/>
  <c r="AN58" i="10" s="1"/>
  <c r="K57" i="10"/>
  <c r="L57" i="10" s="1"/>
  <c r="R58" i="10"/>
  <c r="S58" i="10" s="1"/>
  <c r="H58" i="10"/>
  <c r="O58" i="10" s="1"/>
  <c r="K58" i="9"/>
  <c r="L58" i="9" s="1"/>
  <c r="AM57" i="9"/>
  <c r="AN57" i="9" s="1"/>
  <c r="R57" i="9"/>
  <c r="S57" i="9" s="1"/>
  <c r="Y58" i="9"/>
  <c r="Z58" i="9" s="1"/>
  <c r="H57" i="9"/>
  <c r="AF57" i="9"/>
  <c r="AG57" i="9" s="1"/>
  <c r="AM58" i="9"/>
  <c r="AN58" i="9" s="1"/>
  <c r="K57" i="9"/>
  <c r="L57" i="9" s="1"/>
  <c r="R58" i="9"/>
  <c r="S58" i="9" s="1"/>
  <c r="H58" i="9"/>
  <c r="O58" i="9" s="1"/>
  <c r="AM57" i="8"/>
  <c r="AN57" i="8" s="1"/>
  <c r="R57" i="8"/>
  <c r="S57" i="8" s="1"/>
  <c r="H57" i="8"/>
  <c r="AF57" i="8"/>
  <c r="AG57" i="8" s="1"/>
  <c r="AM58" i="8"/>
  <c r="AN58" i="8" s="1"/>
  <c r="K57" i="8"/>
  <c r="L57" i="8" s="1"/>
  <c r="H58" i="16"/>
  <c r="K58" i="16"/>
  <c r="L58" i="16" s="1"/>
  <c r="Y57" i="16"/>
  <c r="Z57" i="16" s="1"/>
  <c r="AF58" i="16"/>
  <c r="AG58" i="16" s="1"/>
  <c r="AM57" i="16"/>
  <c r="AN57" i="16" s="1"/>
  <c r="Y58" i="16"/>
  <c r="Z58" i="16" s="1"/>
  <c r="R57" i="16"/>
  <c r="S57" i="16" s="1"/>
  <c r="H57" i="16"/>
  <c r="AF57" i="16"/>
  <c r="AG57" i="16" s="1"/>
  <c r="AM58" i="16"/>
  <c r="AN58" i="16" s="1"/>
  <c r="R57" i="15"/>
  <c r="S57" i="15" s="1"/>
  <c r="Y58" i="15"/>
  <c r="Z58" i="15" s="1"/>
  <c r="H57" i="15"/>
  <c r="AF57" i="15"/>
  <c r="AG57" i="15" s="1"/>
  <c r="AM58" i="15"/>
  <c r="AN58" i="15" s="1"/>
  <c r="K57" i="15"/>
  <c r="L57" i="15" s="1"/>
  <c r="R58" i="15"/>
  <c r="S58" i="15" s="1"/>
  <c r="H58" i="15"/>
  <c r="K58" i="14"/>
  <c r="L58" i="14" s="1"/>
  <c r="AM57" i="14"/>
  <c r="AN57" i="14" s="1"/>
  <c r="R57" i="14"/>
  <c r="S57" i="14" s="1"/>
  <c r="Y58" i="14"/>
  <c r="Z58" i="14" s="1"/>
  <c r="H57" i="14"/>
  <c r="K57" i="14"/>
  <c r="L57" i="14" s="1"/>
  <c r="R58" i="14"/>
  <c r="S58" i="14" s="1"/>
  <c r="R58" i="1"/>
  <c r="S58" i="1" s="1"/>
  <c r="H58" i="1"/>
  <c r="Y57" i="1"/>
  <c r="Z57" i="1" s="1"/>
  <c r="AF58" i="1"/>
  <c r="AG58" i="1" s="1"/>
  <c r="K58" i="1"/>
  <c r="L58" i="1" s="1"/>
  <c r="R57" i="1"/>
  <c r="S57" i="1" s="1"/>
  <c r="Y58" i="1"/>
  <c r="Z58" i="1" s="1"/>
  <c r="H57" i="1"/>
  <c r="K58" i="13"/>
  <c r="L58" i="13" s="1"/>
  <c r="AM57" i="13"/>
  <c r="AN57" i="13" s="1"/>
  <c r="R57" i="13"/>
  <c r="S57" i="13" s="1"/>
  <c r="Y58" i="13"/>
  <c r="Z58" i="13" s="1"/>
  <c r="H57" i="13"/>
  <c r="AF57" i="13"/>
  <c r="AG57" i="13" s="1"/>
  <c r="AM58" i="13"/>
  <c r="AN58" i="13" s="1"/>
  <c r="R58" i="13"/>
  <c r="S58" i="13" s="1"/>
  <c r="K57" i="13"/>
  <c r="L57" i="13" s="1"/>
  <c r="H58" i="13"/>
  <c r="O58" i="13" s="1"/>
  <c r="K58" i="12"/>
  <c r="L58" i="12" s="1"/>
  <c r="AM57" i="12"/>
  <c r="AN57" i="12" s="1"/>
  <c r="R57" i="12"/>
  <c r="S57" i="12" s="1"/>
  <c r="AF57" i="12"/>
  <c r="AG57" i="12" s="1"/>
  <c r="AM58" i="12"/>
  <c r="AN58" i="12" s="1"/>
  <c r="H57" i="12"/>
  <c r="K57" i="12"/>
  <c r="L57" i="12" s="1"/>
  <c r="H57" i="30"/>
  <c r="H58" i="30"/>
  <c r="O58" i="30" s="1"/>
  <c r="K58" i="30"/>
  <c r="L58" i="30" s="1"/>
  <c r="AF57" i="30"/>
  <c r="AG57" i="30" s="1"/>
  <c r="AM58" i="30"/>
  <c r="AN58" i="30" s="1"/>
  <c r="K57" i="30"/>
  <c r="L57" i="30" s="1"/>
  <c r="R58" i="30"/>
  <c r="S58" i="30" s="1"/>
  <c r="Y57" i="30"/>
  <c r="Z57" i="30" s="1"/>
  <c r="AM57" i="30"/>
  <c r="AN57" i="30" s="1"/>
  <c r="AL53" i="10"/>
  <c r="AN53" i="10" s="1"/>
  <c r="AE53" i="10"/>
  <c r="AG53" i="10" s="1"/>
  <c r="X53" i="10"/>
  <c r="Z53" i="10" s="1"/>
  <c r="Q53" i="10"/>
  <c r="S53" i="10" s="1"/>
  <c r="J53" i="10"/>
  <c r="L53" i="10" s="1"/>
  <c r="H53" i="10"/>
  <c r="AL52" i="10"/>
  <c r="AE52" i="10"/>
  <c r="X52" i="10"/>
  <c r="Q52" i="10"/>
  <c r="J52" i="10"/>
  <c r="AL51" i="10"/>
  <c r="AE51" i="10"/>
  <c r="X51" i="10"/>
  <c r="Q51" i="10"/>
  <c r="J51" i="10"/>
  <c r="AL53" i="9"/>
  <c r="AN53" i="9" s="1"/>
  <c r="AE53" i="9"/>
  <c r="AG53" i="9" s="1"/>
  <c r="X53" i="9"/>
  <c r="Z53" i="9" s="1"/>
  <c r="Q53" i="9"/>
  <c r="S53" i="9" s="1"/>
  <c r="J53" i="9"/>
  <c r="L53" i="9" s="1"/>
  <c r="H53" i="9"/>
  <c r="AL52" i="9"/>
  <c r="AE52" i="9"/>
  <c r="X52" i="9"/>
  <c r="Q52" i="9"/>
  <c r="J52" i="9"/>
  <c r="AL51" i="9"/>
  <c r="AE51" i="9"/>
  <c r="X51" i="9"/>
  <c r="Q51" i="9"/>
  <c r="J51" i="9"/>
  <c r="AL53" i="8"/>
  <c r="AN53" i="8" s="1"/>
  <c r="AE53" i="8"/>
  <c r="AG53" i="8" s="1"/>
  <c r="X53" i="8"/>
  <c r="Z53" i="8" s="1"/>
  <c r="Q53" i="8"/>
  <c r="S53" i="8" s="1"/>
  <c r="J53" i="8"/>
  <c r="L53" i="8" s="1"/>
  <c r="H53" i="8"/>
  <c r="AL52" i="8"/>
  <c r="AE52" i="8"/>
  <c r="X52" i="8"/>
  <c r="Q52" i="8"/>
  <c r="J52" i="8"/>
  <c r="AL51" i="8"/>
  <c r="AE51" i="8"/>
  <c r="X51" i="8"/>
  <c r="Q51" i="8"/>
  <c r="J51" i="8"/>
  <c r="AL53" i="7"/>
  <c r="AN53" i="7" s="1"/>
  <c r="AE53" i="7"/>
  <c r="AG53" i="7" s="1"/>
  <c r="X53" i="7"/>
  <c r="Z53" i="7" s="1"/>
  <c r="Q53" i="7"/>
  <c r="S53" i="7" s="1"/>
  <c r="L53" i="7"/>
  <c r="H53" i="7"/>
  <c r="AL52" i="7"/>
  <c r="AE52" i="7"/>
  <c r="X52" i="7"/>
  <c r="Q52" i="7"/>
  <c r="AL51" i="7"/>
  <c r="AE51" i="7"/>
  <c r="X51" i="7"/>
  <c r="Q51" i="7"/>
  <c r="AL53" i="24"/>
  <c r="AN53" i="24" s="1"/>
  <c r="AE53" i="24"/>
  <c r="AG53" i="24" s="1"/>
  <c r="X53" i="24"/>
  <c r="Z53" i="24" s="1"/>
  <c r="Q53" i="24"/>
  <c r="S53" i="24" s="1"/>
  <c r="J53" i="24"/>
  <c r="L53" i="24" s="1"/>
  <c r="H53" i="24"/>
  <c r="AL52" i="24"/>
  <c r="AE52" i="24"/>
  <c r="X52" i="24"/>
  <c r="Q52" i="24"/>
  <c r="J52" i="24"/>
  <c r="AL51" i="24"/>
  <c r="AE51" i="24"/>
  <c r="X51" i="24"/>
  <c r="Q51" i="24"/>
  <c r="J51" i="24"/>
  <c r="AL53" i="3"/>
  <c r="AN53" i="3" s="1"/>
  <c r="AE53" i="3"/>
  <c r="AG53" i="3" s="1"/>
  <c r="X53" i="3"/>
  <c r="Z53" i="3" s="1"/>
  <c r="Q53" i="3"/>
  <c r="S53" i="3" s="1"/>
  <c r="J53" i="3"/>
  <c r="L53" i="3" s="1"/>
  <c r="H53" i="3"/>
  <c r="J52" i="3"/>
  <c r="J51" i="3"/>
  <c r="AL53" i="20"/>
  <c r="AN53" i="20" s="1"/>
  <c r="AE53" i="20"/>
  <c r="AG53" i="20" s="1"/>
  <c r="X53" i="20"/>
  <c r="Z53" i="20" s="1"/>
  <c r="Q53" i="20"/>
  <c r="S53" i="20" s="1"/>
  <c r="J53" i="20"/>
  <c r="L53" i="20" s="1"/>
  <c r="H53" i="20"/>
  <c r="AL52" i="20"/>
  <c r="AE52" i="20"/>
  <c r="X52" i="20"/>
  <c r="Q52" i="20"/>
  <c r="J52" i="20"/>
  <c r="AL51" i="20"/>
  <c r="AE51" i="20"/>
  <c r="X51" i="20"/>
  <c r="Q51" i="20"/>
  <c r="J51" i="20"/>
  <c r="AL53" i="19"/>
  <c r="AN53" i="19" s="1"/>
  <c r="AE53" i="19"/>
  <c r="AG53" i="19" s="1"/>
  <c r="X53" i="19"/>
  <c r="Z53" i="19" s="1"/>
  <c r="Q53" i="19"/>
  <c r="S53" i="19" s="1"/>
  <c r="J53" i="19"/>
  <c r="L53" i="19" s="1"/>
  <c r="H53" i="19"/>
  <c r="AL52" i="19"/>
  <c r="AE52" i="19"/>
  <c r="X52" i="19"/>
  <c r="Q52" i="19"/>
  <c r="J52" i="19"/>
  <c r="AL51" i="19"/>
  <c r="AE51" i="19"/>
  <c r="X51" i="19"/>
  <c r="Q51" i="19"/>
  <c r="J51" i="19"/>
  <c r="AL53" i="18"/>
  <c r="AN53" i="18" s="1"/>
  <c r="AE53" i="18"/>
  <c r="AG53" i="18" s="1"/>
  <c r="X53" i="18"/>
  <c r="Z53" i="18" s="1"/>
  <c r="Q53" i="18"/>
  <c r="S53" i="18" s="1"/>
  <c r="J53" i="18"/>
  <c r="L53" i="18" s="1"/>
  <c r="H53" i="18"/>
  <c r="AL52" i="18"/>
  <c r="AE52" i="18"/>
  <c r="X52" i="18"/>
  <c r="Q52" i="18"/>
  <c r="J52" i="18"/>
  <c r="AL51" i="18"/>
  <c r="AE51" i="18"/>
  <c r="X51" i="18"/>
  <c r="Q51" i="18"/>
  <c r="J51" i="18"/>
  <c r="AL53" i="2"/>
  <c r="AN53" i="2" s="1"/>
  <c r="AE53" i="2"/>
  <c r="AG53" i="2" s="1"/>
  <c r="X53" i="2"/>
  <c r="Z53" i="2" s="1"/>
  <c r="Q53" i="2"/>
  <c r="S53" i="2" s="1"/>
  <c r="J53" i="2"/>
  <c r="L53" i="2" s="1"/>
  <c r="H53" i="2"/>
  <c r="AL52" i="2"/>
  <c r="AE52" i="2"/>
  <c r="X52" i="2"/>
  <c r="Q52" i="2"/>
  <c r="J52" i="2"/>
  <c r="AL51" i="2"/>
  <c r="AE51" i="2"/>
  <c r="X51" i="2"/>
  <c r="Q51" i="2"/>
  <c r="J51" i="2"/>
  <c r="AL53" i="16"/>
  <c r="AN53" i="16" s="1"/>
  <c r="AE53" i="16"/>
  <c r="AG53" i="16" s="1"/>
  <c r="X53" i="16"/>
  <c r="Z53" i="16" s="1"/>
  <c r="Q53" i="16"/>
  <c r="S53" i="16" s="1"/>
  <c r="J53" i="16"/>
  <c r="L53" i="16" s="1"/>
  <c r="H53" i="16"/>
  <c r="AL52" i="16"/>
  <c r="AE52" i="16"/>
  <c r="X52" i="16"/>
  <c r="Q52" i="16"/>
  <c r="J52" i="16"/>
  <c r="AL51" i="16"/>
  <c r="AE51" i="16"/>
  <c r="X51" i="16"/>
  <c r="Q51" i="16"/>
  <c r="J51" i="16"/>
  <c r="AL53" i="15"/>
  <c r="AN53" i="15" s="1"/>
  <c r="AE53" i="15"/>
  <c r="AG53" i="15" s="1"/>
  <c r="X53" i="15"/>
  <c r="Z53" i="15" s="1"/>
  <c r="Q53" i="15"/>
  <c r="S53" i="15" s="1"/>
  <c r="J53" i="15"/>
  <c r="L53" i="15" s="1"/>
  <c r="H53" i="15"/>
  <c r="AL52" i="15"/>
  <c r="AE52" i="15"/>
  <c r="X52" i="15"/>
  <c r="Q52" i="15"/>
  <c r="J52" i="15"/>
  <c r="AL51" i="15"/>
  <c r="AE51" i="15"/>
  <c r="X51" i="15"/>
  <c r="Q51" i="15"/>
  <c r="J51" i="15"/>
  <c r="AL53" i="14"/>
  <c r="AN53" i="14" s="1"/>
  <c r="AE53" i="14"/>
  <c r="AG53" i="14" s="1"/>
  <c r="X53" i="14"/>
  <c r="Z53" i="14" s="1"/>
  <c r="Q53" i="14"/>
  <c r="S53" i="14" s="1"/>
  <c r="J53" i="14"/>
  <c r="L53" i="14" s="1"/>
  <c r="H53" i="14"/>
  <c r="AL52" i="14"/>
  <c r="AE52" i="14"/>
  <c r="X52" i="14"/>
  <c r="Q52" i="14"/>
  <c r="J52" i="14"/>
  <c r="AL51" i="14"/>
  <c r="AE51" i="14"/>
  <c r="X51" i="14"/>
  <c r="Q51" i="14"/>
  <c r="J51" i="14"/>
  <c r="AL53" i="1"/>
  <c r="AN53" i="1" s="1"/>
  <c r="AE53" i="1"/>
  <c r="AG53" i="1" s="1"/>
  <c r="X53" i="1"/>
  <c r="Z53" i="1" s="1"/>
  <c r="Q53" i="1"/>
  <c r="S53" i="1" s="1"/>
  <c r="J53" i="1"/>
  <c r="L53" i="1" s="1"/>
  <c r="H53" i="1"/>
  <c r="AL52" i="1"/>
  <c r="AE52" i="1"/>
  <c r="X52" i="1"/>
  <c r="Q52" i="1"/>
  <c r="J52" i="1"/>
  <c r="AL51" i="1"/>
  <c r="AE51" i="1"/>
  <c r="X51" i="1"/>
  <c r="Q51" i="1"/>
  <c r="J51" i="1"/>
  <c r="AL53" i="13"/>
  <c r="AN53" i="13" s="1"/>
  <c r="AE53" i="13"/>
  <c r="AG53" i="13" s="1"/>
  <c r="X53" i="13"/>
  <c r="Z53" i="13" s="1"/>
  <c r="Q53" i="13"/>
  <c r="S53" i="13" s="1"/>
  <c r="J53" i="13"/>
  <c r="L53" i="13" s="1"/>
  <c r="H53" i="13"/>
  <c r="AL52" i="13"/>
  <c r="AE52" i="13"/>
  <c r="X52" i="13"/>
  <c r="Q52" i="13"/>
  <c r="J52" i="13"/>
  <c r="AL51" i="13"/>
  <c r="AE51" i="13"/>
  <c r="X51" i="13"/>
  <c r="Q51" i="13"/>
  <c r="J51" i="13"/>
  <c r="AL53" i="12"/>
  <c r="AN53" i="12" s="1"/>
  <c r="AE53" i="12"/>
  <c r="AG53" i="12" s="1"/>
  <c r="X53" i="12"/>
  <c r="Z53" i="12" s="1"/>
  <c r="Q53" i="12"/>
  <c r="S53" i="12" s="1"/>
  <c r="J53" i="12"/>
  <c r="L53" i="12" s="1"/>
  <c r="H53" i="12"/>
  <c r="AL52" i="12"/>
  <c r="AE52" i="12"/>
  <c r="X52" i="12"/>
  <c r="Q52" i="12"/>
  <c r="J52" i="12"/>
  <c r="AL51" i="12"/>
  <c r="AE51" i="12"/>
  <c r="X51" i="12"/>
  <c r="Q51" i="12"/>
  <c r="J51" i="12"/>
  <c r="AL53" i="30"/>
  <c r="AN53" i="30" s="1"/>
  <c r="AE53" i="30"/>
  <c r="AG53" i="30" s="1"/>
  <c r="X53" i="30"/>
  <c r="Z53" i="30" s="1"/>
  <c r="Q53" i="30"/>
  <c r="S53" i="30" s="1"/>
  <c r="J53" i="30"/>
  <c r="L53" i="30" s="1"/>
  <c r="H53" i="30"/>
  <c r="AL52" i="30"/>
  <c r="AE52" i="30"/>
  <c r="X52" i="30"/>
  <c r="Q52" i="30"/>
  <c r="J52" i="30"/>
  <c r="AL51" i="30"/>
  <c r="AE51" i="30"/>
  <c r="X51" i="30"/>
  <c r="Q51" i="30"/>
  <c r="J51" i="30"/>
  <c r="AB58" i="12" l="1"/>
  <c r="AP58" i="30"/>
  <c r="U58" i="12"/>
  <c r="N58" i="15"/>
  <c r="O58" i="15" s="1"/>
  <c r="AP58" i="12"/>
  <c r="AI58" i="14"/>
  <c r="AJ58" i="14" s="1"/>
  <c r="N58" i="8"/>
  <c r="N53" i="24"/>
  <c r="O53" i="24" s="1"/>
  <c r="N53" i="20"/>
  <c r="O53" i="20" s="1"/>
  <c r="AP58" i="9"/>
  <c r="AB58" i="8"/>
  <c r="AB57" i="12"/>
  <c r="AP58" i="13"/>
  <c r="V58" i="8"/>
  <c r="AP53" i="2"/>
  <c r="AQ53" i="2" s="1"/>
  <c r="AB57" i="14"/>
  <c r="AC57" i="14" s="1"/>
  <c r="AI57" i="1"/>
  <c r="AJ57" i="1" s="1"/>
  <c r="AP53" i="1"/>
  <c r="AQ53" i="1" s="1"/>
  <c r="AB57" i="9"/>
  <c r="AC57" i="9" s="1"/>
  <c r="AI58" i="15"/>
  <c r="AJ58" i="15" s="1"/>
  <c r="AB57" i="8"/>
  <c r="AC57" i="8" s="1"/>
  <c r="AI58" i="13"/>
  <c r="U58" i="8"/>
  <c r="AJ58" i="12"/>
  <c r="AP58" i="10"/>
  <c r="AI58" i="10"/>
  <c r="AP58" i="14"/>
  <c r="AQ58" i="14" s="1"/>
  <c r="AI58" i="8"/>
  <c r="AP58" i="8"/>
  <c r="AP53" i="20"/>
  <c r="AQ53" i="20" s="1"/>
  <c r="N53" i="19"/>
  <c r="O53" i="19" s="1"/>
  <c r="AP53" i="19"/>
  <c r="AQ53" i="19" s="1"/>
  <c r="N57" i="16"/>
  <c r="O57" i="16" s="1"/>
  <c r="AI57" i="14"/>
  <c r="AJ57" i="14" s="1"/>
  <c r="AP57" i="14"/>
  <c r="AQ57" i="14" s="1"/>
  <c r="AP57" i="1"/>
  <c r="AQ57" i="1" s="1"/>
  <c r="U53" i="13"/>
  <c r="V53" i="13" s="1"/>
  <c r="AP57" i="12"/>
  <c r="AQ57" i="12" s="1"/>
  <c r="AI58" i="12"/>
  <c r="AJ58" i="30"/>
  <c r="AB58" i="30"/>
  <c r="AI58" i="30"/>
  <c r="U57" i="30"/>
  <c r="V57" i="30" s="1"/>
  <c r="AP57" i="30"/>
  <c r="AQ57" i="30" s="1"/>
  <c r="AB57" i="10"/>
  <c r="AC57" i="10" s="1"/>
  <c r="AI53" i="3"/>
  <c r="AJ53" i="3" s="1"/>
  <c r="AB53" i="24"/>
  <c r="AC53" i="24" s="1"/>
  <c r="AP57" i="9"/>
  <c r="AQ57" i="9" s="1"/>
  <c r="AP58" i="15"/>
  <c r="AQ58" i="15" s="1"/>
  <c r="AP57" i="16"/>
  <c r="AQ57" i="16" s="1"/>
  <c r="AP58" i="16"/>
  <c r="AQ58" i="16" s="1"/>
  <c r="U58" i="10"/>
  <c r="AC58" i="10"/>
  <c r="N58" i="10"/>
  <c r="V58" i="10"/>
  <c r="N57" i="10"/>
  <c r="O57" i="10" s="1"/>
  <c r="AB58" i="10"/>
  <c r="AJ58" i="10"/>
  <c r="U57" i="10"/>
  <c r="V57" i="10" s="1"/>
  <c r="AI57" i="10"/>
  <c r="AJ57" i="10" s="1"/>
  <c r="AP57" i="10"/>
  <c r="AQ57" i="10" s="1"/>
  <c r="AI57" i="9"/>
  <c r="AJ57" i="9" s="1"/>
  <c r="N58" i="9"/>
  <c r="V58" i="9"/>
  <c r="U58" i="9"/>
  <c r="AC58" i="9"/>
  <c r="AB58" i="9"/>
  <c r="AJ58" i="9"/>
  <c r="N57" i="9"/>
  <c r="O57" i="9" s="1"/>
  <c r="U57" i="9"/>
  <c r="V57" i="9" s="1"/>
  <c r="AI58" i="9"/>
  <c r="N57" i="8"/>
  <c r="O57" i="8" s="1"/>
  <c r="AI57" i="8"/>
  <c r="AJ57" i="8" s="1"/>
  <c r="U57" i="8"/>
  <c r="V57" i="8" s="1"/>
  <c r="AP57" i="8"/>
  <c r="AQ57" i="8" s="1"/>
  <c r="AI57" i="16"/>
  <c r="AJ57" i="16" s="1"/>
  <c r="AI58" i="16"/>
  <c r="AJ58" i="16" s="1"/>
  <c r="AB57" i="16"/>
  <c r="AC57" i="16" s="1"/>
  <c r="U57" i="16"/>
  <c r="V57" i="16" s="1"/>
  <c r="N58" i="16"/>
  <c r="O58" i="16" s="1"/>
  <c r="AB58" i="16"/>
  <c r="AC58" i="16" s="1"/>
  <c r="U58" i="16"/>
  <c r="V58" i="16" s="1"/>
  <c r="U57" i="15"/>
  <c r="V57" i="15" s="1"/>
  <c r="AI57" i="15"/>
  <c r="AJ57" i="15" s="1"/>
  <c r="AB57" i="15"/>
  <c r="AC57" i="15" s="1"/>
  <c r="AP57" i="15"/>
  <c r="AQ57" i="15" s="1"/>
  <c r="U58" i="15"/>
  <c r="V58" i="15" s="1"/>
  <c r="N57" i="15"/>
  <c r="O57" i="15" s="1"/>
  <c r="AB58" i="15"/>
  <c r="AC58" i="15" s="1"/>
  <c r="N58" i="14"/>
  <c r="O58" i="14" s="1"/>
  <c r="U57" i="14"/>
  <c r="V57" i="14" s="1"/>
  <c r="U58" i="14"/>
  <c r="V58" i="14" s="1"/>
  <c r="N57" i="14"/>
  <c r="O57" i="14" s="1"/>
  <c r="AB58" i="14"/>
  <c r="AC58" i="14" s="1"/>
  <c r="N58" i="1"/>
  <c r="O58" i="1" s="1"/>
  <c r="AI58" i="1"/>
  <c r="AJ58" i="1" s="1"/>
  <c r="U58" i="1"/>
  <c r="V58" i="1" s="1"/>
  <c r="AB57" i="1"/>
  <c r="AC57" i="1" s="1"/>
  <c r="AB58" i="1"/>
  <c r="AC58" i="1" s="1"/>
  <c r="AP58" i="1"/>
  <c r="AQ58" i="1" s="1"/>
  <c r="U57" i="1"/>
  <c r="V57" i="1" s="1"/>
  <c r="N57" i="1"/>
  <c r="O57" i="1" s="1"/>
  <c r="AI57" i="13"/>
  <c r="AJ57" i="13" s="1"/>
  <c r="N58" i="13"/>
  <c r="V58" i="13"/>
  <c r="N57" i="13"/>
  <c r="O57" i="13" s="1"/>
  <c r="AB58" i="13"/>
  <c r="AJ58" i="13"/>
  <c r="U58" i="13"/>
  <c r="AC58" i="13"/>
  <c r="U57" i="13"/>
  <c r="V57" i="13" s="1"/>
  <c r="AB57" i="13"/>
  <c r="AC57" i="13" s="1"/>
  <c r="AP57" i="13"/>
  <c r="AQ57" i="13" s="1"/>
  <c r="N57" i="12"/>
  <c r="O57" i="12" s="1"/>
  <c r="U57" i="12"/>
  <c r="V57" i="12" s="1"/>
  <c r="AC57" i="12"/>
  <c r="AI57" i="12"/>
  <c r="AJ57" i="12" s="1"/>
  <c r="N58" i="12"/>
  <c r="V58" i="12"/>
  <c r="AB57" i="30"/>
  <c r="AC57" i="30" s="1"/>
  <c r="N58" i="30"/>
  <c r="V58" i="30"/>
  <c r="AC58" i="30"/>
  <c r="U58" i="30"/>
  <c r="N57" i="30"/>
  <c r="O57" i="30" s="1"/>
  <c r="AI57" i="30"/>
  <c r="AJ57" i="30" s="1"/>
  <c r="AP53" i="24"/>
  <c r="AQ53" i="24" s="1"/>
  <c r="AP53" i="8"/>
  <c r="AQ53" i="8" s="1"/>
  <c r="U53" i="1"/>
  <c r="V53" i="1" s="1"/>
  <c r="AP53" i="3"/>
  <c r="AQ53" i="3" s="1"/>
  <c r="AI53" i="13"/>
  <c r="AJ53" i="13" s="1"/>
  <c r="AP53" i="13"/>
  <c r="AQ53" i="13" s="1"/>
  <c r="AP53" i="16"/>
  <c r="AQ53" i="16" s="1"/>
  <c r="AP53" i="15"/>
  <c r="AQ53" i="15" s="1"/>
  <c r="AP53" i="14"/>
  <c r="AQ53" i="14" s="1"/>
  <c r="N53" i="10"/>
  <c r="O53" i="10" s="1"/>
  <c r="U53" i="10"/>
  <c r="V53" i="10" s="1"/>
  <c r="AB53" i="10"/>
  <c r="AC53" i="10" s="1"/>
  <c r="AI53" i="10"/>
  <c r="AJ53" i="10" s="1"/>
  <c r="AP53" i="10"/>
  <c r="AQ53" i="10" s="1"/>
  <c r="N53" i="9"/>
  <c r="O53" i="9" s="1"/>
  <c r="U53" i="9"/>
  <c r="V53" i="9" s="1"/>
  <c r="AB53" i="9"/>
  <c r="AC53" i="9" s="1"/>
  <c r="AI53" i="9"/>
  <c r="AJ53" i="9" s="1"/>
  <c r="AP53" i="9"/>
  <c r="AQ53" i="9" s="1"/>
  <c r="N53" i="8"/>
  <c r="O53" i="8" s="1"/>
  <c r="AB53" i="8"/>
  <c r="AC53" i="8" s="1"/>
  <c r="U53" i="8"/>
  <c r="V53" i="8" s="1"/>
  <c r="AI53" i="8"/>
  <c r="AJ53" i="8" s="1"/>
  <c r="AI53" i="7"/>
  <c r="AJ53" i="7" s="1"/>
  <c r="AP53" i="7"/>
  <c r="AQ53" i="7" s="1"/>
  <c r="N53" i="7"/>
  <c r="O53" i="7" s="1"/>
  <c r="U53" i="7"/>
  <c r="V53" i="7" s="1"/>
  <c r="AB53" i="7"/>
  <c r="AC53" i="7" s="1"/>
  <c r="U53" i="24"/>
  <c r="V53" i="24" s="1"/>
  <c r="AI53" i="24"/>
  <c r="AJ53" i="24" s="1"/>
  <c r="N53" i="3"/>
  <c r="O53" i="3" s="1"/>
  <c r="U53" i="3"/>
  <c r="V53" i="3" s="1"/>
  <c r="AB53" i="3"/>
  <c r="AC53" i="3" s="1"/>
  <c r="AB53" i="20"/>
  <c r="AC53" i="20" s="1"/>
  <c r="AI53" i="20"/>
  <c r="AJ53" i="20" s="1"/>
  <c r="U53" i="20"/>
  <c r="V53" i="20" s="1"/>
  <c r="U53" i="19"/>
  <c r="V53" i="19" s="1"/>
  <c r="AB53" i="19"/>
  <c r="AC53" i="19" s="1"/>
  <c r="AI53" i="19"/>
  <c r="AJ53" i="19" s="1"/>
  <c r="N53" i="18"/>
  <c r="O53" i="18" s="1"/>
  <c r="U53" i="18"/>
  <c r="V53" i="18" s="1"/>
  <c r="AB53" i="18"/>
  <c r="AC53" i="18" s="1"/>
  <c r="AI53" i="18"/>
  <c r="AJ53" i="18" s="1"/>
  <c r="AP53" i="18"/>
  <c r="AQ53" i="18" s="1"/>
  <c r="N53" i="2"/>
  <c r="O53" i="2" s="1"/>
  <c r="U53" i="2"/>
  <c r="V53" i="2" s="1"/>
  <c r="AB53" i="2"/>
  <c r="AC53" i="2" s="1"/>
  <c r="AI53" i="2"/>
  <c r="AJ53" i="2" s="1"/>
  <c r="N53" i="16"/>
  <c r="O53" i="16" s="1"/>
  <c r="U53" i="16"/>
  <c r="V53" i="16" s="1"/>
  <c r="AB53" i="16"/>
  <c r="AC53" i="16" s="1"/>
  <c r="AI53" i="16"/>
  <c r="AJ53" i="16" s="1"/>
  <c r="N53" i="15"/>
  <c r="O53" i="15" s="1"/>
  <c r="U53" i="15"/>
  <c r="V53" i="15" s="1"/>
  <c r="AB53" i="15"/>
  <c r="AC53" i="15" s="1"/>
  <c r="AI53" i="15"/>
  <c r="AJ53" i="15" s="1"/>
  <c r="U53" i="14"/>
  <c r="V53" i="14" s="1"/>
  <c r="AB53" i="14"/>
  <c r="AC53" i="14" s="1"/>
  <c r="N53" i="14"/>
  <c r="O53" i="14" s="1"/>
  <c r="AI53" i="14"/>
  <c r="AJ53" i="14" s="1"/>
  <c r="AI53" i="1"/>
  <c r="AJ53" i="1" s="1"/>
  <c r="N53" i="1"/>
  <c r="O53" i="1" s="1"/>
  <c r="AB53" i="1"/>
  <c r="AC53" i="1" s="1"/>
  <c r="N53" i="13"/>
  <c r="O53" i="13" s="1"/>
  <c r="AB53" i="13"/>
  <c r="AC53" i="13" s="1"/>
  <c r="N53" i="12"/>
  <c r="O53" i="12" s="1"/>
  <c r="U53" i="12"/>
  <c r="V53" i="12" s="1"/>
  <c r="AB53" i="12"/>
  <c r="AC53" i="12" s="1"/>
  <c r="AI53" i="12"/>
  <c r="AJ53" i="12" s="1"/>
  <c r="AP53" i="12"/>
  <c r="AQ53" i="12" s="1"/>
  <c r="U53" i="30"/>
  <c r="V53" i="30" s="1"/>
  <c r="N53" i="30"/>
  <c r="O53" i="30" s="1"/>
  <c r="AB53" i="30"/>
  <c r="AC53" i="30" s="1"/>
  <c r="AI53" i="30"/>
  <c r="AJ53" i="30" s="1"/>
  <c r="AP53" i="30"/>
  <c r="AQ53" i="30" s="1"/>
  <c r="AL52" i="11"/>
  <c r="AL51" i="11"/>
  <c r="AE52" i="11"/>
  <c r="AE51" i="11"/>
  <c r="X52" i="11"/>
  <c r="X51" i="11"/>
  <c r="Q52" i="11"/>
  <c r="Q51" i="11"/>
  <c r="J51" i="11"/>
  <c r="AL53" i="11"/>
  <c r="AE53" i="11"/>
  <c r="X53" i="11"/>
  <c r="Q53" i="11"/>
  <c r="J53" i="11"/>
  <c r="J52" i="11" l="1"/>
  <c r="AL49" i="9"/>
  <c r="AL48" i="9"/>
  <c r="AE49" i="9"/>
  <c r="AE48" i="9"/>
  <c r="X49" i="9"/>
  <c r="X48" i="9"/>
  <c r="Q49" i="9"/>
  <c r="Q48" i="9"/>
  <c r="J49" i="9"/>
  <c r="J48" i="9"/>
  <c r="AL49" i="10"/>
  <c r="AL48" i="10"/>
  <c r="AE49" i="10"/>
  <c r="AE48" i="10"/>
  <c r="X49" i="10"/>
  <c r="X48" i="10"/>
  <c r="Q49" i="10"/>
  <c r="Q48" i="10"/>
  <c r="J49" i="10"/>
  <c r="J48" i="10"/>
  <c r="K49" i="10"/>
  <c r="AM48" i="10"/>
  <c r="AM49" i="10" s="1"/>
  <c r="AF48" i="10"/>
  <c r="AF49" i="10" s="1"/>
  <c r="Y48" i="10"/>
  <c r="Y49" i="10" s="1"/>
  <c r="R48" i="10"/>
  <c r="R49" i="10" s="1"/>
  <c r="K48" i="10"/>
  <c r="G48" i="10"/>
  <c r="G49" i="10" s="1"/>
  <c r="AM48" i="9"/>
  <c r="AM49" i="9" s="1"/>
  <c r="AF48" i="9"/>
  <c r="AF49" i="9" s="1"/>
  <c r="Y48" i="9"/>
  <c r="Y49" i="9" s="1"/>
  <c r="R48" i="9"/>
  <c r="R49" i="9" s="1"/>
  <c r="K48" i="9"/>
  <c r="K49" i="9" s="1"/>
  <c r="G48" i="9"/>
  <c r="G49" i="9" s="1"/>
  <c r="AL49" i="8"/>
  <c r="AL48" i="8"/>
  <c r="AN48" i="8" s="1"/>
  <c r="AE49" i="8"/>
  <c r="AE48" i="8"/>
  <c r="X49" i="8"/>
  <c r="X48" i="8"/>
  <c r="Q49" i="8"/>
  <c r="Q48" i="8"/>
  <c r="J49" i="8"/>
  <c r="J48" i="8"/>
  <c r="Y49" i="8"/>
  <c r="AM49" i="8"/>
  <c r="R49" i="8"/>
  <c r="H48" i="8"/>
  <c r="G49" i="8"/>
  <c r="AL49" i="26"/>
  <c r="AE49" i="26"/>
  <c r="X49" i="26"/>
  <c r="Q49" i="26"/>
  <c r="J49" i="26"/>
  <c r="AM48" i="26"/>
  <c r="AM49" i="26" s="1"/>
  <c r="AL48" i="26"/>
  <c r="AF48" i="26"/>
  <c r="AF49" i="26" s="1"/>
  <c r="AE48" i="26"/>
  <c r="Y48" i="26"/>
  <c r="Y49" i="26" s="1"/>
  <c r="X48" i="26"/>
  <c r="R48" i="26"/>
  <c r="R49" i="26" s="1"/>
  <c r="Q48" i="26"/>
  <c r="K48" i="26"/>
  <c r="J48" i="26"/>
  <c r="G48" i="26"/>
  <c r="G49" i="26" s="1"/>
  <c r="AL49" i="7"/>
  <c r="AL48" i="7"/>
  <c r="AE49" i="7"/>
  <c r="AE48" i="7"/>
  <c r="X49" i="7"/>
  <c r="X48" i="7"/>
  <c r="Q49" i="7"/>
  <c r="Q48" i="7"/>
  <c r="AM48" i="7"/>
  <c r="AM49" i="7" s="1"/>
  <c r="AF48" i="7"/>
  <c r="AF49" i="7" s="1"/>
  <c r="Y48" i="7"/>
  <c r="R48" i="7"/>
  <c r="R49" i="7" s="1"/>
  <c r="K48" i="7"/>
  <c r="K49" i="7" s="1"/>
  <c r="G48" i="7"/>
  <c r="G49" i="7" s="1"/>
  <c r="AL49" i="24"/>
  <c r="AE49" i="24"/>
  <c r="X49" i="24"/>
  <c r="Q49" i="24"/>
  <c r="J49" i="24"/>
  <c r="AM48" i="24"/>
  <c r="AL48" i="24"/>
  <c r="AF48" i="24"/>
  <c r="AF49" i="24" s="1"/>
  <c r="AE48" i="24"/>
  <c r="Y48" i="24"/>
  <c r="Y49" i="24" s="1"/>
  <c r="X48" i="24"/>
  <c r="R48" i="24"/>
  <c r="R49" i="24" s="1"/>
  <c r="Q48" i="24"/>
  <c r="K48" i="24"/>
  <c r="K49" i="24" s="1"/>
  <c r="J48" i="24"/>
  <c r="G48" i="24"/>
  <c r="G49" i="24" s="1"/>
  <c r="L48" i="24" l="1"/>
  <c r="AN48" i="7"/>
  <c r="L48" i="9"/>
  <c r="AN48" i="9"/>
  <c r="L49" i="9"/>
  <c r="Z48" i="7"/>
  <c r="AG52" i="10"/>
  <c r="AG51" i="10"/>
  <c r="AN49" i="10"/>
  <c r="AN51" i="10"/>
  <c r="AN52" i="10"/>
  <c r="L51" i="10"/>
  <c r="L52" i="10"/>
  <c r="Z52" i="10"/>
  <c r="Z51" i="10"/>
  <c r="H49" i="10"/>
  <c r="H52" i="10"/>
  <c r="H51" i="10"/>
  <c r="L48" i="10"/>
  <c r="AN48" i="10"/>
  <c r="S52" i="10"/>
  <c r="S51" i="10"/>
  <c r="AG52" i="9"/>
  <c r="AG51" i="9"/>
  <c r="S49" i="9"/>
  <c r="S51" i="9"/>
  <c r="S52" i="9"/>
  <c r="AN51" i="9"/>
  <c r="AN52" i="9"/>
  <c r="L51" i="9"/>
  <c r="L52" i="9"/>
  <c r="H49" i="9"/>
  <c r="H51" i="9"/>
  <c r="H52" i="9"/>
  <c r="Z52" i="9"/>
  <c r="Z51" i="9"/>
  <c r="AM52" i="8"/>
  <c r="AN52" i="8" s="1"/>
  <c r="AM51" i="8"/>
  <c r="AN51" i="8" s="1"/>
  <c r="Z49" i="8"/>
  <c r="Y51" i="8"/>
  <c r="Z51" i="8" s="1"/>
  <c r="Y52" i="8"/>
  <c r="Z52" i="8" s="1"/>
  <c r="H49" i="8"/>
  <c r="G52" i="8"/>
  <c r="H52" i="8" s="1"/>
  <c r="G51" i="8"/>
  <c r="H51" i="8" s="1"/>
  <c r="R51" i="8"/>
  <c r="S51" i="8" s="1"/>
  <c r="R52" i="8"/>
  <c r="S52" i="8" s="1"/>
  <c r="S48" i="8"/>
  <c r="H49" i="26"/>
  <c r="S49" i="26"/>
  <c r="AG49" i="7"/>
  <c r="Y49" i="7"/>
  <c r="H49" i="7"/>
  <c r="H52" i="7"/>
  <c r="H51" i="7"/>
  <c r="L52" i="7"/>
  <c r="L51" i="7"/>
  <c r="Z48" i="24"/>
  <c r="H49" i="24"/>
  <c r="H52" i="24"/>
  <c r="H51" i="24"/>
  <c r="AG49" i="24"/>
  <c r="Z49" i="26"/>
  <c r="S49" i="24"/>
  <c r="S49" i="7"/>
  <c r="Z49" i="9"/>
  <c r="Z49" i="10"/>
  <c r="AG49" i="9"/>
  <c r="AG48" i="8"/>
  <c r="AP48" i="8" s="1"/>
  <c r="AN48" i="24"/>
  <c r="AG49" i="26"/>
  <c r="L49" i="24"/>
  <c r="Z49" i="24"/>
  <c r="L48" i="26"/>
  <c r="L48" i="8"/>
  <c r="N48" i="8" s="1"/>
  <c r="O48" i="8" s="1"/>
  <c r="AN49" i="8"/>
  <c r="AG48" i="9"/>
  <c r="AP48" i="9" s="1"/>
  <c r="S49" i="8"/>
  <c r="AN49" i="9"/>
  <c r="L49" i="7"/>
  <c r="AN49" i="26"/>
  <c r="S49" i="10"/>
  <c r="Z48" i="10"/>
  <c r="AN49" i="7"/>
  <c r="AG48" i="10"/>
  <c r="AG49" i="10"/>
  <c r="L49" i="10"/>
  <c r="H48" i="10"/>
  <c r="S48" i="10"/>
  <c r="Z48" i="9"/>
  <c r="S48" i="9"/>
  <c r="H48" i="9"/>
  <c r="Z48" i="8"/>
  <c r="K49" i="8"/>
  <c r="AF49" i="8"/>
  <c r="Z48" i="26"/>
  <c r="K49" i="26"/>
  <c r="AN48" i="26"/>
  <c r="H48" i="26"/>
  <c r="S48" i="26"/>
  <c r="AG48" i="26"/>
  <c r="H48" i="7"/>
  <c r="S48" i="7"/>
  <c r="AG48" i="7"/>
  <c r="L48" i="7"/>
  <c r="H48" i="24"/>
  <c r="S48" i="24"/>
  <c r="AM49" i="24"/>
  <c r="AG48" i="24"/>
  <c r="J49" i="2"/>
  <c r="J48" i="2"/>
  <c r="AL49" i="16"/>
  <c r="AE49" i="16"/>
  <c r="X49" i="16"/>
  <c r="Q49" i="16"/>
  <c r="J49" i="16"/>
  <c r="AL48" i="16"/>
  <c r="AE48" i="16"/>
  <c r="X48" i="16"/>
  <c r="Q48" i="16"/>
  <c r="J48" i="16"/>
  <c r="G48" i="16"/>
  <c r="H48" i="16" s="1"/>
  <c r="AL49" i="15"/>
  <c r="AE49" i="15"/>
  <c r="X49" i="15"/>
  <c r="Q49" i="15"/>
  <c r="J49" i="15"/>
  <c r="AL48" i="15"/>
  <c r="AE48" i="15"/>
  <c r="X48" i="15"/>
  <c r="Q48" i="15"/>
  <c r="J48" i="15"/>
  <c r="G48" i="15"/>
  <c r="G49" i="15" s="1"/>
  <c r="AL49" i="14"/>
  <c r="AE49" i="14"/>
  <c r="X49" i="14"/>
  <c r="Q49" i="14"/>
  <c r="J49" i="14"/>
  <c r="AL48" i="14"/>
  <c r="AE48" i="14"/>
  <c r="X48" i="14"/>
  <c r="Q48" i="14"/>
  <c r="J48" i="14"/>
  <c r="G48" i="14"/>
  <c r="H48" i="14" s="1"/>
  <c r="AL49" i="1"/>
  <c r="AE49" i="1"/>
  <c r="X49" i="1"/>
  <c r="Q49" i="1"/>
  <c r="J49" i="1"/>
  <c r="AL48" i="1"/>
  <c r="AE48" i="1"/>
  <c r="X48" i="1"/>
  <c r="Q48" i="1"/>
  <c r="J48" i="1"/>
  <c r="G48" i="1"/>
  <c r="H48" i="1" s="1"/>
  <c r="AL49" i="13"/>
  <c r="AE49" i="13"/>
  <c r="X49" i="13"/>
  <c r="Q49" i="13"/>
  <c r="J49" i="13"/>
  <c r="AL48" i="13"/>
  <c r="AE48" i="13"/>
  <c r="X48" i="13"/>
  <c r="Q48" i="13"/>
  <c r="J48" i="13"/>
  <c r="G48" i="13"/>
  <c r="G49" i="13" s="1"/>
  <c r="AL49" i="12"/>
  <c r="AE49" i="12"/>
  <c r="X49" i="12"/>
  <c r="Q49" i="12"/>
  <c r="J49" i="12"/>
  <c r="AL48" i="12"/>
  <c r="AE48" i="12"/>
  <c r="X48" i="12"/>
  <c r="Q48" i="12"/>
  <c r="J48" i="12"/>
  <c r="G48" i="12"/>
  <c r="G49" i="12" s="1"/>
  <c r="AL49" i="30"/>
  <c r="AE49" i="30"/>
  <c r="X49" i="30"/>
  <c r="Q49" i="30"/>
  <c r="J49" i="30"/>
  <c r="AL48" i="30"/>
  <c r="AE48" i="30"/>
  <c r="X48" i="30"/>
  <c r="Q48" i="30"/>
  <c r="J48" i="30"/>
  <c r="G48" i="30"/>
  <c r="H48" i="30" s="1"/>
  <c r="AL49" i="11"/>
  <c r="AE49" i="11"/>
  <c r="X49" i="11"/>
  <c r="Q49" i="11"/>
  <c r="J49" i="11"/>
  <c r="J48" i="11"/>
  <c r="AL48" i="11"/>
  <c r="AE48" i="11"/>
  <c r="X48" i="11"/>
  <c r="Q48" i="11"/>
  <c r="U49" i="9" l="1"/>
  <c r="V49" i="9" s="1"/>
  <c r="N51" i="7"/>
  <c r="O51" i="7" s="1"/>
  <c r="N49" i="7"/>
  <c r="O49" i="7" s="1"/>
  <c r="AB48" i="24"/>
  <c r="AC48" i="24" s="1"/>
  <c r="AP49" i="10"/>
  <c r="AQ49" i="10" s="1"/>
  <c r="AB48" i="7"/>
  <c r="AC48" i="7" s="1"/>
  <c r="N52" i="10"/>
  <c r="O52" i="10" s="1"/>
  <c r="N51" i="9"/>
  <c r="O51" i="9" s="1"/>
  <c r="N48" i="24"/>
  <c r="O48" i="24" s="1"/>
  <c r="U49" i="24"/>
  <c r="V49" i="24" s="1"/>
  <c r="U48" i="8"/>
  <c r="V48" i="8" s="1"/>
  <c r="AB49" i="24"/>
  <c r="AC49" i="24" s="1"/>
  <c r="AP49" i="9"/>
  <c r="AQ49" i="9" s="1"/>
  <c r="AB49" i="26"/>
  <c r="AC49" i="26" s="1"/>
  <c r="AB48" i="8"/>
  <c r="AC48" i="8" s="1"/>
  <c r="AB49" i="9"/>
  <c r="AC49" i="9" s="1"/>
  <c r="AB52" i="9"/>
  <c r="AC52" i="9" s="1"/>
  <c r="AP49" i="7"/>
  <c r="AQ49" i="7" s="1"/>
  <c r="U49" i="7"/>
  <c r="V49" i="7" s="1"/>
  <c r="AI49" i="24"/>
  <c r="AJ49" i="24" s="1"/>
  <c r="AI49" i="26"/>
  <c r="AJ49" i="26" s="1"/>
  <c r="AI51" i="9"/>
  <c r="AJ51" i="9" s="1"/>
  <c r="AI52" i="9"/>
  <c r="AJ52" i="9" s="1"/>
  <c r="AB51" i="10"/>
  <c r="AC51" i="10" s="1"/>
  <c r="AI51" i="10"/>
  <c r="AJ51" i="10" s="1"/>
  <c r="AB52" i="10"/>
  <c r="AC52" i="10" s="1"/>
  <c r="U52" i="10"/>
  <c r="V52" i="10" s="1"/>
  <c r="U51" i="10"/>
  <c r="V51" i="10" s="1"/>
  <c r="N51" i="10"/>
  <c r="O51" i="10" s="1"/>
  <c r="N49" i="10"/>
  <c r="O49" i="10" s="1"/>
  <c r="AP51" i="10"/>
  <c r="AQ51" i="10" s="1"/>
  <c r="AP52" i="10"/>
  <c r="AQ52" i="10" s="1"/>
  <c r="AI52" i="10"/>
  <c r="AJ52" i="10" s="1"/>
  <c r="AP52" i="9"/>
  <c r="AQ52" i="9" s="1"/>
  <c r="AB51" i="9"/>
  <c r="AC51" i="9" s="1"/>
  <c r="AP51" i="9"/>
  <c r="AQ51" i="9" s="1"/>
  <c r="U52" i="9"/>
  <c r="V52" i="9" s="1"/>
  <c r="U51" i="9"/>
  <c r="V51" i="9" s="1"/>
  <c r="AI49" i="9"/>
  <c r="AJ49" i="9" s="1"/>
  <c r="N49" i="9"/>
  <c r="O49" i="9" s="1"/>
  <c r="N52" i="9"/>
  <c r="O52" i="9" s="1"/>
  <c r="AG49" i="8"/>
  <c r="AI49" i="8" s="1"/>
  <c r="AJ49" i="8" s="1"/>
  <c r="AF52" i="8"/>
  <c r="AG52" i="8" s="1"/>
  <c r="AF51" i="8"/>
  <c r="AG51" i="8" s="1"/>
  <c r="AB52" i="8"/>
  <c r="AC52" i="8" s="1"/>
  <c r="L49" i="8"/>
  <c r="N49" i="8" s="1"/>
  <c r="O49" i="8" s="1"/>
  <c r="K51" i="8"/>
  <c r="L51" i="8" s="1"/>
  <c r="K52" i="8"/>
  <c r="L52" i="8" s="1"/>
  <c r="AB51" i="8"/>
  <c r="AC51" i="8" s="1"/>
  <c r="AQ48" i="8"/>
  <c r="AP49" i="26"/>
  <c r="AQ49" i="26" s="1"/>
  <c r="N48" i="26"/>
  <c r="O48" i="26" s="1"/>
  <c r="L49" i="26"/>
  <c r="U49" i="26" s="1"/>
  <c r="Z49" i="7"/>
  <c r="N52" i="7"/>
  <c r="O52" i="7" s="1"/>
  <c r="AN49" i="24"/>
  <c r="AP49" i="24" s="1"/>
  <c r="AQ49" i="24" s="1"/>
  <c r="N49" i="24"/>
  <c r="O49" i="24" s="1"/>
  <c r="G52" i="20"/>
  <c r="H52" i="20" s="1"/>
  <c r="G51" i="20"/>
  <c r="H51" i="20" s="1"/>
  <c r="G51" i="19"/>
  <c r="H51" i="19" s="1"/>
  <c r="G52" i="19"/>
  <c r="H52" i="19" s="1"/>
  <c r="G52" i="18"/>
  <c r="H52" i="18" s="1"/>
  <c r="G51" i="18"/>
  <c r="H51" i="18" s="1"/>
  <c r="G49" i="16"/>
  <c r="H49" i="15"/>
  <c r="G51" i="15"/>
  <c r="H51" i="15" s="1"/>
  <c r="G52" i="15"/>
  <c r="H52" i="15" s="1"/>
  <c r="G49" i="1"/>
  <c r="H49" i="13"/>
  <c r="G51" i="13"/>
  <c r="H51" i="13" s="1"/>
  <c r="G52" i="13"/>
  <c r="H52" i="13" s="1"/>
  <c r="H49" i="12"/>
  <c r="G52" i="12"/>
  <c r="H52" i="12" s="1"/>
  <c r="G51" i="12"/>
  <c r="H51" i="12" s="1"/>
  <c r="H48" i="12"/>
  <c r="AI48" i="9"/>
  <c r="AJ48" i="9" s="1"/>
  <c r="AP48" i="26"/>
  <c r="AQ48" i="26" s="1"/>
  <c r="AQ48" i="9"/>
  <c r="AP48" i="10"/>
  <c r="AQ48" i="10" s="1"/>
  <c r="AB49" i="8"/>
  <c r="AC49" i="8" s="1"/>
  <c r="AI49" i="10"/>
  <c r="AJ49" i="10" s="1"/>
  <c r="AB49" i="10"/>
  <c r="AC49" i="10" s="1"/>
  <c r="AI48" i="10"/>
  <c r="AJ48" i="10" s="1"/>
  <c r="AB48" i="10"/>
  <c r="AC48" i="10" s="1"/>
  <c r="AI48" i="8"/>
  <c r="AJ48" i="8" s="1"/>
  <c r="U49" i="10"/>
  <c r="V49" i="10" s="1"/>
  <c r="N48" i="10"/>
  <c r="O48" i="10" s="1"/>
  <c r="U48" i="10"/>
  <c r="V48" i="10" s="1"/>
  <c r="U48" i="9"/>
  <c r="V48" i="9" s="1"/>
  <c r="AB48" i="9"/>
  <c r="AC48" i="9" s="1"/>
  <c r="N48" i="9"/>
  <c r="O48" i="9" s="1"/>
  <c r="AI48" i="26"/>
  <c r="AJ48" i="26" s="1"/>
  <c r="U48" i="26"/>
  <c r="V48" i="26" s="1"/>
  <c r="AB48" i="26"/>
  <c r="AC48" i="26" s="1"/>
  <c r="N48" i="7"/>
  <c r="O48" i="7" s="1"/>
  <c r="AI48" i="7"/>
  <c r="AJ48" i="7" s="1"/>
  <c r="U48" i="7"/>
  <c r="V48" i="7" s="1"/>
  <c r="AP48" i="7"/>
  <c r="AQ48" i="7" s="1"/>
  <c r="AI48" i="24"/>
  <c r="AJ48" i="24" s="1"/>
  <c r="U48" i="24"/>
  <c r="V48" i="24" s="1"/>
  <c r="AP48" i="24"/>
  <c r="AQ48" i="24" s="1"/>
  <c r="H48" i="15"/>
  <c r="G49" i="14"/>
  <c r="H48" i="13"/>
  <c r="G49" i="30"/>
  <c r="AL36" i="10"/>
  <c r="AE36" i="10"/>
  <c r="X36" i="10"/>
  <c r="Q36" i="10"/>
  <c r="AM36" i="10"/>
  <c r="AF36" i="10"/>
  <c r="Y36" i="10"/>
  <c r="R36" i="10"/>
  <c r="K36" i="10"/>
  <c r="G36" i="10"/>
  <c r="AL36" i="9"/>
  <c r="AE36" i="9"/>
  <c r="X36" i="9"/>
  <c r="Q36" i="9"/>
  <c r="J29" i="9"/>
  <c r="AM36" i="9"/>
  <c r="AF36" i="9"/>
  <c r="Y36" i="9"/>
  <c r="R36" i="9"/>
  <c r="K36" i="9"/>
  <c r="G36" i="9"/>
  <c r="AL36" i="8"/>
  <c r="AE36" i="8"/>
  <c r="X36" i="8"/>
  <c r="Q36" i="8"/>
  <c r="Y36" i="8"/>
  <c r="R36" i="8"/>
  <c r="K36" i="8"/>
  <c r="G36" i="8"/>
  <c r="H36" i="8" s="1"/>
  <c r="AM36" i="26"/>
  <c r="AL36" i="26"/>
  <c r="AF36" i="26"/>
  <c r="AE36" i="26"/>
  <c r="Y36" i="26"/>
  <c r="X36" i="26"/>
  <c r="R36" i="26"/>
  <c r="Q36" i="26"/>
  <c r="S36" i="26" s="1"/>
  <c r="K36" i="26"/>
  <c r="H36" i="26"/>
  <c r="G36" i="26"/>
  <c r="AL36" i="7"/>
  <c r="AE36" i="7"/>
  <c r="X36" i="7"/>
  <c r="Q36" i="7"/>
  <c r="AM36" i="7"/>
  <c r="AF36" i="7"/>
  <c r="Y36" i="7"/>
  <c r="R36" i="7"/>
  <c r="K36" i="7"/>
  <c r="G36" i="7"/>
  <c r="AM36" i="24"/>
  <c r="AL36" i="24"/>
  <c r="AF36" i="24"/>
  <c r="AE36" i="24"/>
  <c r="Y36" i="24"/>
  <c r="X36" i="24"/>
  <c r="R36" i="24"/>
  <c r="Q36" i="24"/>
  <c r="K36" i="24"/>
  <c r="G36" i="24"/>
  <c r="H36" i="24" s="1"/>
  <c r="AL36" i="6"/>
  <c r="AE36" i="6"/>
  <c r="X36" i="6"/>
  <c r="Q36" i="6"/>
  <c r="AM36" i="6"/>
  <c r="AF36" i="6"/>
  <c r="Y36" i="6"/>
  <c r="R36" i="6"/>
  <c r="K36" i="6"/>
  <c r="G36" i="6"/>
  <c r="AM36" i="21"/>
  <c r="AL36" i="21"/>
  <c r="AF36" i="21"/>
  <c r="AE36" i="21"/>
  <c r="Y36" i="21"/>
  <c r="X36" i="21"/>
  <c r="R36" i="21"/>
  <c r="Q36" i="21"/>
  <c r="K36" i="21"/>
  <c r="G36" i="21"/>
  <c r="H36" i="21" s="1"/>
  <c r="AM36" i="5"/>
  <c r="AL36" i="5"/>
  <c r="AF36" i="5"/>
  <c r="AE36" i="5"/>
  <c r="Y36" i="5"/>
  <c r="X36" i="5"/>
  <c r="R36" i="5"/>
  <c r="Q36" i="5"/>
  <c r="S36" i="5" s="1"/>
  <c r="K36" i="5"/>
  <c r="G36" i="5"/>
  <c r="H36" i="5" s="1"/>
  <c r="AM36" i="4"/>
  <c r="AL36" i="4"/>
  <c r="AF36" i="4"/>
  <c r="AE36" i="4"/>
  <c r="Y36" i="4"/>
  <c r="X36" i="4"/>
  <c r="R36" i="4"/>
  <c r="Q36" i="4"/>
  <c r="K36" i="4"/>
  <c r="G36" i="4"/>
  <c r="H36" i="4" s="1"/>
  <c r="AL36" i="3"/>
  <c r="AE36" i="3"/>
  <c r="X36" i="3"/>
  <c r="Q36" i="3"/>
  <c r="AM36" i="3"/>
  <c r="AF36" i="3"/>
  <c r="Y36" i="3"/>
  <c r="R36" i="3"/>
  <c r="K36" i="3"/>
  <c r="G36" i="3"/>
  <c r="H36" i="3" s="1"/>
  <c r="AM36" i="20"/>
  <c r="AL36" i="20"/>
  <c r="AF36" i="20"/>
  <c r="AE36" i="20"/>
  <c r="Y36" i="20"/>
  <c r="X36" i="20"/>
  <c r="R36" i="20"/>
  <c r="Q36" i="20"/>
  <c r="S36" i="20" s="1"/>
  <c r="K36" i="20"/>
  <c r="G36" i="20"/>
  <c r="H36" i="20" s="1"/>
  <c r="AM36" i="19"/>
  <c r="AL36" i="19"/>
  <c r="AF36" i="19"/>
  <c r="AE36" i="19"/>
  <c r="Y36" i="19"/>
  <c r="X36" i="19"/>
  <c r="R36" i="19"/>
  <c r="Q36" i="19"/>
  <c r="K36" i="19"/>
  <c r="G36" i="19"/>
  <c r="H36" i="19" s="1"/>
  <c r="AM36" i="18"/>
  <c r="AL36" i="18"/>
  <c r="AF36" i="18"/>
  <c r="AE36" i="18"/>
  <c r="Y36" i="18"/>
  <c r="X36" i="18"/>
  <c r="R36" i="18"/>
  <c r="Q36" i="18"/>
  <c r="K36" i="18"/>
  <c r="G36" i="18"/>
  <c r="H36" i="18" s="1"/>
  <c r="AM36" i="17"/>
  <c r="AL36" i="17"/>
  <c r="AF36" i="17"/>
  <c r="AE36" i="17"/>
  <c r="Y36" i="17"/>
  <c r="X36" i="17"/>
  <c r="R36" i="17"/>
  <c r="Q36" i="17"/>
  <c r="K36" i="17"/>
  <c r="G36" i="17"/>
  <c r="H36" i="17" s="1"/>
  <c r="AL36" i="2"/>
  <c r="AE36" i="2"/>
  <c r="X36" i="2"/>
  <c r="Q36" i="2"/>
  <c r="AM36" i="2"/>
  <c r="AF36" i="2"/>
  <c r="Y36" i="2"/>
  <c r="R36" i="2"/>
  <c r="K36" i="2"/>
  <c r="G36" i="2"/>
  <c r="H36" i="2" s="1"/>
  <c r="AM36" i="16"/>
  <c r="AL36" i="16"/>
  <c r="AF36" i="16"/>
  <c r="AE36" i="16"/>
  <c r="Y36" i="16"/>
  <c r="X36" i="16"/>
  <c r="R36" i="16"/>
  <c r="Q36" i="16"/>
  <c r="H36" i="16"/>
  <c r="AM36" i="15"/>
  <c r="AL36" i="15"/>
  <c r="AF36" i="15"/>
  <c r="AE36" i="15"/>
  <c r="Y36" i="15"/>
  <c r="X36" i="15"/>
  <c r="R36" i="15"/>
  <c r="Q36" i="15"/>
  <c r="H36" i="15"/>
  <c r="AM36" i="14"/>
  <c r="AL36" i="14"/>
  <c r="AF36" i="14"/>
  <c r="AE36" i="14"/>
  <c r="Y36" i="14"/>
  <c r="X36" i="14"/>
  <c r="R36" i="14"/>
  <c r="Q36" i="14"/>
  <c r="H36" i="14"/>
  <c r="AM36" i="1"/>
  <c r="AL36" i="1"/>
  <c r="AF36" i="1"/>
  <c r="AE36" i="1"/>
  <c r="Y36" i="1"/>
  <c r="X36" i="1"/>
  <c r="R36" i="1"/>
  <c r="Q36" i="1"/>
  <c r="H36" i="1"/>
  <c r="S36" i="1" l="1"/>
  <c r="S36" i="17"/>
  <c r="S36" i="24"/>
  <c r="AG36" i="24"/>
  <c r="Z36" i="24"/>
  <c r="AI36" i="24" s="1"/>
  <c r="AJ36" i="24" s="1"/>
  <c r="AG36" i="1"/>
  <c r="AI51" i="8"/>
  <c r="AJ51" i="8" s="1"/>
  <c r="AN36" i="17"/>
  <c r="AP49" i="8"/>
  <c r="AQ49" i="8" s="1"/>
  <c r="AN36" i="4"/>
  <c r="AP51" i="8"/>
  <c r="AQ51" i="8" s="1"/>
  <c r="N52" i="8"/>
  <c r="O52" i="8" s="1"/>
  <c r="U49" i="8"/>
  <c r="V49" i="8" s="1"/>
  <c r="N51" i="8"/>
  <c r="O51" i="8" s="1"/>
  <c r="U52" i="8"/>
  <c r="V52" i="8" s="1"/>
  <c r="AP52" i="8"/>
  <c r="AQ52" i="8" s="1"/>
  <c r="AI52" i="8"/>
  <c r="AJ52" i="8" s="1"/>
  <c r="U51" i="8"/>
  <c r="V51" i="8" s="1"/>
  <c r="V49" i="26"/>
  <c r="N49" i="26"/>
  <c r="O49" i="26" s="1"/>
  <c r="AB49" i="7"/>
  <c r="AC49" i="7" s="1"/>
  <c r="AI49" i="7"/>
  <c r="AJ49" i="7" s="1"/>
  <c r="AN36" i="5"/>
  <c r="AN36" i="19"/>
  <c r="S36" i="16"/>
  <c r="AG36" i="16"/>
  <c r="H49" i="16"/>
  <c r="G51" i="16"/>
  <c r="H51" i="16" s="1"/>
  <c r="G52" i="16"/>
  <c r="H52" i="16" s="1"/>
  <c r="S36" i="15"/>
  <c r="H49" i="14"/>
  <c r="G52" i="14"/>
  <c r="H52" i="14" s="1"/>
  <c r="G51" i="14"/>
  <c r="H51" i="14" s="1"/>
  <c r="AN36" i="14"/>
  <c r="S36" i="14"/>
  <c r="Z36" i="14"/>
  <c r="H49" i="1"/>
  <c r="G51" i="1"/>
  <c r="H51" i="1" s="1"/>
  <c r="G52" i="1"/>
  <c r="H52" i="1" s="1"/>
  <c r="H49" i="30"/>
  <c r="G51" i="30"/>
  <c r="H51" i="30" s="1"/>
  <c r="G52" i="30"/>
  <c r="H52" i="30" s="1"/>
  <c r="Z36" i="18"/>
  <c r="Z36" i="20"/>
  <c r="AB36" i="20" s="1"/>
  <c r="AC36" i="20" s="1"/>
  <c r="Z36" i="26"/>
  <c r="AN36" i="18"/>
  <c r="AG36" i="4"/>
  <c r="AN36" i="16"/>
  <c r="S36" i="19"/>
  <c r="AG36" i="14"/>
  <c r="AG36" i="18"/>
  <c r="AG36" i="26"/>
  <c r="Z36" i="15"/>
  <c r="AG36" i="20"/>
  <c r="AN36" i="3"/>
  <c r="AN36" i="21"/>
  <c r="AG36" i="15"/>
  <c r="Z36" i="17"/>
  <c r="AG36" i="19"/>
  <c r="Z36" i="1"/>
  <c r="Z36" i="16"/>
  <c r="AN36" i="20"/>
  <c r="AP36" i="20" s="1"/>
  <c r="S36" i="21"/>
  <c r="AN36" i="24"/>
  <c r="AP36" i="24" s="1"/>
  <c r="AQ36" i="24" s="1"/>
  <c r="AN36" i="15"/>
  <c r="AG36" i="17"/>
  <c r="Z36" i="21"/>
  <c r="AN36" i="1"/>
  <c r="S36" i="4"/>
  <c r="Z36" i="5"/>
  <c r="AN36" i="26"/>
  <c r="Z36" i="4"/>
  <c r="AG36" i="5"/>
  <c r="Z36" i="19"/>
  <c r="S36" i="18"/>
  <c r="AG36" i="21"/>
  <c r="Z36" i="8"/>
  <c r="S36" i="8"/>
  <c r="AG36" i="3"/>
  <c r="Z36" i="3"/>
  <c r="S36" i="3"/>
  <c r="AN36" i="2"/>
  <c r="AG36" i="2"/>
  <c r="Z36" i="2"/>
  <c r="S36" i="2"/>
  <c r="AM36" i="13"/>
  <c r="AL36" i="13"/>
  <c r="AF36" i="13"/>
  <c r="AE36" i="13"/>
  <c r="Y36" i="13"/>
  <c r="X36" i="13"/>
  <c r="R36" i="13"/>
  <c r="Q36" i="13"/>
  <c r="H36" i="13"/>
  <c r="AB36" i="24" l="1"/>
  <c r="AC36" i="24" s="1"/>
  <c r="AB36" i="1"/>
  <c r="AC36" i="1" s="1"/>
  <c r="AP36" i="1"/>
  <c r="AQ36" i="1" s="1"/>
  <c r="AI36" i="17"/>
  <c r="AJ36" i="17" s="1"/>
  <c r="AI36" i="18"/>
  <c r="AJ36" i="18" s="1"/>
  <c r="AP36" i="26"/>
  <c r="AQ36" i="26" s="1"/>
  <c r="AQ36" i="20"/>
  <c r="AB36" i="14"/>
  <c r="AC36" i="14" s="1"/>
  <c r="AP36" i="16"/>
  <c r="AQ36" i="16" s="1"/>
  <c r="AI36" i="16"/>
  <c r="AJ36" i="16" s="1"/>
  <c r="AI36" i="26"/>
  <c r="AJ36" i="26" s="1"/>
  <c r="AP36" i="17"/>
  <c r="AQ36" i="17" s="1"/>
  <c r="AI36" i="5"/>
  <c r="AJ36" i="5" s="1"/>
  <c r="AP36" i="4"/>
  <c r="AQ36" i="4" s="1"/>
  <c r="AI36" i="14"/>
  <c r="AJ36" i="14" s="1"/>
  <c r="AB36" i="16"/>
  <c r="AC36" i="16" s="1"/>
  <c r="AP36" i="14"/>
  <c r="AQ36" i="14" s="1"/>
  <c r="AI36" i="19"/>
  <c r="AJ36" i="19" s="1"/>
  <c r="AP36" i="21"/>
  <c r="AQ36" i="21" s="1"/>
  <c r="AP36" i="5"/>
  <c r="AQ36" i="5" s="1"/>
  <c r="AB36" i="19"/>
  <c r="AC36" i="19" s="1"/>
  <c r="AI36" i="1"/>
  <c r="AJ36" i="1" s="1"/>
  <c r="AB36" i="5"/>
  <c r="AC36" i="5" s="1"/>
  <c r="AB36" i="26"/>
  <c r="AC36" i="26" s="1"/>
  <c r="AB36" i="17"/>
  <c r="AC36" i="17" s="1"/>
  <c r="AI36" i="20"/>
  <c r="AJ36" i="20" s="1"/>
  <c r="AB36" i="15"/>
  <c r="AC36" i="15" s="1"/>
  <c r="AB36" i="21"/>
  <c r="AC36" i="21" s="1"/>
  <c r="AP36" i="15"/>
  <c r="AQ36" i="15" s="1"/>
  <c r="AP36" i="19"/>
  <c r="AQ36" i="19" s="1"/>
  <c r="AI36" i="15"/>
  <c r="AJ36" i="15" s="1"/>
  <c r="AB36" i="4"/>
  <c r="AC36" i="4" s="1"/>
  <c r="AP36" i="18"/>
  <c r="AQ36" i="18" s="1"/>
  <c r="S36" i="13"/>
  <c r="AI36" i="2"/>
  <c r="AJ36" i="2" s="1"/>
  <c r="Z36" i="13"/>
  <c r="AB36" i="18"/>
  <c r="AC36" i="18" s="1"/>
  <c r="AI36" i="21"/>
  <c r="AJ36" i="21" s="1"/>
  <c r="AG36" i="13"/>
  <c r="AN36" i="13"/>
  <c r="AI36" i="4"/>
  <c r="AJ36" i="4" s="1"/>
  <c r="AB36" i="8"/>
  <c r="AC36" i="8" s="1"/>
  <c r="AP36" i="3"/>
  <c r="AQ36" i="3" s="1"/>
  <c r="AI36" i="3"/>
  <c r="AJ36" i="3" s="1"/>
  <c r="AB36" i="3"/>
  <c r="AC36" i="3" s="1"/>
  <c r="AP36" i="2"/>
  <c r="AQ36" i="2" s="1"/>
  <c r="AB36" i="2"/>
  <c r="AC36" i="2" s="1"/>
  <c r="AM36" i="11"/>
  <c r="AF36" i="11"/>
  <c r="Y36" i="11"/>
  <c r="R36" i="11"/>
  <c r="AL36" i="11"/>
  <c r="AE36" i="11"/>
  <c r="X36" i="11"/>
  <c r="Q36" i="11"/>
  <c r="AB36" i="13" l="1"/>
  <c r="AC36" i="13" s="1"/>
  <c r="AI36" i="13"/>
  <c r="AJ36" i="13" s="1"/>
  <c r="AP36" i="13"/>
  <c r="AQ36" i="13" s="1"/>
  <c r="J36" i="16" l="1"/>
  <c r="L36" i="16" s="1"/>
  <c r="J36" i="15"/>
  <c r="L36" i="15" s="1"/>
  <c r="J36" i="14"/>
  <c r="L36" i="14" s="1"/>
  <c r="J36" i="1"/>
  <c r="L36" i="1" s="1"/>
  <c r="J36" i="13"/>
  <c r="L36" i="13" s="1"/>
  <c r="J36" i="11"/>
  <c r="J36" i="8"/>
  <c r="L36" i="8" s="1"/>
  <c r="J36" i="9"/>
  <c r="J36" i="10"/>
  <c r="J40" i="26"/>
  <c r="L40" i="26" s="1"/>
  <c r="K43" i="9"/>
  <c r="K43" i="10"/>
  <c r="K43" i="3"/>
  <c r="G43" i="3"/>
  <c r="J36" i="6" l="1"/>
  <c r="J36" i="24"/>
  <c r="L36" i="24" s="1"/>
  <c r="J40" i="14"/>
  <c r="L40" i="14" s="1"/>
  <c r="J40" i="1"/>
  <c r="L40" i="1" s="1"/>
  <c r="J40" i="13"/>
  <c r="L40" i="13" s="1"/>
  <c r="J40" i="12"/>
  <c r="L40" i="12" s="1"/>
  <c r="J40" i="30"/>
  <c r="L40" i="30" s="1"/>
  <c r="J40" i="16"/>
  <c r="L40" i="16" s="1"/>
  <c r="J40" i="15"/>
  <c r="L40" i="15" s="1"/>
  <c r="J40" i="18"/>
  <c r="L40" i="18" s="1"/>
  <c r="J40" i="17"/>
  <c r="L40" i="17" s="1"/>
  <c r="J40" i="2"/>
  <c r="L40" i="2" s="1"/>
  <c r="J40" i="19"/>
  <c r="L40" i="19" s="1"/>
  <c r="J40" i="20"/>
  <c r="L40" i="20" s="1"/>
  <c r="N36" i="1"/>
  <c r="O36" i="1" s="1"/>
  <c r="U36" i="1"/>
  <c r="V36" i="1" s="1"/>
  <c r="N36" i="13"/>
  <c r="O36" i="13" s="1"/>
  <c r="U36" i="13"/>
  <c r="V36" i="13" s="1"/>
  <c r="N36" i="14"/>
  <c r="O36" i="14" s="1"/>
  <c r="U36" i="14"/>
  <c r="V36" i="14" s="1"/>
  <c r="N36" i="8"/>
  <c r="O36" i="8" s="1"/>
  <c r="U36" i="8"/>
  <c r="V36" i="8" s="1"/>
  <c r="J40" i="5"/>
  <c r="L40" i="5" s="1"/>
  <c r="J40" i="21"/>
  <c r="L40" i="21" s="1"/>
  <c r="J40" i="4"/>
  <c r="L40" i="4" s="1"/>
  <c r="J40" i="6"/>
  <c r="L40" i="6" s="1"/>
  <c r="J40" i="24"/>
  <c r="L40" i="24" s="1"/>
  <c r="J36" i="20"/>
  <c r="L36" i="20" s="1"/>
  <c r="J36" i="2"/>
  <c r="L36" i="2" s="1"/>
  <c r="J36" i="19"/>
  <c r="L36" i="19" s="1"/>
  <c r="J36" i="17"/>
  <c r="L36" i="17" s="1"/>
  <c r="J36" i="18"/>
  <c r="L36" i="18" s="1"/>
  <c r="U36" i="15"/>
  <c r="V36" i="15" s="1"/>
  <c r="N36" i="15"/>
  <c r="O36" i="15" s="1"/>
  <c r="J36" i="7"/>
  <c r="J36" i="26"/>
  <c r="L36" i="26" s="1"/>
  <c r="N40" i="26"/>
  <c r="O40" i="26" s="1"/>
  <c r="U40" i="26"/>
  <c r="V40" i="26" s="1"/>
  <c r="J36" i="3"/>
  <c r="L36" i="3" s="1"/>
  <c r="J36" i="4"/>
  <c r="L36" i="4" s="1"/>
  <c r="J36" i="21"/>
  <c r="L36" i="21" s="1"/>
  <c r="J36" i="5"/>
  <c r="L36" i="5" s="1"/>
  <c r="N36" i="16"/>
  <c r="O36" i="16" s="1"/>
  <c r="U36" i="16"/>
  <c r="V36" i="16" s="1"/>
  <c r="J43" i="10"/>
  <c r="J43" i="9"/>
  <c r="J43" i="8"/>
  <c r="J43" i="3"/>
  <c r="B43" i="8"/>
  <c r="B43" i="9" s="1"/>
  <c r="B43" i="10" s="1"/>
  <c r="B43" i="7"/>
  <c r="J42" i="11"/>
  <c r="N36" i="21" l="1"/>
  <c r="O36" i="21" s="1"/>
  <c r="U36" i="21"/>
  <c r="V36" i="21" s="1"/>
  <c r="U36" i="24"/>
  <c r="V36" i="24" s="1"/>
  <c r="N36" i="24"/>
  <c r="O36" i="24" s="1"/>
  <c r="N40" i="15"/>
  <c r="O40" i="15" s="1"/>
  <c r="U40" i="15"/>
  <c r="V40" i="15" s="1"/>
  <c r="U36" i="26"/>
  <c r="V36" i="26" s="1"/>
  <c r="N36" i="26"/>
  <c r="O36" i="26" s="1"/>
  <c r="N40" i="16"/>
  <c r="O40" i="16" s="1"/>
  <c r="U40" i="16"/>
  <c r="V40" i="16" s="1"/>
  <c r="N40" i="24"/>
  <c r="O40" i="24" s="1"/>
  <c r="U40" i="24"/>
  <c r="V40" i="24" s="1"/>
  <c r="N40" i="19"/>
  <c r="O40" i="19" s="1"/>
  <c r="U40" i="19"/>
  <c r="V40" i="19" s="1"/>
  <c r="U40" i="30"/>
  <c r="V40" i="30" s="1"/>
  <c r="N40" i="30"/>
  <c r="O40" i="30" s="1"/>
  <c r="N36" i="19"/>
  <c r="O36" i="19" s="1"/>
  <c r="U36" i="19"/>
  <c r="V36" i="19" s="1"/>
  <c r="N36" i="2"/>
  <c r="O36" i="2" s="1"/>
  <c r="U36" i="2"/>
  <c r="V36" i="2" s="1"/>
  <c r="N36" i="20"/>
  <c r="O36" i="20" s="1"/>
  <c r="U36" i="20"/>
  <c r="V36" i="20" s="1"/>
  <c r="N40" i="20"/>
  <c r="O40" i="20" s="1"/>
  <c r="U40" i="20"/>
  <c r="V40" i="20" s="1"/>
  <c r="U36" i="5"/>
  <c r="V36" i="5" s="1"/>
  <c r="N36" i="5"/>
  <c r="O36" i="5" s="1"/>
  <c r="U40" i="6"/>
  <c r="V40" i="6" s="1"/>
  <c r="N40" i="6"/>
  <c r="O40" i="6" s="1"/>
  <c r="U40" i="2"/>
  <c r="V40" i="2" s="1"/>
  <c r="N40" i="2"/>
  <c r="O40" i="2" s="1"/>
  <c r="N40" i="12"/>
  <c r="O40" i="12" s="1"/>
  <c r="U40" i="12"/>
  <c r="V40" i="12" s="1"/>
  <c r="N40" i="4"/>
  <c r="O40" i="4" s="1"/>
  <c r="U40" i="4"/>
  <c r="V40" i="4" s="1"/>
  <c r="N40" i="17"/>
  <c r="O40" i="17" s="1"/>
  <c r="U40" i="17"/>
  <c r="V40" i="17" s="1"/>
  <c r="U40" i="13"/>
  <c r="N40" i="13"/>
  <c r="O40" i="13" s="1"/>
  <c r="V40" i="13"/>
  <c r="N36" i="4"/>
  <c r="O36" i="4" s="1"/>
  <c r="U36" i="4"/>
  <c r="V36" i="4" s="1"/>
  <c r="N36" i="18"/>
  <c r="O36" i="18" s="1"/>
  <c r="U36" i="18"/>
  <c r="V36" i="18" s="1"/>
  <c r="U40" i="21"/>
  <c r="V40" i="21" s="1"/>
  <c r="N40" i="21"/>
  <c r="O40" i="21" s="1"/>
  <c r="N40" i="18"/>
  <c r="O40" i="18" s="1"/>
  <c r="U40" i="18"/>
  <c r="V40" i="18" s="1"/>
  <c r="N40" i="1"/>
  <c r="O40" i="1" s="1"/>
  <c r="U40" i="1"/>
  <c r="V40" i="1" s="1"/>
  <c r="N36" i="3"/>
  <c r="O36" i="3" s="1"/>
  <c r="U36" i="3"/>
  <c r="V36" i="3" s="1"/>
  <c r="U36" i="17"/>
  <c r="V36" i="17" s="1"/>
  <c r="N36" i="17"/>
  <c r="O36" i="17" s="1"/>
  <c r="U40" i="5"/>
  <c r="V40" i="5" s="1"/>
  <c r="N40" i="5"/>
  <c r="O40" i="5" s="1"/>
  <c r="N40" i="14"/>
  <c r="O40" i="14" s="1"/>
  <c r="U40" i="14"/>
  <c r="V40" i="14" s="1"/>
  <c r="J73" i="10"/>
  <c r="K45" i="10" s="1"/>
  <c r="L45" i="10" s="1"/>
  <c r="N45" i="10" s="1"/>
  <c r="O45" i="10" s="1"/>
  <c r="J73" i="9"/>
  <c r="K45" i="9" s="1"/>
  <c r="L45" i="9" s="1"/>
  <c r="N45" i="9" s="1"/>
  <c r="O45" i="9" s="1"/>
  <c r="J73" i="8"/>
  <c r="K45" i="8" s="1"/>
  <c r="L45" i="8" s="1"/>
  <c r="N45" i="8" s="1"/>
  <c r="O45" i="8" s="1"/>
  <c r="J73" i="24"/>
  <c r="K45" i="24" s="1"/>
  <c r="K54" i="24" s="1"/>
  <c r="L54" i="24" s="1"/>
  <c r="N54" i="24" s="1"/>
  <c r="O54" i="24" s="1"/>
  <c r="J73" i="6"/>
  <c r="K45" i="6" s="1"/>
  <c r="J73" i="21"/>
  <c r="J73" i="5"/>
  <c r="J73" i="4"/>
  <c r="K45" i="4" s="1"/>
  <c r="K54" i="4" s="1"/>
  <c r="L54" i="4" s="1"/>
  <c r="N54" i="4" s="1"/>
  <c r="O54" i="4" s="1"/>
  <c r="J73" i="3"/>
  <c r="K45" i="3" s="1"/>
  <c r="J73" i="20"/>
  <c r="K48" i="20" s="1"/>
  <c r="J73" i="19"/>
  <c r="K48" i="19" s="1"/>
  <c r="J73" i="18"/>
  <c r="K48" i="18" s="1"/>
  <c r="J73" i="17"/>
  <c r="K48" i="17" s="1"/>
  <c r="J73" i="2"/>
  <c r="J73" i="16"/>
  <c r="J73" i="15"/>
  <c r="J73" i="14"/>
  <c r="J73" i="1"/>
  <c r="J73" i="13"/>
  <c r="J73" i="12"/>
  <c r="K51" i="6" l="1"/>
  <c r="L51" i="6" s="1"/>
  <c r="N51" i="6" s="1"/>
  <c r="O51" i="6" s="1"/>
  <c r="K54" i="6"/>
  <c r="L54" i="6" s="1"/>
  <c r="N54" i="6" s="1"/>
  <c r="O54" i="6" s="1"/>
  <c r="L45" i="3"/>
  <c r="N45" i="3" s="1"/>
  <c r="K54" i="3"/>
  <c r="L54" i="3" s="1"/>
  <c r="N54" i="3" s="1"/>
  <c r="O54" i="3" s="1"/>
  <c r="K51" i="3"/>
  <c r="L51" i="3" s="1"/>
  <c r="K52" i="3"/>
  <c r="L52" i="3" s="1"/>
  <c r="L45" i="4"/>
  <c r="V45" i="4" s="1"/>
  <c r="K51" i="4"/>
  <c r="L51" i="4" s="1"/>
  <c r="N51" i="4" s="1"/>
  <c r="O51" i="4" s="1"/>
  <c r="K52" i="4"/>
  <c r="L52" i="4" s="1"/>
  <c r="N52" i="4" s="1"/>
  <c r="O52" i="4" s="1"/>
  <c r="L45" i="6"/>
  <c r="V45" i="6" s="1"/>
  <c r="K52" i="6"/>
  <c r="L52" i="6" s="1"/>
  <c r="N52" i="6" s="1"/>
  <c r="O52" i="6" s="1"/>
  <c r="L45" i="24"/>
  <c r="N45" i="24" s="1"/>
  <c r="K52" i="24"/>
  <c r="L52" i="24" s="1"/>
  <c r="N52" i="24" s="1"/>
  <c r="O52" i="24" s="1"/>
  <c r="K51" i="24"/>
  <c r="L51" i="24" s="1"/>
  <c r="N51" i="24" s="1"/>
  <c r="O51" i="24" s="1"/>
  <c r="L48" i="19"/>
  <c r="N48" i="19" s="1"/>
  <c r="O48" i="19" s="1"/>
  <c r="K49" i="19"/>
  <c r="L49" i="19" s="1"/>
  <c r="N49" i="19" s="1"/>
  <c r="O49" i="19" s="1"/>
  <c r="K49" i="20"/>
  <c r="L49" i="20" s="1"/>
  <c r="L48" i="20"/>
  <c r="N48" i="20" s="1"/>
  <c r="O48" i="20" s="1"/>
  <c r="K49" i="17"/>
  <c r="L48" i="17"/>
  <c r="N48" i="17" s="1"/>
  <c r="O48" i="17" s="1"/>
  <c r="K49" i="18"/>
  <c r="L49" i="18" s="1"/>
  <c r="N49" i="18" s="1"/>
  <c r="O49" i="18" s="1"/>
  <c r="L48" i="18"/>
  <c r="N48" i="18" s="1"/>
  <c r="O48" i="18" s="1"/>
  <c r="K45" i="15"/>
  <c r="L45" i="15" s="1"/>
  <c r="N45" i="15" s="1"/>
  <c r="O45" i="15" s="1"/>
  <c r="K44" i="15"/>
  <c r="L44" i="15" s="1"/>
  <c r="N44" i="15" s="1"/>
  <c r="O44" i="15" s="1"/>
  <c r="K48" i="15"/>
  <c r="K45" i="16"/>
  <c r="L45" i="16" s="1"/>
  <c r="N45" i="16" s="1"/>
  <c r="O45" i="16" s="1"/>
  <c r="K44" i="16"/>
  <c r="L44" i="16" s="1"/>
  <c r="N44" i="16" s="1"/>
  <c r="O44" i="16" s="1"/>
  <c r="K48" i="16"/>
  <c r="K45" i="2"/>
  <c r="L45" i="2" s="1"/>
  <c r="K44" i="2"/>
  <c r="L44" i="2" s="1"/>
  <c r="N44" i="2" s="1"/>
  <c r="O44" i="2" s="1"/>
  <c r="K45" i="17"/>
  <c r="L45" i="17" s="1"/>
  <c r="K44" i="17"/>
  <c r="L44" i="17" s="1"/>
  <c r="K45" i="12"/>
  <c r="L45" i="12" s="1"/>
  <c r="N45" i="12" s="1"/>
  <c r="O45" i="12" s="1"/>
  <c r="K44" i="12"/>
  <c r="L44" i="12" s="1"/>
  <c r="K48" i="12"/>
  <c r="K45" i="13"/>
  <c r="L45" i="13" s="1"/>
  <c r="N45" i="13" s="1"/>
  <c r="O45" i="13" s="1"/>
  <c r="K44" i="13"/>
  <c r="L44" i="13" s="1"/>
  <c r="K48" i="13"/>
  <c r="K45" i="19"/>
  <c r="L45" i="19" s="1"/>
  <c r="K44" i="19"/>
  <c r="L44" i="19" s="1"/>
  <c r="N44" i="19" s="1"/>
  <c r="O44" i="19" s="1"/>
  <c r="K45" i="1"/>
  <c r="L45" i="1" s="1"/>
  <c r="K44" i="1"/>
  <c r="L44" i="1" s="1"/>
  <c r="N44" i="1" s="1"/>
  <c r="O44" i="1" s="1"/>
  <c r="K48" i="1"/>
  <c r="K45" i="20"/>
  <c r="L45" i="20" s="1"/>
  <c r="K44" i="20"/>
  <c r="L44" i="20" s="1"/>
  <c r="N44" i="20" s="1"/>
  <c r="O44" i="20" s="1"/>
  <c r="K45" i="30"/>
  <c r="L45" i="30" s="1"/>
  <c r="K44" i="30"/>
  <c r="L44" i="30" s="1"/>
  <c r="N44" i="30" s="1"/>
  <c r="O44" i="30" s="1"/>
  <c r="K48" i="30"/>
  <c r="K45" i="18"/>
  <c r="L45" i="18" s="1"/>
  <c r="K44" i="18"/>
  <c r="L44" i="18" s="1"/>
  <c r="N44" i="18" s="1"/>
  <c r="O44" i="18" s="1"/>
  <c r="K45" i="14"/>
  <c r="L45" i="14" s="1"/>
  <c r="N45" i="14" s="1"/>
  <c r="O45" i="14" s="1"/>
  <c r="K44" i="14"/>
  <c r="L44" i="14" s="1"/>
  <c r="N44" i="14" s="1"/>
  <c r="O44" i="14" s="1"/>
  <c r="K48" i="14"/>
  <c r="J40" i="10"/>
  <c r="AL29" i="10"/>
  <c r="AE29" i="10"/>
  <c r="X29" i="10"/>
  <c r="Q29" i="10"/>
  <c r="J29" i="10"/>
  <c r="AL23" i="10"/>
  <c r="AE23" i="10"/>
  <c r="X23" i="10"/>
  <c r="Q23" i="10"/>
  <c r="J23" i="10"/>
  <c r="J40" i="9"/>
  <c r="AL29" i="9"/>
  <c r="AE29" i="9"/>
  <c r="X29" i="9"/>
  <c r="Q29" i="9"/>
  <c r="AL23" i="9"/>
  <c r="AE23" i="9"/>
  <c r="X23" i="9"/>
  <c r="Q23" i="9"/>
  <c r="J23" i="9"/>
  <c r="J40" i="8"/>
  <c r="B42" i="8"/>
  <c r="B42" i="9" s="1"/>
  <c r="B40" i="8"/>
  <c r="B40" i="9" s="1"/>
  <c r="B40" i="10" s="1"/>
  <c r="AL29" i="8"/>
  <c r="AE29" i="8"/>
  <c r="X29" i="8"/>
  <c r="Q29" i="8"/>
  <c r="J29" i="8"/>
  <c r="AL23" i="8"/>
  <c r="AE23" i="8"/>
  <c r="X23" i="8"/>
  <c r="Q23" i="8"/>
  <c r="J23" i="8"/>
  <c r="AL29" i="7"/>
  <c r="AL23" i="7"/>
  <c r="D42" i="7"/>
  <c r="D40" i="7"/>
  <c r="B42" i="7"/>
  <c r="B40" i="7"/>
  <c r="AE29" i="7"/>
  <c r="X29" i="7"/>
  <c r="Q29" i="7"/>
  <c r="J29" i="7"/>
  <c r="AE23" i="7"/>
  <c r="X23" i="7"/>
  <c r="Q23" i="7"/>
  <c r="J23" i="7"/>
  <c r="AL29" i="6"/>
  <c r="AE29" i="6"/>
  <c r="X29" i="6"/>
  <c r="Q29" i="6"/>
  <c r="J29" i="6"/>
  <c r="AL23" i="6"/>
  <c r="AE23" i="6"/>
  <c r="X23" i="6"/>
  <c r="Q23" i="6"/>
  <c r="J23" i="6"/>
  <c r="J42" i="3"/>
  <c r="J40" i="3"/>
  <c r="AL29" i="3"/>
  <c r="AE29" i="3"/>
  <c r="X29" i="3"/>
  <c r="Q29" i="3"/>
  <c r="J29" i="3"/>
  <c r="AL23" i="3"/>
  <c r="AE23" i="3"/>
  <c r="X23" i="3"/>
  <c r="Q23" i="3"/>
  <c r="J23" i="3"/>
  <c r="J31" i="20"/>
  <c r="N45" i="6" l="1"/>
  <c r="V45" i="24"/>
  <c r="N45" i="4"/>
  <c r="L49" i="17"/>
  <c r="K51" i="17"/>
  <c r="L51" i="17" s="1"/>
  <c r="N51" i="17" s="1"/>
  <c r="O51" i="17" s="1"/>
  <c r="K52" i="17"/>
  <c r="L52" i="17" s="1"/>
  <c r="N52" i="17" s="1"/>
  <c r="O52" i="17" s="1"/>
  <c r="N49" i="20"/>
  <c r="O49" i="20" s="1"/>
  <c r="K49" i="14"/>
  <c r="L48" i="14"/>
  <c r="N48" i="14" s="1"/>
  <c r="O48" i="14" s="1"/>
  <c r="N45" i="20"/>
  <c r="O45" i="20" s="1"/>
  <c r="N44" i="13"/>
  <c r="O44" i="13" s="1"/>
  <c r="N45" i="30"/>
  <c r="O45" i="30" s="1"/>
  <c r="K49" i="12"/>
  <c r="L48" i="12"/>
  <c r="N48" i="12" s="1"/>
  <c r="O48" i="12" s="1"/>
  <c r="N45" i="1"/>
  <c r="O45" i="1" s="1"/>
  <c r="N44" i="12"/>
  <c r="O44" i="12" s="1"/>
  <c r="K49" i="16"/>
  <c r="L48" i="16"/>
  <c r="N48" i="16" s="1"/>
  <c r="O48" i="16" s="1"/>
  <c r="L48" i="1"/>
  <c r="N48" i="1" s="1"/>
  <c r="O48" i="1" s="1"/>
  <c r="K49" i="1"/>
  <c r="K49" i="15"/>
  <c r="L48" i="15"/>
  <c r="N48" i="15" s="1"/>
  <c r="O48" i="15" s="1"/>
  <c r="N45" i="2"/>
  <c r="O45" i="2" s="1"/>
  <c r="N45" i="18"/>
  <c r="O45" i="18" s="1"/>
  <c r="N45" i="19"/>
  <c r="O45" i="19" s="1"/>
  <c r="N44" i="17"/>
  <c r="O44" i="17" s="1"/>
  <c r="K49" i="30"/>
  <c r="L48" i="30"/>
  <c r="N48" i="30" s="1"/>
  <c r="O48" i="30" s="1"/>
  <c r="K49" i="13"/>
  <c r="L48" i="13"/>
  <c r="N48" i="13" s="1"/>
  <c r="O48" i="13" s="1"/>
  <c r="N45" i="17"/>
  <c r="O45" i="17" s="1"/>
  <c r="J31" i="18"/>
  <c r="J31" i="19"/>
  <c r="N49" i="17" l="1"/>
  <c r="O49" i="17" s="1"/>
  <c r="K51" i="20"/>
  <c r="L51" i="20" s="1"/>
  <c r="N51" i="20" s="1"/>
  <c r="O51" i="20" s="1"/>
  <c r="K52" i="20"/>
  <c r="L52" i="20" s="1"/>
  <c r="L49" i="1"/>
  <c r="N49" i="1" s="1"/>
  <c r="O49" i="1" s="1"/>
  <c r="K51" i="1"/>
  <c r="L51" i="1" s="1"/>
  <c r="N51" i="1" s="1"/>
  <c r="O51" i="1" s="1"/>
  <c r="K52" i="1"/>
  <c r="L52" i="1" s="1"/>
  <c r="N52" i="1" s="1"/>
  <c r="O52" i="1" s="1"/>
  <c r="K51" i="30"/>
  <c r="L51" i="30" s="1"/>
  <c r="N51" i="30" s="1"/>
  <c r="O51" i="30" s="1"/>
  <c r="K52" i="30"/>
  <c r="L52" i="30" s="1"/>
  <c r="N52" i="30" s="1"/>
  <c r="O52" i="30" s="1"/>
  <c r="L49" i="30"/>
  <c r="N49" i="30" s="1"/>
  <c r="O49" i="30" s="1"/>
  <c r="L49" i="16"/>
  <c r="N49" i="16" s="1"/>
  <c r="O49" i="16" s="1"/>
  <c r="K52" i="16"/>
  <c r="L52" i="16" s="1"/>
  <c r="N52" i="16" s="1"/>
  <c r="O52" i="16" s="1"/>
  <c r="K51" i="16"/>
  <c r="L51" i="16" s="1"/>
  <c r="K52" i="18"/>
  <c r="L52" i="18" s="1"/>
  <c r="K51" i="18"/>
  <c r="L51" i="18" s="1"/>
  <c r="N51" i="18" s="1"/>
  <c r="O51" i="18" s="1"/>
  <c r="L49" i="13"/>
  <c r="N49" i="13" s="1"/>
  <c r="O49" i="13" s="1"/>
  <c r="K52" i="13"/>
  <c r="L52" i="13" s="1"/>
  <c r="K51" i="13"/>
  <c r="L51" i="13" s="1"/>
  <c r="N51" i="13" s="1"/>
  <c r="O51" i="13" s="1"/>
  <c r="K52" i="15"/>
  <c r="L52" i="15" s="1"/>
  <c r="K51" i="15"/>
  <c r="L51" i="15" s="1"/>
  <c r="N51" i="15" s="1"/>
  <c r="O51" i="15" s="1"/>
  <c r="L49" i="15"/>
  <c r="N49" i="15" s="1"/>
  <c r="O49" i="15" s="1"/>
  <c r="K52" i="19"/>
  <c r="L52" i="19" s="1"/>
  <c r="N52" i="19" s="1"/>
  <c r="O52" i="19" s="1"/>
  <c r="K51" i="19"/>
  <c r="L51" i="19" s="1"/>
  <c r="N51" i="19" s="1"/>
  <c r="O51" i="19" s="1"/>
  <c r="L49" i="12"/>
  <c r="K52" i="12"/>
  <c r="L52" i="12" s="1"/>
  <c r="N52" i="12" s="1"/>
  <c r="O52" i="12" s="1"/>
  <c r="K51" i="12"/>
  <c r="L51" i="12" s="1"/>
  <c r="N51" i="12" s="1"/>
  <c r="O51" i="12" s="1"/>
  <c r="L49" i="14"/>
  <c r="N49" i="14" s="1"/>
  <c r="O49" i="14" s="1"/>
  <c r="K51" i="14"/>
  <c r="L51" i="14" s="1"/>
  <c r="N51" i="14" s="1"/>
  <c r="O51" i="14" s="1"/>
  <c r="K52" i="14"/>
  <c r="L52" i="14" s="1"/>
  <c r="AE29" i="11"/>
  <c r="N51" i="16" l="1"/>
  <c r="O51" i="16" s="1"/>
  <c r="N52" i="18"/>
  <c r="O52" i="18" s="1"/>
  <c r="N49" i="12"/>
  <c r="O49" i="12" s="1"/>
  <c r="N52" i="13"/>
  <c r="O52" i="13" s="1"/>
  <c r="N52" i="15"/>
  <c r="O52" i="15" s="1"/>
  <c r="N52" i="20"/>
  <c r="O52" i="20" s="1"/>
  <c r="N52" i="14"/>
  <c r="O52" i="14" s="1"/>
  <c r="AL31" i="16"/>
  <c r="AM38" i="30"/>
  <c r="AN38" i="30" s="1"/>
  <c r="AF38" i="30"/>
  <c r="AG38" i="30" s="1"/>
  <c r="AQ38" i="30" s="1"/>
  <c r="Y38" i="30"/>
  <c r="Z38" i="30" s="1"/>
  <c r="AJ38" i="30" s="1"/>
  <c r="R38" i="30"/>
  <c r="S38" i="30" s="1"/>
  <c r="AC38" i="30" s="1"/>
  <c r="K38" i="30"/>
  <c r="L38" i="30" s="1"/>
  <c r="V38" i="30" s="1"/>
  <c r="G38" i="30"/>
  <c r="H38" i="30" s="1"/>
  <c r="O38" i="30" s="1"/>
  <c r="AM37" i="30"/>
  <c r="AN37" i="30" s="1"/>
  <c r="AF37" i="30"/>
  <c r="AG37" i="30" s="1"/>
  <c r="AQ37" i="30" s="1"/>
  <c r="Y37" i="30"/>
  <c r="Z37" i="30" s="1"/>
  <c r="AJ37" i="30" s="1"/>
  <c r="R37" i="30"/>
  <c r="S37" i="30" s="1"/>
  <c r="AC37" i="30" s="1"/>
  <c r="K37" i="30"/>
  <c r="L37" i="30" s="1"/>
  <c r="V37" i="30" s="1"/>
  <c r="G37" i="30"/>
  <c r="H37" i="30" s="1"/>
  <c r="O37" i="30" s="1"/>
  <c r="AM35" i="30"/>
  <c r="AN35" i="30" s="1"/>
  <c r="AF35" i="30"/>
  <c r="AG35" i="30" s="1"/>
  <c r="AQ35" i="30" s="1"/>
  <c r="Y35" i="30"/>
  <c r="Z35" i="30" s="1"/>
  <c r="AJ35" i="30" s="1"/>
  <c r="R35" i="30"/>
  <c r="S35" i="30" s="1"/>
  <c r="AC35" i="30" s="1"/>
  <c r="K35" i="30"/>
  <c r="L35" i="30" s="1"/>
  <c r="V35" i="30" s="1"/>
  <c r="G35" i="30"/>
  <c r="H35" i="30" s="1"/>
  <c r="O35" i="30" s="1"/>
  <c r="AM34" i="30"/>
  <c r="AN34" i="30" s="1"/>
  <c r="AF34" i="30"/>
  <c r="AG34" i="30" s="1"/>
  <c r="AQ34" i="30" s="1"/>
  <c r="Y34" i="30"/>
  <c r="Z34" i="30" s="1"/>
  <c r="AJ34" i="30" s="1"/>
  <c r="R34" i="30"/>
  <c r="S34" i="30" s="1"/>
  <c r="AC34" i="30" s="1"/>
  <c r="K34" i="30"/>
  <c r="L34" i="30" s="1"/>
  <c r="V34" i="30" s="1"/>
  <c r="G34" i="30"/>
  <c r="H34" i="30" s="1"/>
  <c r="O34" i="30" s="1"/>
  <c r="AM33" i="30"/>
  <c r="AN33" i="30" s="1"/>
  <c r="AF33" i="30"/>
  <c r="AG33" i="30" s="1"/>
  <c r="AQ33" i="30" s="1"/>
  <c r="Y33" i="30"/>
  <c r="Z33" i="30" s="1"/>
  <c r="AJ33" i="30" s="1"/>
  <c r="R33" i="30"/>
  <c r="S33" i="30" s="1"/>
  <c r="AC33" i="30" s="1"/>
  <c r="K33" i="30"/>
  <c r="L33" i="30" s="1"/>
  <c r="V33" i="30" s="1"/>
  <c r="G33" i="30"/>
  <c r="H33" i="30" s="1"/>
  <c r="AM32" i="30"/>
  <c r="AN32" i="30" s="1"/>
  <c r="AF32" i="30"/>
  <c r="AG32" i="30" s="1"/>
  <c r="AQ32" i="30" s="1"/>
  <c r="Y32" i="30"/>
  <c r="Z32" i="30" s="1"/>
  <c r="AJ32" i="30" s="1"/>
  <c r="R32" i="30"/>
  <c r="S32" i="30" s="1"/>
  <c r="K32" i="30"/>
  <c r="L32" i="30" s="1"/>
  <c r="G32" i="30"/>
  <c r="H32" i="30" s="1"/>
  <c r="O32" i="30" s="1"/>
  <c r="AM31" i="30"/>
  <c r="AL31" i="30"/>
  <c r="AF31" i="30"/>
  <c r="AE31" i="30"/>
  <c r="Y31" i="30"/>
  <c r="X31" i="30"/>
  <c r="Q31" i="30"/>
  <c r="AM30" i="30"/>
  <c r="AN30" i="30" s="1"/>
  <c r="AF30" i="30"/>
  <c r="AG30" i="30" s="1"/>
  <c r="AQ30" i="30" s="1"/>
  <c r="Y30" i="30"/>
  <c r="Z30" i="30" s="1"/>
  <c r="AJ30" i="30" s="1"/>
  <c r="R30" i="30"/>
  <c r="S30" i="30" s="1"/>
  <c r="K30" i="30"/>
  <c r="L30" i="30" s="1"/>
  <c r="V30" i="30" s="1"/>
  <c r="G30" i="30"/>
  <c r="H30" i="30" s="1"/>
  <c r="O30" i="30" s="1"/>
  <c r="AM29" i="30"/>
  <c r="AF29" i="30"/>
  <c r="AE29" i="30"/>
  <c r="Y29" i="30"/>
  <c r="R29" i="30"/>
  <c r="K29" i="30"/>
  <c r="G29" i="30"/>
  <c r="AN28" i="30"/>
  <c r="AG28" i="30"/>
  <c r="Z28" i="30"/>
  <c r="AJ28" i="30" s="1"/>
  <c r="S28" i="30"/>
  <c r="AC28" i="30" s="1"/>
  <c r="L28" i="30"/>
  <c r="V28" i="30" s="1"/>
  <c r="H28" i="30"/>
  <c r="AN24" i="30"/>
  <c r="AG24" i="30"/>
  <c r="Z24" i="30"/>
  <c r="S24" i="30"/>
  <c r="AC24" i="30" s="1"/>
  <c r="L24" i="30"/>
  <c r="V24" i="30" s="1"/>
  <c r="H24" i="30"/>
  <c r="N24" i="30" s="1"/>
  <c r="H23" i="30"/>
  <c r="AE31" i="16"/>
  <c r="AE29" i="16"/>
  <c r="X31" i="16"/>
  <c r="Q31" i="16"/>
  <c r="J40" i="11"/>
  <c r="N28" i="30" l="1"/>
  <c r="AP28" i="30"/>
  <c r="AB24" i="30"/>
  <c r="AP24" i="30"/>
  <c r="O28" i="30"/>
  <c r="AQ24" i="30"/>
  <c r="O24" i="30"/>
  <c r="R45" i="30"/>
  <c r="S45" i="30" s="1"/>
  <c r="R44" i="30"/>
  <c r="S44" i="30" s="1"/>
  <c r="R48" i="30"/>
  <c r="Z31" i="30"/>
  <c r="AJ31" i="30" s="1"/>
  <c r="H29" i="30"/>
  <c r="H39" i="30" s="1"/>
  <c r="S31" i="30"/>
  <c r="AG31" i="30"/>
  <c r="AG29" i="30"/>
  <c r="AP32" i="30"/>
  <c r="AP37" i="30"/>
  <c r="AI35" i="30"/>
  <c r="AB30" i="30"/>
  <c r="AP30" i="30"/>
  <c r="AP33" i="30"/>
  <c r="U35" i="30"/>
  <c r="AP35" i="30"/>
  <c r="AB37" i="30"/>
  <c r="AI30" i="30"/>
  <c r="N37" i="30"/>
  <c r="N33" i="30"/>
  <c r="O33" i="30"/>
  <c r="V32" i="30"/>
  <c r="N32" i="30"/>
  <c r="AC32" i="30"/>
  <c r="U32" i="30"/>
  <c r="AI33" i="30"/>
  <c r="AJ24" i="30"/>
  <c r="AB28" i="30"/>
  <c r="U30" i="30"/>
  <c r="AC30" i="30"/>
  <c r="AB32" i="30"/>
  <c r="U34" i="30"/>
  <c r="AI34" i="30"/>
  <c r="U38" i="30"/>
  <c r="AI38" i="30"/>
  <c r="U24" i="30"/>
  <c r="U28" i="30"/>
  <c r="N30" i="30"/>
  <c r="U33" i="30"/>
  <c r="N35" i="30"/>
  <c r="AB35" i="30"/>
  <c r="U37" i="30"/>
  <c r="AI37" i="30"/>
  <c r="AI24" i="30"/>
  <c r="AI32" i="30"/>
  <c r="AN31" i="30"/>
  <c r="AB33" i="30"/>
  <c r="AQ28" i="30"/>
  <c r="AI28" i="30"/>
  <c r="N34" i="30"/>
  <c r="AB34" i="30"/>
  <c r="AP34" i="30"/>
  <c r="N38" i="30"/>
  <c r="AB38" i="30"/>
  <c r="AP38" i="30"/>
  <c r="D11" i="36" l="1"/>
  <c r="AP31" i="30"/>
  <c r="S48" i="30"/>
  <c r="R49" i="30"/>
  <c r="U44" i="30"/>
  <c r="V44" i="30" s="1"/>
  <c r="U45" i="30"/>
  <c r="V45" i="30" s="1"/>
  <c r="Y45" i="30"/>
  <c r="Z45" i="30" s="1"/>
  <c r="Y44" i="30"/>
  <c r="Z44" i="30" s="1"/>
  <c r="Y48" i="30"/>
  <c r="H47" i="30"/>
  <c r="H50" i="30" s="1"/>
  <c r="H66" i="30" s="1"/>
  <c r="AB31" i="30"/>
  <c r="AC31" i="30" s="1"/>
  <c r="AI31" i="30"/>
  <c r="AQ31" i="30"/>
  <c r="H69" i="30" l="1"/>
  <c r="H67" i="30"/>
  <c r="H68" i="30" s="1"/>
  <c r="S49" i="30"/>
  <c r="R52" i="30"/>
  <c r="S52" i="30" s="1"/>
  <c r="R51" i="30"/>
  <c r="S51" i="30" s="1"/>
  <c r="AF45" i="30"/>
  <c r="AG45" i="30" s="1"/>
  <c r="AF44" i="30"/>
  <c r="AG44" i="30" s="1"/>
  <c r="AF48" i="30"/>
  <c r="AB44" i="30"/>
  <c r="AC44" i="30" s="1"/>
  <c r="U48" i="30"/>
  <c r="V48" i="30" s="1"/>
  <c r="Y49" i="30"/>
  <c r="Z48" i="30"/>
  <c r="AB45" i="30"/>
  <c r="AC45" i="30" s="1"/>
  <c r="N31" i="30"/>
  <c r="O31" i="30" s="1"/>
  <c r="U31" i="30"/>
  <c r="V31" i="30" s="1"/>
  <c r="H60" i="30"/>
  <c r="H63" i="30" s="1"/>
  <c r="H70" i="30" l="1"/>
  <c r="AF49" i="30"/>
  <c r="AG48" i="30"/>
  <c r="AI48" i="30" s="1"/>
  <c r="AJ48" i="30" s="1"/>
  <c r="AI44" i="30"/>
  <c r="AJ44" i="30" s="1"/>
  <c r="AI45" i="30"/>
  <c r="AJ45" i="30" s="1"/>
  <c r="U51" i="30"/>
  <c r="V51" i="30" s="1"/>
  <c r="AM45" i="30"/>
  <c r="AN45" i="30" s="1"/>
  <c r="AP45" i="30" s="1"/>
  <c r="AQ45" i="30" s="1"/>
  <c r="AM44" i="30"/>
  <c r="AN44" i="30" s="1"/>
  <c r="AP44" i="30" s="1"/>
  <c r="AQ44" i="30" s="1"/>
  <c r="AM48" i="30"/>
  <c r="AB48" i="30"/>
  <c r="AC48" i="30" s="1"/>
  <c r="Y52" i="30"/>
  <c r="Z52" i="30" s="1"/>
  <c r="Y51" i="30"/>
  <c r="Z51" i="30" s="1"/>
  <c r="Z49" i="30"/>
  <c r="U52" i="30"/>
  <c r="V52" i="30" s="1"/>
  <c r="U49" i="30"/>
  <c r="V49" i="30" s="1"/>
  <c r="H61" i="30"/>
  <c r="AB49" i="30" l="1"/>
  <c r="AC49" i="30" s="1"/>
  <c r="AB51" i="30"/>
  <c r="AC51" i="30" s="1"/>
  <c r="AB52" i="30"/>
  <c r="AC52" i="30" s="1"/>
  <c r="AM49" i="30"/>
  <c r="AN48" i="30"/>
  <c r="AP48" i="30" s="1"/>
  <c r="AQ48" i="30" s="1"/>
  <c r="AF51" i="30"/>
  <c r="AG51" i="30" s="1"/>
  <c r="AF52" i="30"/>
  <c r="AG52" i="30" s="1"/>
  <c r="AG49" i="30"/>
  <c r="H62" i="30"/>
  <c r="H64" i="30" s="1"/>
  <c r="AM51" i="30" l="1"/>
  <c r="AN51" i="30" s="1"/>
  <c r="AP51" i="30" s="1"/>
  <c r="AQ51" i="30" s="1"/>
  <c r="AM52" i="30"/>
  <c r="AN52" i="30" s="1"/>
  <c r="AP52" i="30" s="1"/>
  <c r="AQ52" i="30" s="1"/>
  <c r="AN49" i="30"/>
  <c r="AP49" i="30" s="1"/>
  <c r="AQ49" i="30" s="1"/>
  <c r="AI49" i="30"/>
  <c r="AJ49" i="30" s="1"/>
  <c r="AI52" i="30"/>
  <c r="AJ52" i="30" s="1"/>
  <c r="AI51" i="30"/>
  <c r="AJ51" i="30" s="1"/>
  <c r="AL29" i="2" l="1"/>
  <c r="AE29" i="2"/>
  <c r="X29" i="2"/>
  <c r="Q29" i="2"/>
  <c r="J29" i="2"/>
  <c r="AL23" i="2"/>
  <c r="AE23" i="2"/>
  <c r="X23" i="2"/>
  <c r="Q23" i="2"/>
  <c r="J23" i="2"/>
  <c r="J23" i="19" l="1"/>
  <c r="J23" i="18"/>
  <c r="J23" i="20"/>
  <c r="J29" i="18"/>
  <c r="J29" i="20"/>
  <c r="J29" i="19"/>
  <c r="AL29" i="11"/>
  <c r="X29" i="11"/>
  <c r="Q29" i="11"/>
  <c r="J29" i="11"/>
  <c r="AL23" i="11"/>
  <c r="AE23" i="11"/>
  <c r="X23" i="11"/>
  <c r="Q23" i="11"/>
  <c r="Q23" i="30" l="1"/>
  <c r="S23" i="30" s="1"/>
  <c r="Q23" i="16"/>
  <c r="X23" i="30"/>
  <c r="Z23" i="30" s="1"/>
  <c r="X23" i="16"/>
  <c r="Q29" i="16"/>
  <c r="Q29" i="30"/>
  <c r="S29" i="30" s="1"/>
  <c r="J29" i="30"/>
  <c r="L29" i="30" s="1"/>
  <c r="N29" i="30" s="1"/>
  <c r="O29" i="30" s="1"/>
  <c r="J29" i="16"/>
  <c r="AE23" i="16"/>
  <c r="AE23" i="30"/>
  <c r="AG23" i="30" s="1"/>
  <c r="X29" i="30"/>
  <c r="Z29" i="30" s="1"/>
  <c r="X29" i="16"/>
  <c r="J23" i="16"/>
  <c r="J23" i="30"/>
  <c r="L23" i="30" s="1"/>
  <c r="AL23" i="16"/>
  <c r="AL23" i="30"/>
  <c r="AN23" i="30" s="1"/>
  <c r="AL29" i="30"/>
  <c r="AN29" i="30" s="1"/>
  <c r="AP29" i="30" s="1"/>
  <c r="AQ29" i="30" s="1"/>
  <c r="AL29" i="16"/>
  <c r="AL31" i="26"/>
  <c r="AL29" i="26"/>
  <c r="AL23" i="26"/>
  <c r="AE31" i="26"/>
  <c r="AE29" i="26"/>
  <c r="AE23" i="26"/>
  <c r="X31" i="26"/>
  <c r="X29" i="26"/>
  <c r="X23" i="26"/>
  <c r="Q31" i="26"/>
  <c r="Q29" i="26"/>
  <c r="Q23" i="26"/>
  <c r="J31" i="26"/>
  <c r="J29" i="26"/>
  <c r="J23" i="26"/>
  <c r="AL31" i="24"/>
  <c r="AL29" i="24"/>
  <c r="AL23" i="24"/>
  <c r="AE31" i="24"/>
  <c r="AE29" i="24"/>
  <c r="AE23" i="24"/>
  <c r="X31" i="24"/>
  <c r="X29" i="24"/>
  <c r="X23" i="24"/>
  <c r="Q31" i="24"/>
  <c r="Q29" i="24"/>
  <c r="Q23" i="24"/>
  <c r="J31" i="24"/>
  <c r="J29" i="24"/>
  <c r="J23" i="24"/>
  <c r="AL31" i="21"/>
  <c r="AL29" i="21"/>
  <c r="AL23" i="21"/>
  <c r="AE31" i="21"/>
  <c r="AE29" i="21"/>
  <c r="AE23" i="21"/>
  <c r="X31" i="21"/>
  <c r="X29" i="21"/>
  <c r="X23" i="21"/>
  <c r="Q31" i="21"/>
  <c r="Q29" i="21"/>
  <c r="Q23" i="21"/>
  <c r="J31" i="21"/>
  <c r="J29" i="21"/>
  <c r="J23" i="21"/>
  <c r="AL31" i="5"/>
  <c r="AL29" i="5"/>
  <c r="AL23" i="5"/>
  <c r="AE31" i="5"/>
  <c r="AE29" i="5"/>
  <c r="AE23" i="5"/>
  <c r="X31" i="5"/>
  <c r="X29" i="5"/>
  <c r="X23" i="5"/>
  <c r="Q31" i="5"/>
  <c r="Q29" i="5"/>
  <c r="Q23" i="5"/>
  <c r="J31" i="5"/>
  <c r="J29" i="5"/>
  <c r="J23" i="5"/>
  <c r="AL31" i="4"/>
  <c r="AL29" i="4"/>
  <c r="AL23" i="4"/>
  <c r="AE31" i="4"/>
  <c r="AE29" i="4"/>
  <c r="AE23" i="4"/>
  <c r="X31" i="4"/>
  <c r="X29" i="4"/>
  <c r="X23" i="4"/>
  <c r="Q31" i="4"/>
  <c r="Q29" i="4"/>
  <c r="Q23" i="4"/>
  <c r="J31" i="4"/>
  <c r="J29" i="4"/>
  <c r="J23" i="4"/>
  <c r="AL31" i="20"/>
  <c r="AL29" i="20"/>
  <c r="AL23" i="20"/>
  <c r="AE31" i="20"/>
  <c r="AE29" i="20"/>
  <c r="AE23" i="20"/>
  <c r="X31" i="20"/>
  <c r="X29" i="20"/>
  <c r="X23" i="20"/>
  <c r="Q31" i="20"/>
  <c r="Q29" i="20"/>
  <c r="Q23" i="20"/>
  <c r="AL31" i="19"/>
  <c r="AL29" i="19"/>
  <c r="AL23" i="19"/>
  <c r="AE31" i="19"/>
  <c r="AE29" i="19"/>
  <c r="AE23" i="19"/>
  <c r="X31" i="19"/>
  <c r="X29" i="19"/>
  <c r="X23" i="19"/>
  <c r="Q31" i="19"/>
  <c r="Q29" i="19"/>
  <c r="Q23" i="19"/>
  <c r="AL31" i="18"/>
  <c r="AL29" i="18"/>
  <c r="AL23" i="18"/>
  <c r="AE31" i="18"/>
  <c r="AE29" i="18"/>
  <c r="AE23" i="18"/>
  <c r="X31" i="18"/>
  <c r="X29" i="18"/>
  <c r="X23" i="18"/>
  <c r="Q31" i="18"/>
  <c r="Q29" i="18"/>
  <c r="Q23" i="18"/>
  <c r="AL31" i="17"/>
  <c r="AL29" i="17"/>
  <c r="AL23" i="17"/>
  <c r="AE31" i="17"/>
  <c r="AE29" i="17"/>
  <c r="AE23" i="17"/>
  <c r="X31" i="17"/>
  <c r="X29" i="17"/>
  <c r="X23" i="17"/>
  <c r="Q31" i="17"/>
  <c r="Q29" i="17"/>
  <c r="Q23" i="17"/>
  <c r="J31" i="17"/>
  <c r="J29" i="17"/>
  <c r="J23" i="17"/>
  <c r="AI29" i="30" l="1"/>
  <c r="AJ29" i="30" s="1"/>
  <c r="AB29" i="30"/>
  <c r="AC29" i="30" s="1"/>
  <c r="Z39" i="30"/>
  <c r="AB23" i="30"/>
  <c r="AI23" i="30"/>
  <c r="AG39" i="30"/>
  <c r="AP23" i="30"/>
  <c r="AN39" i="30"/>
  <c r="L39" i="30"/>
  <c r="N23" i="30"/>
  <c r="U29" i="30"/>
  <c r="V29" i="30" s="1"/>
  <c r="U23" i="30"/>
  <c r="S39" i="30"/>
  <c r="AL31" i="15"/>
  <c r="AL29" i="15"/>
  <c r="AL23" i="15"/>
  <c r="AE31" i="15"/>
  <c r="AE29" i="15"/>
  <c r="AE23" i="15"/>
  <c r="X31" i="15"/>
  <c r="X29" i="15"/>
  <c r="X23" i="15"/>
  <c r="Q31" i="15"/>
  <c r="Q29" i="15"/>
  <c r="Q23" i="15"/>
  <c r="J29" i="15"/>
  <c r="J23" i="15"/>
  <c r="AL31" i="14"/>
  <c r="AL29" i="14"/>
  <c r="AL23" i="14"/>
  <c r="AE31" i="14"/>
  <c r="AE29" i="14"/>
  <c r="AE23" i="14"/>
  <c r="X31" i="14"/>
  <c r="X29" i="14"/>
  <c r="X23" i="14"/>
  <c r="Q31" i="14"/>
  <c r="Q29" i="14"/>
  <c r="Q23" i="14"/>
  <c r="J29" i="14"/>
  <c r="J23" i="14"/>
  <c r="AL31" i="1"/>
  <c r="AL29" i="1"/>
  <c r="AL23" i="1"/>
  <c r="AE31" i="1"/>
  <c r="AE29" i="1"/>
  <c r="AE23" i="1"/>
  <c r="X31" i="1"/>
  <c r="X29" i="1"/>
  <c r="X23" i="1"/>
  <c r="Q31" i="1"/>
  <c r="Q29" i="1"/>
  <c r="Q23" i="1"/>
  <c r="J29" i="1"/>
  <c r="J23" i="1"/>
  <c r="AL31" i="13"/>
  <c r="AL29" i="13"/>
  <c r="AL23" i="13"/>
  <c r="AE31" i="13"/>
  <c r="AE29" i="13"/>
  <c r="AE23" i="13"/>
  <c r="X31" i="13"/>
  <c r="X29" i="13"/>
  <c r="X23" i="13"/>
  <c r="Q31" i="13"/>
  <c r="Q29" i="13"/>
  <c r="Q23" i="13"/>
  <c r="J29" i="13"/>
  <c r="J23" i="13"/>
  <c r="AL31" i="12"/>
  <c r="AL29" i="12"/>
  <c r="AL23" i="12"/>
  <c r="AE31" i="12"/>
  <c r="AE29" i="12"/>
  <c r="AE23" i="12"/>
  <c r="X31" i="12"/>
  <c r="X29" i="12"/>
  <c r="X23" i="12"/>
  <c r="Q31" i="12"/>
  <c r="Q29" i="12"/>
  <c r="Q23" i="12"/>
  <c r="J29" i="12"/>
  <c r="J23" i="12"/>
  <c r="I11" i="36" l="1"/>
  <c r="H11" i="36"/>
  <c r="F11" i="36"/>
  <c r="G11" i="36"/>
  <c r="E11" i="36"/>
  <c r="O23" i="30"/>
  <c r="AJ23" i="30"/>
  <c r="V23" i="30"/>
  <c r="AC23" i="30"/>
  <c r="AQ23" i="30"/>
  <c r="AG47" i="30"/>
  <c r="AI39" i="30"/>
  <c r="H12" i="36" s="1"/>
  <c r="AB39" i="30"/>
  <c r="G12" i="36" s="1"/>
  <c r="Z47" i="30"/>
  <c r="S47" i="30"/>
  <c r="U39" i="30"/>
  <c r="F12" i="36" s="1"/>
  <c r="N39" i="30"/>
  <c r="E12" i="36" s="1"/>
  <c r="E13" i="36" s="1"/>
  <c r="L47" i="30"/>
  <c r="AP39" i="30"/>
  <c r="I12" i="36" s="1"/>
  <c r="I13" i="36" s="1"/>
  <c r="AN47" i="30"/>
  <c r="G13" i="36" l="1"/>
  <c r="H13" i="36"/>
  <c r="F13" i="36"/>
  <c r="AJ39" i="30"/>
  <c r="AQ39" i="30"/>
  <c r="AC39" i="30"/>
  <c r="O39" i="30"/>
  <c r="V39" i="30"/>
  <c r="AB47" i="30"/>
  <c r="AC47" i="30" s="1"/>
  <c r="Z50" i="30"/>
  <c r="Z66" i="30" s="1"/>
  <c r="AN50" i="30"/>
  <c r="AN66" i="30" s="1"/>
  <c r="AP47" i="30"/>
  <c r="AQ47" i="30" s="1"/>
  <c r="U47" i="30"/>
  <c r="V47" i="30" s="1"/>
  <c r="S50" i="30"/>
  <c r="S66" i="30" s="1"/>
  <c r="N47" i="30"/>
  <c r="O47" i="30" s="1"/>
  <c r="L50" i="30"/>
  <c r="L66" i="30" s="1"/>
  <c r="AI47" i="30"/>
  <c r="AJ47" i="30" s="1"/>
  <c r="AG50" i="30"/>
  <c r="AG66" i="30" s="1"/>
  <c r="AG67" i="30" l="1"/>
  <c r="AG68" i="30" s="1"/>
  <c r="AG69" i="30"/>
  <c r="AI66" i="30"/>
  <c r="AJ66" i="30" s="1"/>
  <c r="Z69" i="30"/>
  <c r="AB66" i="30"/>
  <c r="AC66" i="30" s="1"/>
  <c r="Z67" i="30"/>
  <c r="S67" i="30"/>
  <c r="S68" i="30" s="1"/>
  <c r="S69" i="30"/>
  <c r="U66" i="30"/>
  <c r="V66" i="30" s="1"/>
  <c r="AN67" i="30"/>
  <c r="AN69" i="30"/>
  <c r="AP66" i="30"/>
  <c r="AQ66" i="30" s="1"/>
  <c r="N66" i="30"/>
  <c r="O66" i="30" s="1"/>
  <c r="L67" i="30"/>
  <c r="L69" i="30"/>
  <c r="N69" i="30" s="1"/>
  <c r="O69" i="30" s="1"/>
  <c r="N50" i="30"/>
  <c r="O50" i="30" s="1"/>
  <c r="L60" i="30"/>
  <c r="L63" i="30" s="1"/>
  <c r="AN60" i="30"/>
  <c r="AN63" i="30" s="1"/>
  <c r="AP50" i="30"/>
  <c r="AQ50" i="30" s="1"/>
  <c r="AG60" i="30"/>
  <c r="AG63" i="30" s="1"/>
  <c r="AI50" i="30"/>
  <c r="AJ50" i="30" s="1"/>
  <c r="S60" i="30"/>
  <c r="S63" i="30" s="1"/>
  <c r="U50" i="30"/>
  <c r="V50" i="30" s="1"/>
  <c r="AB50" i="30"/>
  <c r="AC50" i="30" s="1"/>
  <c r="Z60" i="30"/>
  <c r="Z63" i="30" s="1"/>
  <c r="AP63" i="30" l="1"/>
  <c r="AQ63" i="30" s="1"/>
  <c r="AB63" i="30"/>
  <c r="AC63" i="30" s="1"/>
  <c r="AI63" i="30"/>
  <c r="AJ63" i="30" s="1"/>
  <c r="U63" i="30"/>
  <c r="V63" i="30" s="1"/>
  <c r="N63" i="30"/>
  <c r="O63" i="30" s="1"/>
  <c r="AP69" i="30"/>
  <c r="AQ69" i="30" s="1"/>
  <c r="AB69" i="30"/>
  <c r="AC69" i="30" s="1"/>
  <c r="AP67" i="30"/>
  <c r="AQ67" i="30" s="1"/>
  <c r="AB67" i="30"/>
  <c r="AC67" i="30" s="1"/>
  <c r="Z68" i="30"/>
  <c r="AB68" i="30" s="1"/>
  <c r="AC68" i="30" s="1"/>
  <c r="U69" i="30"/>
  <c r="V69" i="30" s="1"/>
  <c r="AI69" i="30"/>
  <c r="AJ69" i="30" s="1"/>
  <c r="L68" i="30"/>
  <c r="N68" i="30" s="1"/>
  <c r="O68" i="30" s="1"/>
  <c r="N67" i="30"/>
  <c r="O67" i="30" s="1"/>
  <c r="AN68" i="30"/>
  <c r="AP68" i="30" s="1"/>
  <c r="AQ68" i="30" s="1"/>
  <c r="U67" i="30"/>
  <c r="V67" i="30" s="1"/>
  <c r="AI67" i="30"/>
  <c r="AJ67" i="30" s="1"/>
  <c r="AG70" i="30"/>
  <c r="S70" i="30"/>
  <c r="Z61" i="30"/>
  <c r="Z62" i="30" s="1"/>
  <c r="Z64" i="30" s="1"/>
  <c r="AB60" i="30"/>
  <c r="AC60" i="30" s="1"/>
  <c r="AI60" i="30"/>
  <c r="AJ60" i="30" s="1"/>
  <c r="AG61" i="30"/>
  <c r="L61" i="30"/>
  <c r="N60" i="30"/>
  <c r="O60" i="30" s="1"/>
  <c r="S61" i="30"/>
  <c r="U60" i="30"/>
  <c r="V60" i="30" s="1"/>
  <c r="AN61" i="30"/>
  <c r="AP60" i="30"/>
  <c r="AQ60" i="30" s="1"/>
  <c r="AI68" i="30" l="1"/>
  <c r="AJ68" i="30" s="1"/>
  <c r="Z70" i="30"/>
  <c r="AI70" i="30" s="1"/>
  <c r="AJ70" i="30" s="1"/>
  <c r="U68" i="30"/>
  <c r="V68" i="30" s="1"/>
  <c r="AN70" i="30"/>
  <c r="AP70" i="30" s="1"/>
  <c r="AQ70" i="30" s="1"/>
  <c r="L70" i="30"/>
  <c r="N70" i="30" s="1"/>
  <c r="O70" i="30" s="1"/>
  <c r="AP61" i="30"/>
  <c r="AQ61" i="30" s="1"/>
  <c r="AN62" i="30"/>
  <c r="AN64" i="30" s="1"/>
  <c r="AI61" i="30"/>
  <c r="AJ61" i="30" s="1"/>
  <c r="S62" i="30"/>
  <c r="S64" i="30" s="1"/>
  <c r="AB64" i="30" s="1"/>
  <c r="G14" i="36" s="1"/>
  <c r="U61" i="30"/>
  <c r="V61" i="30" s="1"/>
  <c r="L62" i="30"/>
  <c r="L64" i="30" s="1"/>
  <c r="N61" i="30"/>
  <c r="O61" i="30" s="1"/>
  <c r="AG62" i="30"/>
  <c r="AG64" i="30" s="1"/>
  <c r="AI64" i="30" s="1"/>
  <c r="H14" i="36" s="1"/>
  <c r="AB61" i="30"/>
  <c r="AC61" i="30" s="1"/>
  <c r="AB70" i="30" l="1"/>
  <c r="AC70" i="30" s="1"/>
  <c r="AP64" i="30"/>
  <c r="I14" i="36" s="1"/>
  <c r="AC64" i="30"/>
  <c r="AJ64" i="30"/>
  <c r="N64" i="30"/>
  <c r="E14" i="36" s="1"/>
  <c r="U64" i="30"/>
  <c r="F14" i="36" s="1"/>
  <c r="U70" i="30"/>
  <c r="V70" i="30" s="1"/>
  <c r="U62" i="30"/>
  <c r="V62" i="30" s="1"/>
  <c r="AI62" i="30"/>
  <c r="AJ62" i="30" s="1"/>
  <c r="AP62" i="30"/>
  <c r="AQ62" i="30" s="1"/>
  <c r="N62" i="30"/>
  <c r="O62" i="30" s="1"/>
  <c r="AB62" i="30"/>
  <c r="AC62" i="30" s="1"/>
  <c r="R45" i="26"/>
  <c r="AP43" i="26"/>
  <c r="AP42" i="26"/>
  <c r="AQ42" i="26" s="1"/>
  <c r="AM38" i="26"/>
  <c r="AN38" i="26" s="1"/>
  <c r="AF38" i="26"/>
  <c r="AG38" i="26" s="1"/>
  <c r="Y38" i="26"/>
  <c r="Z38" i="26" s="1"/>
  <c r="R38" i="26"/>
  <c r="S38" i="26" s="1"/>
  <c r="K38" i="26"/>
  <c r="L38" i="26" s="1"/>
  <c r="G38" i="26"/>
  <c r="H38" i="26" s="1"/>
  <c r="O38" i="26" s="1"/>
  <c r="AM37" i="26"/>
  <c r="AN37" i="26" s="1"/>
  <c r="AF37" i="26"/>
  <c r="AG37" i="26" s="1"/>
  <c r="AQ37" i="26" s="1"/>
  <c r="Y37" i="26"/>
  <c r="Z37" i="26" s="1"/>
  <c r="AJ37" i="26" s="1"/>
  <c r="R37" i="26"/>
  <c r="S37" i="26" s="1"/>
  <c r="AC37" i="26" s="1"/>
  <c r="K37" i="26"/>
  <c r="L37" i="26" s="1"/>
  <c r="V37" i="26" s="1"/>
  <c r="G37" i="26"/>
  <c r="H37" i="26" s="1"/>
  <c r="O37" i="26" s="1"/>
  <c r="AM35" i="26"/>
  <c r="AN35" i="26" s="1"/>
  <c r="AF35" i="26"/>
  <c r="AG35" i="26" s="1"/>
  <c r="AQ35" i="26" s="1"/>
  <c r="Y35" i="26"/>
  <c r="Z35" i="26" s="1"/>
  <c r="AJ35" i="26" s="1"/>
  <c r="R35" i="26"/>
  <c r="S35" i="26" s="1"/>
  <c r="AC35" i="26" s="1"/>
  <c r="K35" i="26"/>
  <c r="L35" i="26" s="1"/>
  <c r="V35" i="26" s="1"/>
  <c r="G35" i="26"/>
  <c r="H35" i="26" s="1"/>
  <c r="O35" i="26" s="1"/>
  <c r="AM34" i="26"/>
  <c r="AN34" i="26" s="1"/>
  <c r="AF34" i="26"/>
  <c r="AG34" i="26" s="1"/>
  <c r="Y34" i="26"/>
  <c r="Z34" i="26" s="1"/>
  <c r="R34" i="26"/>
  <c r="S34" i="26" s="1"/>
  <c r="K34" i="26"/>
  <c r="L34" i="26" s="1"/>
  <c r="G34" i="26"/>
  <c r="H34" i="26" s="1"/>
  <c r="O34" i="26" s="1"/>
  <c r="AM33" i="26"/>
  <c r="AN33" i="26" s="1"/>
  <c r="AF33" i="26"/>
  <c r="AG33" i="26" s="1"/>
  <c r="Y33" i="26"/>
  <c r="Z33" i="26" s="1"/>
  <c r="R33" i="26"/>
  <c r="S33" i="26" s="1"/>
  <c r="K33" i="26"/>
  <c r="L33" i="26" s="1"/>
  <c r="V33" i="26" s="1"/>
  <c r="G33" i="26"/>
  <c r="H33" i="26" s="1"/>
  <c r="AM32" i="26"/>
  <c r="AN32" i="26" s="1"/>
  <c r="AF32" i="26"/>
  <c r="AG32" i="26" s="1"/>
  <c r="Y32" i="26"/>
  <c r="Z32" i="26" s="1"/>
  <c r="S32" i="26"/>
  <c r="R32" i="26"/>
  <c r="K32" i="26"/>
  <c r="L32" i="26" s="1"/>
  <c r="G32" i="26"/>
  <c r="H32" i="26" s="1"/>
  <c r="O32" i="26" s="1"/>
  <c r="AM31" i="26"/>
  <c r="AN31" i="26" s="1"/>
  <c r="AF31" i="26"/>
  <c r="AG31" i="26" s="1"/>
  <c r="Y31" i="26"/>
  <c r="Z31" i="26" s="1"/>
  <c r="AJ31" i="26" s="1"/>
  <c r="R31" i="26"/>
  <c r="S31" i="26" s="1"/>
  <c r="K31" i="26"/>
  <c r="L31" i="26" s="1"/>
  <c r="G31" i="26"/>
  <c r="H31" i="26" s="1"/>
  <c r="AM30" i="26"/>
  <c r="AN30" i="26" s="1"/>
  <c r="AF30" i="26"/>
  <c r="AG30" i="26" s="1"/>
  <c r="Y30" i="26"/>
  <c r="Z30" i="26" s="1"/>
  <c r="R30" i="26"/>
  <c r="S30" i="26" s="1"/>
  <c r="K30" i="26"/>
  <c r="L30" i="26" s="1"/>
  <c r="G30" i="26"/>
  <c r="H30" i="26" s="1"/>
  <c r="O30" i="26" s="1"/>
  <c r="AM29" i="26"/>
  <c r="AN29" i="26" s="1"/>
  <c r="AF29" i="26"/>
  <c r="AG29" i="26" s="1"/>
  <c r="Y29" i="26"/>
  <c r="Z29" i="26" s="1"/>
  <c r="R29" i="26"/>
  <c r="S29" i="26" s="1"/>
  <c r="K29" i="26"/>
  <c r="L29" i="26" s="1"/>
  <c r="G29" i="26"/>
  <c r="H29" i="26" s="1"/>
  <c r="AN28" i="26"/>
  <c r="AG28" i="26"/>
  <c r="AQ28" i="26" s="1"/>
  <c r="Z28" i="26"/>
  <c r="S28" i="26"/>
  <c r="AC28" i="26" s="1"/>
  <c r="L28" i="26"/>
  <c r="H28" i="26"/>
  <c r="O28" i="26" s="1"/>
  <c r="AN24" i="26"/>
  <c r="AG24" i="26"/>
  <c r="AQ24" i="26" s="1"/>
  <c r="Z24" i="26"/>
  <c r="S24" i="26"/>
  <c r="AC24" i="26" s="1"/>
  <c r="L24" i="26"/>
  <c r="U24" i="26" s="1"/>
  <c r="H24" i="26"/>
  <c r="O24" i="26" s="1"/>
  <c r="AN23" i="26"/>
  <c r="AG23" i="26"/>
  <c r="Z23" i="26"/>
  <c r="S23" i="26"/>
  <c r="L23" i="26"/>
  <c r="H23" i="26"/>
  <c r="Q73" i="24"/>
  <c r="R45" i="24" s="1"/>
  <c r="R54" i="24" s="1"/>
  <c r="S54" i="24" s="1"/>
  <c r="AM38" i="24"/>
  <c r="AN38" i="24" s="1"/>
  <c r="AF38" i="24"/>
  <c r="AG38" i="24" s="1"/>
  <c r="Y38" i="24"/>
  <c r="Z38" i="24" s="1"/>
  <c r="R38" i="24"/>
  <c r="S38" i="24" s="1"/>
  <c r="AC38" i="24" s="1"/>
  <c r="K38" i="24"/>
  <c r="L38" i="24" s="1"/>
  <c r="G38" i="24"/>
  <c r="H38" i="24" s="1"/>
  <c r="O38" i="24" s="1"/>
  <c r="AM37" i="24"/>
  <c r="AN37" i="24" s="1"/>
  <c r="AF37" i="24"/>
  <c r="AG37" i="24" s="1"/>
  <c r="AP37" i="24" s="1"/>
  <c r="Y37" i="24"/>
  <c r="Z37" i="24" s="1"/>
  <c r="R37" i="24"/>
  <c r="S37" i="24" s="1"/>
  <c r="AC37" i="24" s="1"/>
  <c r="K37" i="24"/>
  <c r="L37" i="24" s="1"/>
  <c r="G37" i="24"/>
  <c r="H37" i="24" s="1"/>
  <c r="O37" i="24" s="1"/>
  <c r="AM35" i="24"/>
  <c r="AN35" i="24" s="1"/>
  <c r="AF35" i="24"/>
  <c r="AG35" i="24" s="1"/>
  <c r="AQ35" i="24" s="1"/>
  <c r="Y35" i="24"/>
  <c r="Z35" i="24" s="1"/>
  <c r="R35" i="24"/>
  <c r="S35" i="24" s="1"/>
  <c r="K35" i="24"/>
  <c r="L35" i="24" s="1"/>
  <c r="V35" i="24" s="1"/>
  <c r="G35" i="24"/>
  <c r="H35" i="24" s="1"/>
  <c r="AM34" i="24"/>
  <c r="AN34" i="24" s="1"/>
  <c r="AG34" i="24"/>
  <c r="AQ34" i="24" s="1"/>
  <c r="AF34" i="24"/>
  <c r="Y34" i="24"/>
  <c r="Z34" i="24" s="1"/>
  <c r="AJ34" i="24" s="1"/>
  <c r="R34" i="24"/>
  <c r="S34" i="24" s="1"/>
  <c r="K34" i="24"/>
  <c r="L34" i="24" s="1"/>
  <c r="G34" i="24"/>
  <c r="H34" i="24" s="1"/>
  <c r="O34" i="24" s="1"/>
  <c r="AM33" i="24"/>
  <c r="AN33" i="24" s="1"/>
  <c r="AF33" i="24"/>
  <c r="AG33" i="24" s="1"/>
  <c r="AQ33" i="24" s="1"/>
  <c r="Y33" i="24"/>
  <c r="Z33" i="24" s="1"/>
  <c r="R33" i="24"/>
  <c r="S33" i="24" s="1"/>
  <c r="AC33" i="24" s="1"/>
  <c r="K33" i="24"/>
  <c r="L33" i="24" s="1"/>
  <c r="G33" i="24"/>
  <c r="H33" i="24" s="1"/>
  <c r="O33" i="24" s="1"/>
  <c r="AM32" i="24"/>
  <c r="AN32" i="24" s="1"/>
  <c r="AF32" i="24"/>
  <c r="AG32" i="24" s="1"/>
  <c r="Y32" i="24"/>
  <c r="Z32" i="24" s="1"/>
  <c r="AJ32" i="24" s="1"/>
  <c r="R32" i="24"/>
  <c r="S32" i="24" s="1"/>
  <c r="AC32" i="24" s="1"/>
  <c r="K32" i="24"/>
  <c r="L32" i="24" s="1"/>
  <c r="G32" i="24"/>
  <c r="H32" i="24" s="1"/>
  <c r="O32" i="24" s="1"/>
  <c r="AM31" i="24"/>
  <c r="AN31" i="24" s="1"/>
  <c r="AF31" i="24"/>
  <c r="AG31" i="24" s="1"/>
  <c r="Y31" i="24"/>
  <c r="Z31" i="24" s="1"/>
  <c r="AJ31" i="24" s="1"/>
  <c r="R31" i="24"/>
  <c r="S31" i="24" s="1"/>
  <c r="K31" i="24"/>
  <c r="L31" i="24" s="1"/>
  <c r="G31" i="24"/>
  <c r="H31" i="24" s="1"/>
  <c r="O31" i="24" s="1"/>
  <c r="AM30" i="24"/>
  <c r="AN30" i="24" s="1"/>
  <c r="AF30" i="24"/>
  <c r="AG30" i="24" s="1"/>
  <c r="Y30" i="24"/>
  <c r="Z30" i="24" s="1"/>
  <c r="R30" i="24"/>
  <c r="S30" i="24" s="1"/>
  <c r="AC30" i="24" s="1"/>
  <c r="K30" i="24"/>
  <c r="L30" i="24" s="1"/>
  <c r="V30" i="24" s="1"/>
  <c r="G30" i="24"/>
  <c r="H30" i="24" s="1"/>
  <c r="O30" i="24" s="1"/>
  <c r="AM29" i="24"/>
  <c r="AN29" i="24" s="1"/>
  <c r="AF29" i="24"/>
  <c r="AG29" i="24" s="1"/>
  <c r="Y29" i="24"/>
  <c r="Z29" i="24" s="1"/>
  <c r="R29" i="24"/>
  <c r="S29" i="24" s="1"/>
  <c r="K29" i="24"/>
  <c r="L29" i="24" s="1"/>
  <c r="G29" i="24"/>
  <c r="H29" i="24" s="1"/>
  <c r="AN28" i="24"/>
  <c r="AG28" i="24"/>
  <c r="Z28" i="24"/>
  <c r="AJ28" i="24" s="1"/>
  <c r="S28" i="24"/>
  <c r="AC28" i="24" s="1"/>
  <c r="L28" i="24"/>
  <c r="H28" i="24"/>
  <c r="O28" i="24" s="1"/>
  <c r="AN24" i="24"/>
  <c r="AG24" i="24"/>
  <c r="Z24" i="24"/>
  <c r="AJ24" i="24" s="1"/>
  <c r="S24" i="24"/>
  <c r="L24" i="24"/>
  <c r="V24" i="24" s="1"/>
  <c r="H24" i="24"/>
  <c r="O24" i="24" s="1"/>
  <c r="AN23" i="24"/>
  <c r="AG23" i="24"/>
  <c r="Z23" i="24"/>
  <c r="S23" i="24"/>
  <c r="L23" i="24"/>
  <c r="H23" i="24"/>
  <c r="Q73" i="21"/>
  <c r="AM31" i="21"/>
  <c r="AN31" i="21" s="1"/>
  <c r="AF31" i="21"/>
  <c r="AG31" i="21" s="1"/>
  <c r="Y31" i="21"/>
  <c r="Z31" i="21" s="1"/>
  <c r="R31" i="21"/>
  <c r="S31" i="21" s="1"/>
  <c r="K31" i="21"/>
  <c r="L31" i="21" s="1"/>
  <c r="G31" i="21"/>
  <c r="H31" i="21" s="1"/>
  <c r="O31" i="21" s="1"/>
  <c r="AM29" i="21"/>
  <c r="AN29" i="21" s="1"/>
  <c r="AF29" i="21"/>
  <c r="AG29" i="21" s="1"/>
  <c r="Y29" i="21"/>
  <c r="Z29" i="21" s="1"/>
  <c r="R29" i="21"/>
  <c r="S29" i="21" s="1"/>
  <c r="K29" i="21"/>
  <c r="L29" i="21" s="1"/>
  <c r="G29" i="21"/>
  <c r="H29" i="21" s="1"/>
  <c r="AN28" i="21"/>
  <c r="AG28" i="21"/>
  <c r="AQ28" i="21" s="1"/>
  <c r="Z28" i="21"/>
  <c r="S28" i="21"/>
  <c r="AC28" i="21" s="1"/>
  <c r="L28" i="21"/>
  <c r="U28" i="21" s="1"/>
  <c r="H28" i="21"/>
  <c r="N28" i="21" s="1"/>
  <c r="AN24" i="21"/>
  <c r="AG24" i="21"/>
  <c r="AQ24" i="21" s="1"/>
  <c r="Z24" i="21"/>
  <c r="S24" i="21"/>
  <c r="AC24" i="21" s="1"/>
  <c r="L24" i="21"/>
  <c r="V24" i="21" s="1"/>
  <c r="H24" i="21"/>
  <c r="O24" i="21" s="1"/>
  <c r="AN23" i="21"/>
  <c r="AG23" i="21"/>
  <c r="Z23" i="21"/>
  <c r="S23" i="21"/>
  <c r="L23" i="21"/>
  <c r="H23" i="21"/>
  <c r="F18" i="21"/>
  <c r="Q73" i="20"/>
  <c r="R48" i="20" s="1"/>
  <c r="AM38" i="20"/>
  <c r="AN38" i="20" s="1"/>
  <c r="AF38" i="20"/>
  <c r="AG38" i="20" s="1"/>
  <c r="Y38" i="20"/>
  <c r="Z38" i="20" s="1"/>
  <c r="R38" i="20"/>
  <c r="S38" i="20" s="1"/>
  <c r="AC38" i="20" s="1"/>
  <c r="K38" i="20"/>
  <c r="L38" i="20" s="1"/>
  <c r="V38" i="20" s="1"/>
  <c r="G38" i="20"/>
  <c r="H38" i="20" s="1"/>
  <c r="O38" i="20" s="1"/>
  <c r="AM37" i="20"/>
  <c r="AN37" i="20" s="1"/>
  <c r="AF37" i="20"/>
  <c r="AG37" i="20" s="1"/>
  <c r="Y37" i="20"/>
  <c r="Z37" i="20" s="1"/>
  <c r="R37" i="20"/>
  <c r="S37" i="20" s="1"/>
  <c r="K37" i="20"/>
  <c r="L37" i="20" s="1"/>
  <c r="G37" i="20"/>
  <c r="H37" i="20" s="1"/>
  <c r="O37" i="20" s="1"/>
  <c r="AM35" i="20"/>
  <c r="AN35" i="20" s="1"/>
  <c r="AF35" i="20"/>
  <c r="AG35" i="20" s="1"/>
  <c r="Y35" i="20"/>
  <c r="Z35" i="20" s="1"/>
  <c r="R35" i="20"/>
  <c r="S35" i="20" s="1"/>
  <c r="K35" i="20"/>
  <c r="L35" i="20" s="1"/>
  <c r="G35" i="20"/>
  <c r="H35" i="20" s="1"/>
  <c r="O35" i="20" s="1"/>
  <c r="AM34" i="20"/>
  <c r="AN34" i="20" s="1"/>
  <c r="AF34" i="20"/>
  <c r="AG34" i="20" s="1"/>
  <c r="Y34" i="20"/>
  <c r="Z34" i="20" s="1"/>
  <c r="R34" i="20"/>
  <c r="S34" i="20" s="1"/>
  <c r="AC34" i="20" s="1"/>
  <c r="K34" i="20"/>
  <c r="L34" i="20" s="1"/>
  <c r="V34" i="20" s="1"/>
  <c r="G34" i="20"/>
  <c r="H34" i="20" s="1"/>
  <c r="AM33" i="20"/>
  <c r="AN33" i="20" s="1"/>
  <c r="AF33" i="20"/>
  <c r="AG33" i="20" s="1"/>
  <c r="Y33" i="20"/>
  <c r="Z33" i="20" s="1"/>
  <c r="R33" i="20"/>
  <c r="S33" i="20" s="1"/>
  <c r="K33" i="20"/>
  <c r="L33" i="20" s="1"/>
  <c r="G33" i="20"/>
  <c r="H33" i="20" s="1"/>
  <c r="O33" i="20" s="1"/>
  <c r="AM32" i="20"/>
  <c r="AN32" i="20" s="1"/>
  <c r="AF32" i="20"/>
  <c r="AG32" i="20" s="1"/>
  <c r="AQ32" i="20" s="1"/>
  <c r="Y32" i="20"/>
  <c r="Z32" i="20" s="1"/>
  <c r="AJ32" i="20" s="1"/>
  <c r="R32" i="20"/>
  <c r="S32" i="20" s="1"/>
  <c r="AC32" i="20" s="1"/>
  <c r="K32" i="20"/>
  <c r="L32" i="20" s="1"/>
  <c r="V32" i="20" s="1"/>
  <c r="G32" i="20"/>
  <c r="H32" i="20" s="1"/>
  <c r="O32" i="20" s="1"/>
  <c r="AM31" i="20"/>
  <c r="AN31" i="20" s="1"/>
  <c r="AF31" i="20"/>
  <c r="AG31" i="20" s="1"/>
  <c r="Y31" i="20"/>
  <c r="Z31" i="20" s="1"/>
  <c r="R31" i="20"/>
  <c r="S31" i="20" s="1"/>
  <c r="K31" i="20"/>
  <c r="L31" i="20" s="1"/>
  <c r="G31" i="20"/>
  <c r="H31" i="20" s="1"/>
  <c r="O31" i="20" s="1"/>
  <c r="AM30" i="20"/>
  <c r="AN30" i="20" s="1"/>
  <c r="AF30" i="20"/>
  <c r="AG30" i="20" s="1"/>
  <c r="AQ30" i="20" s="1"/>
  <c r="Y30" i="20"/>
  <c r="Z30" i="20" s="1"/>
  <c r="AJ30" i="20" s="1"/>
  <c r="R30" i="20"/>
  <c r="S30" i="20" s="1"/>
  <c r="AC30" i="20" s="1"/>
  <c r="K30" i="20"/>
  <c r="L30" i="20" s="1"/>
  <c r="V30" i="20" s="1"/>
  <c r="G30" i="20"/>
  <c r="H30" i="20" s="1"/>
  <c r="O30" i="20" s="1"/>
  <c r="AM29" i="20"/>
  <c r="AN29" i="20" s="1"/>
  <c r="AF29" i="20"/>
  <c r="AG29" i="20" s="1"/>
  <c r="Y29" i="20"/>
  <c r="Z29" i="20" s="1"/>
  <c r="R29" i="20"/>
  <c r="S29" i="20" s="1"/>
  <c r="K29" i="20"/>
  <c r="L29" i="20" s="1"/>
  <c r="G29" i="20"/>
  <c r="H29" i="20" s="1"/>
  <c r="AN28" i="20"/>
  <c r="AG28" i="20"/>
  <c r="AP28" i="20" s="1"/>
  <c r="Z28" i="20"/>
  <c r="S28" i="20"/>
  <c r="AC28" i="20" s="1"/>
  <c r="L28" i="20"/>
  <c r="H28" i="20"/>
  <c r="O28" i="20" s="1"/>
  <c r="AN24" i="20"/>
  <c r="AG24" i="20"/>
  <c r="Z24" i="20"/>
  <c r="S24" i="20"/>
  <c r="AC24" i="20" s="1"/>
  <c r="O24" i="20"/>
  <c r="L24" i="20"/>
  <c r="H24" i="20"/>
  <c r="AN23" i="20"/>
  <c r="AG23" i="20"/>
  <c r="Z23" i="20"/>
  <c r="S23" i="20"/>
  <c r="L23" i="20"/>
  <c r="H23" i="20"/>
  <c r="Q73" i="19"/>
  <c r="R48" i="19" s="1"/>
  <c r="AM38" i="19"/>
  <c r="AN38" i="19" s="1"/>
  <c r="AF38" i="19"/>
  <c r="AG38" i="19" s="1"/>
  <c r="AP38" i="19" s="1"/>
  <c r="Y38" i="19"/>
  <c r="Z38" i="19" s="1"/>
  <c r="AJ38" i="19" s="1"/>
  <c r="R38" i="19"/>
  <c r="S38" i="19" s="1"/>
  <c r="AC38" i="19" s="1"/>
  <c r="K38" i="19"/>
  <c r="L38" i="19" s="1"/>
  <c r="U38" i="19" s="1"/>
  <c r="G38" i="19"/>
  <c r="H38" i="19" s="1"/>
  <c r="AM37" i="19"/>
  <c r="AN37" i="19" s="1"/>
  <c r="AF37" i="19"/>
  <c r="AG37" i="19" s="1"/>
  <c r="AQ37" i="19" s="1"/>
  <c r="Y37" i="19"/>
  <c r="Z37" i="19" s="1"/>
  <c r="R37" i="19"/>
  <c r="S37" i="19" s="1"/>
  <c r="K37" i="19"/>
  <c r="L37" i="19" s="1"/>
  <c r="V37" i="19" s="1"/>
  <c r="G37" i="19"/>
  <c r="H37" i="19" s="1"/>
  <c r="O37" i="19" s="1"/>
  <c r="AM35" i="19"/>
  <c r="AN35" i="19" s="1"/>
  <c r="AF35" i="19"/>
  <c r="AG35" i="19" s="1"/>
  <c r="Y35" i="19"/>
  <c r="Z35" i="19" s="1"/>
  <c r="R35" i="19"/>
  <c r="S35" i="19" s="1"/>
  <c r="K35" i="19"/>
  <c r="L35" i="19" s="1"/>
  <c r="G35" i="19"/>
  <c r="H35" i="19" s="1"/>
  <c r="O35" i="19" s="1"/>
  <c r="AM34" i="19"/>
  <c r="AN34" i="19" s="1"/>
  <c r="AF34" i="19"/>
  <c r="AG34" i="19" s="1"/>
  <c r="AQ34" i="19" s="1"/>
  <c r="Y34" i="19"/>
  <c r="Z34" i="19" s="1"/>
  <c r="AJ34" i="19" s="1"/>
  <c r="R34" i="19"/>
  <c r="S34" i="19" s="1"/>
  <c r="K34" i="19"/>
  <c r="L34" i="19" s="1"/>
  <c r="V34" i="19" s="1"/>
  <c r="G34" i="19"/>
  <c r="H34" i="19" s="1"/>
  <c r="O34" i="19" s="1"/>
  <c r="AM33" i="19"/>
  <c r="AN33" i="19" s="1"/>
  <c r="AF33" i="19"/>
  <c r="AG33" i="19" s="1"/>
  <c r="Y33" i="19"/>
  <c r="Z33" i="19" s="1"/>
  <c r="R33" i="19"/>
  <c r="S33" i="19" s="1"/>
  <c r="K33" i="19"/>
  <c r="L33" i="19" s="1"/>
  <c r="G33" i="19"/>
  <c r="H33" i="19" s="1"/>
  <c r="O33" i="19" s="1"/>
  <c r="AM32" i="19"/>
  <c r="AN32" i="19" s="1"/>
  <c r="AF32" i="19"/>
  <c r="AG32" i="19" s="1"/>
  <c r="AQ32" i="19" s="1"/>
  <c r="Y32" i="19"/>
  <c r="Z32" i="19" s="1"/>
  <c r="AJ32" i="19" s="1"/>
  <c r="R32" i="19"/>
  <c r="S32" i="19" s="1"/>
  <c r="AC32" i="19" s="1"/>
  <c r="K32" i="19"/>
  <c r="L32" i="19" s="1"/>
  <c r="G32" i="19"/>
  <c r="H32" i="19" s="1"/>
  <c r="O32" i="19" s="1"/>
  <c r="AM31" i="19"/>
  <c r="AN31" i="19" s="1"/>
  <c r="AF31" i="19"/>
  <c r="AG31" i="19" s="1"/>
  <c r="Y31" i="19"/>
  <c r="Z31" i="19" s="1"/>
  <c r="R31" i="19"/>
  <c r="S31" i="19" s="1"/>
  <c r="K31" i="19"/>
  <c r="L31" i="19" s="1"/>
  <c r="G31" i="19"/>
  <c r="H31" i="19" s="1"/>
  <c r="O31" i="19" s="1"/>
  <c r="AM30" i="19"/>
  <c r="AN30" i="19" s="1"/>
  <c r="AF30" i="19"/>
  <c r="AG30" i="19" s="1"/>
  <c r="Y30" i="19"/>
  <c r="Z30" i="19" s="1"/>
  <c r="AJ30" i="19" s="1"/>
  <c r="R30" i="19"/>
  <c r="S30" i="19" s="1"/>
  <c r="AC30" i="19" s="1"/>
  <c r="K30" i="19"/>
  <c r="L30" i="19" s="1"/>
  <c r="G30" i="19"/>
  <c r="H30" i="19" s="1"/>
  <c r="O30" i="19" s="1"/>
  <c r="AM29" i="19"/>
  <c r="AN29" i="19" s="1"/>
  <c r="AF29" i="19"/>
  <c r="AG29" i="19" s="1"/>
  <c r="Y29" i="19"/>
  <c r="Z29" i="19" s="1"/>
  <c r="R29" i="19"/>
  <c r="S29" i="19" s="1"/>
  <c r="K29" i="19"/>
  <c r="L29" i="19" s="1"/>
  <c r="G29" i="19"/>
  <c r="H29" i="19" s="1"/>
  <c r="AN28" i="19"/>
  <c r="AG28" i="19"/>
  <c r="Z28" i="19"/>
  <c r="AI28" i="19" s="1"/>
  <c r="S28" i="19"/>
  <c r="L28" i="19"/>
  <c r="V28" i="19" s="1"/>
  <c r="H28" i="19"/>
  <c r="O28" i="19" s="1"/>
  <c r="AN24" i="19"/>
  <c r="AG24" i="19"/>
  <c r="AQ24" i="19" s="1"/>
  <c r="Z24" i="19"/>
  <c r="AI24" i="19" s="1"/>
  <c r="S24" i="19"/>
  <c r="L24" i="19"/>
  <c r="V24" i="19" s="1"/>
  <c r="H24" i="19"/>
  <c r="O24" i="19" s="1"/>
  <c r="AN23" i="19"/>
  <c r="AG23" i="19"/>
  <c r="Z23" i="19"/>
  <c r="S23" i="19"/>
  <c r="L23" i="19"/>
  <c r="H23" i="19"/>
  <c r="AP33" i="24" l="1"/>
  <c r="AP32" i="20"/>
  <c r="AB31" i="24"/>
  <c r="AI24" i="21"/>
  <c r="AI35" i="24"/>
  <c r="AB34" i="20"/>
  <c r="AP30" i="26"/>
  <c r="AP32" i="19"/>
  <c r="G34" i="21"/>
  <c r="H34" i="21" s="1"/>
  <c r="O34" i="21" s="1"/>
  <c r="Y42" i="21"/>
  <c r="Z42" i="21" s="1"/>
  <c r="R42" i="21"/>
  <c r="S42" i="21" s="1"/>
  <c r="G42" i="21"/>
  <c r="H42" i="21" s="1"/>
  <c r="AM42" i="21"/>
  <c r="AN42" i="21" s="1"/>
  <c r="K42" i="21"/>
  <c r="L42" i="21" s="1"/>
  <c r="AF42" i="21"/>
  <c r="AG42" i="21" s="1"/>
  <c r="G45" i="21"/>
  <c r="K45" i="21"/>
  <c r="L45" i="21" s="1"/>
  <c r="K52" i="21"/>
  <c r="L52" i="21" s="1"/>
  <c r="K51" i="21"/>
  <c r="L51" i="21" s="1"/>
  <c r="AP28" i="26"/>
  <c r="AP28" i="24"/>
  <c r="Y35" i="21"/>
  <c r="Z35" i="21" s="1"/>
  <c r="AP30" i="24"/>
  <c r="AI33" i="24"/>
  <c r="AP24" i="21"/>
  <c r="AP38" i="24"/>
  <c r="N33" i="26"/>
  <c r="N28" i="19"/>
  <c r="U24" i="20"/>
  <c r="R45" i="21"/>
  <c r="S45" i="21" s="1"/>
  <c r="AC45" i="21" s="1"/>
  <c r="AQ64" i="30"/>
  <c r="I15" i="36" s="1"/>
  <c r="U54" i="24"/>
  <c r="V54" i="24" s="1"/>
  <c r="AP31" i="26"/>
  <c r="H15" i="36"/>
  <c r="G15" i="36"/>
  <c r="S45" i="26"/>
  <c r="U45" i="26" s="1"/>
  <c r="R54" i="26"/>
  <c r="S54" i="26" s="1"/>
  <c r="U54" i="26" s="1"/>
  <c r="V54" i="26" s="1"/>
  <c r="R52" i="26"/>
  <c r="S52" i="26" s="1"/>
  <c r="U52" i="26" s="1"/>
  <c r="V52" i="26" s="1"/>
  <c r="R51" i="26"/>
  <c r="S51" i="26" s="1"/>
  <c r="U51" i="26" s="1"/>
  <c r="V51" i="26" s="1"/>
  <c r="S45" i="24"/>
  <c r="AC45" i="24" s="1"/>
  <c r="R52" i="24"/>
  <c r="S52" i="24" s="1"/>
  <c r="U52" i="24" s="1"/>
  <c r="V52" i="24" s="1"/>
  <c r="R51" i="24"/>
  <c r="S51" i="24" s="1"/>
  <c r="U51" i="24" s="1"/>
  <c r="V51" i="24" s="1"/>
  <c r="V64" i="30"/>
  <c r="O64" i="30"/>
  <c r="R49" i="19"/>
  <c r="S49" i="19" s="1"/>
  <c r="U49" i="19" s="1"/>
  <c r="V49" i="19" s="1"/>
  <c r="S48" i="19"/>
  <c r="R49" i="20"/>
  <c r="S49" i="20" s="1"/>
  <c r="U49" i="20" s="1"/>
  <c r="V49" i="20" s="1"/>
  <c r="S48" i="20"/>
  <c r="U48" i="20" s="1"/>
  <c r="V48" i="20" s="1"/>
  <c r="O28" i="21"/>
  <c r="AC33" i="26"/>
  <c r="U33" i="26"/>
  <c r="AB33" i="26"/>
  <c r="AJ33" i="26"/>
  <c r="AP37" i="26"/>
  <c r="AQ33" i="26"/>
  <c r="AI33" i="26"/>
  <c r="AP35" i="26"/>
  <c r="AP33" i="26"/>
  <c r="AP38" i="26"/>
  <c r="N34" i="26"/>
  <c r="Y45" i="26"/>
  <c r="N35" i="24"/>
  <c r="O35" i="24"/>
  <c r="V38" i="24"/>
  <c r="N38" i="24"/>
  <c r="N28" i="24"/>
  <c r="U28" i="24"/>
  <c r="AB33" i="24"/>
  <c r="U37" i="24"/>
  <c r="AP32" i="24"/>
  <c r="AJ33" i="24"/>
  <c r="V37" i="24"/>
  <c r="AP34" i="24"/>
  <c r="AP35" i="24"/>
  <c r="Y37" i="21"/>
  <c r="Z37" i="21" s="1"/>
  <c r="G30" i="21"/>
  <c r="H30" i="21" s="1"/>
  <c r="O30" i="21" s="1"/>
  <c r="K33" i="21"/>
  <c r="L33" i="21" s="1"/>
  <c r="V33" i="21" s="1"/>
  <c r="AF37" i="21"/>
  <c r="AG37" i="21" s="1"/>
  <c r="R33" i="21"/>
  <c r="S33" i="21" s="1"/>
  <c r="AC33" i="21" s="1"/>
  <c r="AM33" i="21"/>
  <c r="AN33" i="21" s="1"/>
  <c r="V28" i="21"/>
  <c r="N24" i="21"/>
  <c r="AI28" i="21"/>
  <c r="U24" i="21"/>
  <c r="R35" i="21"/>
  <c r="S35" i="21" s="1"/>
  <c r="AI34" i="20"/>
  <c r="AQ34" i="20"/>
  <c r="AJ34" i="20"/>
  <c r="AP34" i="20"/>
  <c r="AP28" i="19"/>
  <c r="N29" i="20"/>
  <c r="O29" i="20" s="1"/>
  <c r="AP31" i="19"/>
  <c r="X73" i="20"/>
  <c r="Y48" i="20" s="1"/>
  <c r="R45" i="20"/>
  <c r="S45" i="20" s="1"/>
  <c r="U45" i="20" s="1"/>
  <c r="V45" i="20" s="1"/>
  <c r="R44" i="20"/>
  <c r="S44" i="20" s="1"/>
  <c r="X73" i="19"/>
  <c r="Y48" i="19" s="1"/>
  <c r="R45" i="19"/>
  <c r="S45" i="19" s="1"/>
  <c r="U45" i="19" s="1"/>
  <c r="V45" i="19" s="1"/>
  <c r="R44" i="19"/>
  <c r="S44" i="19" s="1"/>
  <c r="U44" i="19" s="1"/>
  <c r="V44" i="19" s="1"/>
  <c r="X73" i="21"/>
  <c r="Y45" i="21" s="1"/>
  <c r="X73" i="24"/>
  <c r="Y45" i="24" s="1"/>
  <c r="Y54" i="24" s="1"/>
  <c r="Z54" i="24" s="1"/>
  <c r="AB54" i="24" s="1"/>
  <c r="AC54" i="24" s="1"/>
  <c r="AP40" i="26"/>
  <c r="AQ40" i="26" s="1"/>
  <c r="AP29" i="24"/>
  <c r="AQ29" i="24" s="1"/>
  <c r="N29" i="24"/>
  <c r="O29" i="24" s="1"/>
  <c r="AN39" i="24"/>
  <c r="AP23" i="21"/>
  <c r="AQ23" i="21" s="1"/>
  <c r="U34" i="20"/>
  <c r="AP24" i="26"/>
  <c r="AP23" i="26"/>
  <c r="AQ23" i="26" s="1"/>
  <c r="AI28" i="26"/>
  <c r="AI24" i="26"/>
  <c r="AI31" i="26"/>
  <c r="U28" i="26"/>
  <c r="AP31" i="24"/>
  <c r="AB24" i="24"/>
  <c r="AB28" i="24"/>
  <c r="AB23" i="24"/>
  <c r="AC23" i="24" s="1"/>
  <c r="AC24" i="24"/>
  <c r="U24" i="24"/>
  <c r="N30" i="24"/>
  <c r="AP28" i="21"/>
  <c r="AP24" i="20"/>
  <c r="U23" i="20"/>
  <c r="V23" i="20" s="1"/>
  <c r="U28" i="20"/>
  <c r="N23" i="20"/>
  <c r="O23" i="20" s="1"/>
  <c r="AP24" i="19"/>
  <c r="AQ28" i="19"/>
  <c r="AB23" i="19"/>
  <c r="AC23" i="19" s="1"/>
  <c r="AB28" i="19"/>
  <c r="AB24" i="19"/>
  <c r="U30" i="19"/>
  <c r="V30" i="19"/>
  <c r="N23" i="19"/>
  <c r="O23" i="19" s="1"/>
  <c r="N24" i="19"/>
  <c r="N29" i="19"/>
  <c r="O29" i="19" s="1"/>
  <c r="AP44" i="26"/>
  <c r="AQ44" i="26" s="1"/>
  <c r="U31" i="26"/>
  <c r="V31" i="26" s="1"/>
  <c r="AB31" i="26"/>
  <c r="AC31" i="26" s="1"/>
  <c r="AQ31" i="26"/>
  <c r="N29" i="26"/>
  <c r="O29" i="26" s="1"/>
  <c r="AB29" i="26"/>
  <c r="AC29" i="26" s="1"/>
  <c r="AP29" i="26"/>
  <c r="AQ29" i="26" s="1"/>
  <c r="N30" i="26"/>
  <c r="V30" i="26"/>
  <c r="AI32" i="26"/>
  <c r="AQ32" i="26"/>
  <c r="AJ38" i="26"/>
  <c r="AB38" i="26"/>
  <c r="H39" i="26"/>
  <c r="AI34" i="26"/>
  <c r="AQ34" i="26"/>
  <c r="O31" i="26"/>
  <c r="N31" i="26"/>
  <c r="N32" i="26"/>
  <c r="V32" i="26"/>
  <c r="U30" i="26"/>
  <c r="AC30" i="26"/>
  <c r="AP32" i="26"/>
  <c r="AB34" i="26"/>
  <c r="AJ34" i="26"/>
  <c r="V38" i="26"/>
  <c r="N38" i="26"/>
  <c r="Z39" i="26"/>
  <c r="AB30" i="26"/>
  <c r="AJ30" i="26"/>
  <c r="U32" i="26"/>
  <c r="AC32" i="26"/>
  <c r="O33" i="26"/>
  <c r="AQ38" i="26"/>
  <c r="AI38" i="26"/>
  <c r="AQ43" i="26"/>
  <c r="AB23" i="26"/>
  <c r="AC23" i="26" s="1"/>
  <c r="U29" i="26"/>
  <c r="V29" i="26" s="1"/>
  <c r="AI29" i="26"/>
  <c r="AJ29" i="26" s="1"/>
  <c r="N37" i="26"/>
  <c r="U37" i="26"/>
  <c r="AB37" i="26"/>
  <c r="AI37" i="26"/>
  <c r="AB24" i="26"/>
  <c r="AJ24" i="26"/>
  <c r="AB28" i="26"/>
  <c r="AJ28" i="26"/>
  <c r="N35" i="26"/>
  <c r="U35" i="26"/>
  <c r="AB35" i="26"/>
  <c r="AI35" i="26"/>
  <c r="AN39" i="26"/>
  <c r="N23" i="26"/>
  <c r="O23" i="26" s="1"/>
  <c r="AI23" i="26"/>
  <c r="AJ23" i="26" s="1"/>
  <c r="V34" i="26"/>
  <c r="AP34" i="26"/>
  <c r="AC38" i="26"/>
  <c r="U38" i="26"/>
  <c r="L39" i="26"/>
  <c r="AP46" i="26"/>
  <c r="V24" i="26"/>
  <c r="N24" i="26"/>
  <c r="V28" i="26"/>
  <c r="N28" i="26"/>
  <c r="S39" i="26"/>
  <c r="U23" i="26"/>
  <c r="V23" i="26" s="1"/>
  <c r="AG39" i="26"/>
  <c r="AI30" i="26"/>
  <c r="AQ30" i="26"/>
  <c r="AB32" i="26"/>
  <c r="AJ32" i="26"/>
  <c r="U34" i="26"/>
  <c r="AC34" i="26"/>
  <c r="U29" i="24"/>
  <c r="V29" i="24" s="1"/>
  <c r="AC31" i="24"/>
  <c r="H39" i="24"/>
  <c r="H47" i="24" s="1"/>
  <c r="U31" i="24"/>
  <c r="V31" i="24" s="1"/>
  <c r="AQ30" i="24"/>
  <c r="AI30" i="24"/>
  <c r="AC34" i="24"/>
  <c r="U34" i="24"/>
  <c r="AQ38" i="24"/>
  <c r="AI38" i="24"/>
  <c r="V32" i="24"/>
  <c r="N32" i="24"/>
  <c r="U32" i="24"/>
  <c r="AJ30" i="24"/>
  <c r="AB30" i="24"/>
  <c r="AQ32" i="24"/>
  <c r="AI32" i="24"/>
  <c r="V34" i="24"/>
  <c r="N34" i="24"/>
  <c r="AI34" i="24"/>
  <c r="AJ35" i="24"/>
  <c r="L39" i="24"/>
  <c r="U23" i="24"/>
  <c r="V23" i="24" s="1"/>
  <c r="Z39" i="24"/>
  <c r="AQ28" i="24"/>
  <c r="AI28" i="24"/>
  <c r="AI29" i="24"/>
  <c r="AJ29" i="24" s="1"/>
  <c r="N31" i="24"/>
  <c r="V33" i="24"/>
  <c r="N33" i="24"/>
  <c r="AB34" i="24"/>
  <c r="AB35" i="24"/>
  <c r="AI37" i="24"/>
  <c r="N23" i="24"/>
  <c r="O23" i="24" s="1"/>
  <c r="AI23" i="24"/>
  <c r="AJ23" i="24" s="1"/>
  <c r="AP23" i="24"/>
  <c r="AQ23" i="24" s="1"/>
  <c r="AG39" i="24"/>
  <c r="N24" i="24"/>
  <c r="V28" i="24"/>
  <c r="AC35" i="24"/>
  <c r="U35" i="24"/>
  <c r="N37" i="24"/>
  <c r="AJ37" i="24"/>
  <c r="AB37" i="24"/>
  <c r="AQ24" i="24"/>
  <c r="AI24" i="24"/>
  <c r="AQ37" i="24"/>
  <c r="AJ38" i="24"/>
  <c r="AB38" i="24"/>
  <c r="AP24" i="24"/>
  <c r="AB29" i="24"/>
  <c r="AC29" i="24" s="1"/>
  <c r="U30" i="24"/>
  <c r="AQ31" i="24"/>
  <c r="AI31" i="24"/>
  <c r="AB32" i="24"/>
  <c r="U33" i="24"/>
  <c r="U38" i="24"/>
  <c r="S39" i="24"/>
  <c r="AP31" i="21"/>
  <c r="N31" i="21"/>
  <c r="AI37" i="21"/>
  <c r="AQ37" i="21"/>
  <c r="AI29" i="21"/>
  <c r="AJ29" i="21" s="1"/>
  <c r="AJ35" i="21"/>
  <c r="U29" i="21"/>
  <c r="V29" i="21" s="1"/>
  <c r="U31" i="21"/>
  <c r="V31" i="21" s="1"/>
  <c r="AI31" i="21"/>
  <c r="AQ31" i="21"/>
  <c r="U33" i="21"/>
  <c r="AB29" i="21"/>
  <c r="AC29" i="21" s="1"/>
  <c r="AJ37" i="21"/>
  <c r="U23" i="21"/>
  <c r="V23" i="21" s="1"/>
  <c r="AJ24" i="21"/>
  <c r="AB24" i="21"/>
  <c r="AJ28" i="21"/>
  <c r="AB28" i="21"/>
  <c r="N23" i="21"/>
  <c r="O23" i="21" s="1"/>
  <c r="AI23" i="21"/>
  <c r="AJ23" i="21" s="1"/>
  <c r="AF33" i="21"/>
  <c r="AG33" i="21" s="1"/>
  <c r="K35" i="21"/>
  <c r="L35" i="21" s="1"/>
  <c r="AM35" i="21"/>
  <c r="AN35" i="21" s="1"/>
  <c r="R37" i="21"/>
  <c r="S37" i="21" s="1"/>
  <c r="AB37" i="21" s="1"/>
  <c r="G38" i="21"/>
  <c r="H38" i="21" s="1"/>
  <c r="O38" i="21" s="1"/>
  <c r="AM38" i="21"/>
  <c r="AN38" i="21" s="1"/>
  <c r="AF38" i="21"/>
  <c r="AG38" i="21" s="1"/>
  <c r="Y38" i="21"/>
  <c r="Z38" i="21" s="1"/>
  <c r="R38" i="21"/>
  <c r="S38" i="21" s="1"/>
  <c r="K38" i="21"/>
  <c r="L38" i="21" s="1"/>
  <c r="G37" i="21"/>
  <c r="H37" i="21" s="1"/>
  <c r="O37" i="21" s="1"/>
  <c r="G35" i="21"/>
  <c r="H35" i="21" s="1"/>
  <c r="O35" i="21" s="1"/>
  <c r="AM34" i="21"/>
  <c r="AN34" i="21" s="1"/>
  <c r="AF34" i="21"/>
  <c r="AG34" i="21" s="1"/>
  <c r="Y34" i="21"/>
  <c r="Z34" i="21" s="1"/>
  <c r="R34" i="21"/>
  <c r="S34" i="21" s="1"/>
  <c r="K34" i="21"/>
  <c r="L34" i="21" s="1"/>
  <c r="G33" i="21"/>
  <c r="H33" i="21" s="1"/>
  <c r="O33" i="21" s="1"/>
  <c r="AM32" i="21"/>
  <c r="AN32" i="21" s="1"/>
  <c r="AF32" i="21"/>
  <c r="AG32" i="21" s="1"/>
  <c r="Y32" i="21"/>
  <c r="Z32" i="21" s="1"/>
  <c r="R32" i="21"/>
  <c r="S32" i="21" s="1"/>
  <c r="K32" i="21"/>
  <c r="L32" i="21" s="1"/>
  <c r="AM30" i="21"/>
  <c r="AN30" i="21" s="1"/>
  <c r="AF30" i="21"/>
  <c r="AG30" i="21" s="1"/>
  <c r="Y30" i="21"/>
  <c r="Z30" i="21" s="1"/>
  <c r="R30" i="21"/>
  <c r="S30" i="21" s="1"/>
  <c r="K30" i="21"/>
  <c r="L30" i="21" s="1"/>
  <c r="AB23" i="21"/>
  <c r="AC23" i="21" s="1"/>
  <c r="N29" i="21"/>
  <c r="O29" i="21" s="1"/>
  <c r="AP29" i="21"/>
  <c r="AQ29" i="21" s="1"/>
  <c r="AB31" i="21"/>
  <c r="AC31" i="21" s="1"/>
  <c r="AJ31" i="21"/>
  <c r="G32" i="21"/>
  <c r="H32" i="21" s="1"/>
  <c r="O32" i="21" s="1"/>
  <c r="Y33" i="21"/>
  <c r="Z33" i="21" s="1"/>
  <c r="AF35" i="21"/>
  <c r="AG35" i="21" s="1"/>
  <c r="K37" i="21"/>
  <c r="L37" i="21" s="1"/>
  <c r="AM37" i="21"/>
  <c r="AN37" i="21" s="1"/>
  <c r="AP37" i="21" s="1"/>
  <c r="N37" i="20"/>
  <c r="AN39" i="20"/>
  <c r="AP30" i="20"/>
  <c r="AI38" i="20"/>
  <c r="AP33" i="20"/>
  <c r="AI29" i="20"/>
  <c r="AJ29" i="20" s="1"/>
  <c r="U31" i="20"/>
  <c r="V31" i="20" s="1"/>
  <c r="U33" i="20"/>
  <c r="AC33" i="20"/>
  <c r="AB31" i="20"/>
  <c r="AC31" i="20" s="1"/>
  <c r="AJ31" i="20"/>
  <c r="AP35" i="20"/>
  <c r="AB37" i="20"/>
  <c r="AJ37" i="20"/>
  <c r="Z39" i="20"/>
  <c r="N34" i="20"/>
  <c r="O34" i="20"/>
  <c r="AI37" i="20"/>
  <c r="AQ37" i="20"/>
  <c r="AB29" i="20"/>
  <c r="AC29" i="20" s="1"/>
  <c r="N33" i="20"/>
  <c r="V33" i="20"/>
  <c r="N35" i="20"/>
  <c r="V35" i="20"/>
  <c r="AI35" i="20"/>
  <c r="AQ35" i="20"/>
  <c r="AQ24" i="20"/>
  <c r="AP29" i="20"/>
  <c r="AQ29" i="20" s="1"/>
  <c r="AI31" i="20"/>
  <c r="AB33" i="20"/>
  <c r="U35" i="20"/>
  <c r="H39" i="20"/>
  <c r="N24" i="20"/>
  <c r="V24" i="20"/>
  <c r="AI24" i="20"/>
  <c r="N28" i="20"/>
  <c r="V28" i="20"/>
  <c r="AI28" i="20"/>
  <c r="N32" i="20"/>
  <c r="U32" i="20"/>
  <c r="AB32" i="20"/>
  <c r="AI32" i="20"/>
  <c r="AB38" i="20"/>
  <c r="AJ38" i="20"/>
  <c r="L39" i="20"/>
  <c r="AG39" i="20"/>
  <c r="AJ24" i="20"/>
  <c r="AB24" i="20"/>
  <c r="AJ28" i="20"/>
  <c r="AB28" i="20"/>
  <c r="N30" i="20"/>
  <c r="U30" i="20"/>
  <c r="AB30" i="20"/>
  <c r="AI30" i="20"/>
  <c r="N38" i="20"/>
  <c r="U38" i="20"/>
  <c r="AB23" i="20"/>
  <c r="AC23" i="20" s="1"/>
  <c r="AQ28" i="20"/>
  <c r="AQ31" i="20"/>
  <c r="AJ33" i="20"/>
  <c r="AC35" i="20"/>
  <c r="V37" i="20"/>
  <c r="AP37" i="20"/>
  <c r="AQ38" i="20"/>
  <c r="S39" i="20"/>
  <c r="AP23" i="20"/>
  <c r="AQ23" i="20" s="1"/>
  <c r="AI23" i="20"/>
  <c r="AJ23" i="20" s="1"/>
  <c r="U29" i="20"/>
  <c r="V29" i="20" s="1"/>
  <c r="N31" i="20"/>
  <c r="AP31" i="20"/>
  <c r="AI33" i="20"/>
  <c r="AQ33" i="20"/>
  <c r="AB35" i="20"/>
  <c r="AJ35" i="20"/>
  <c r="U37" i="20"/>
  <c r="AC37" i="20"/>
  <c r="AP38" i="20"/>
  <c r="U31" i="19"/>
  <c r="V31" i="19" s="1"/>
  <c r="AJ33" i="19"/>
  <c r="AB33" i="19"/>
  <c r="AP29" i="19"/>
  <c r="AQ29" i="19" s="1"/>
  <c r="AQ35" i="19"/>
  <c r="AI35" i="19"/>
  <c r="AP35" i="19"/>
  <c r="AB32" i="19"/>
  <c r="AI34" i="19"/>
  <c r="AP34" i="19"/>
  <c r="N37" i="19"/>
  <c r="U32" i="19"/>
  <c r="AB34" i="19"/>
  <c r="V38" i="19"/>
  <c r="AQ30" i="19"/>
  <c r="AI30" i="19"/>
  <c r="V33" i="19"/>
  <c r="N33" i="19"/>
  <c r="AC35" i="19"/>
  <c r="U35" i="19"/>
  <c r="AC37" i="19"/>
  <c r="U37" i="19"/>
  <c r="AN39" i="19"/>
  <c r="N31" i="19"/>
  <c r="AJ31" i="19"/>
  <c r="AB31" i="19"/>
  <c r="AC31" i="19" s="1"/>
  <c r="AJ37" i="19"/>
  <c r="AB37" i="19"/>
  <c r="Z39" i="19"/>
  <c r="U29" i="19"/>
  <c r="V29" i="19" s="1"/>
  <c r="AP30" i="19"/>
  <c r="AQ31" i="19"/>
  <c r="AI31" i="19"/>
  <c r="AC33" i="19"/>
  <c r="U33" i="19"/>
  <c r="AQ33" i="19"/>
  <c r="AI33" i="19"/>
  <c r="AJ35" i="19"/>
  <c r="AB35" i="19"/>
  <c r="O38" i="19"/>
  <c r="N38" i="19"/>
  <c r="AB29" i="19"/>
  <c r="AC29" i="19" s="1"/>
  <c r="N30" i="19"/>
  <c r="V32" i="19"/>
  <c r="N32" i="19"/>
  <c r="AP33" i="19"/>
  <c r="AC34" i="19"/>
  <c r="U34" i="19"/>
  <c r="V35" i="19"/>
  <c r="N35" i="19"/>
  <c r="AI29" i="19"/>
  <c r="AJ29" i="19" s="1"/>
  <c r="AP37" i="19"/>
  <c r="U23" i="19"/>
  <c r="V23" i="19" s="1"/>
  <c r="AP23" i="19"/>
  <c r="AQ23" i="19" s="1"/>
  <c r="AJ24" i="19"/>
  <c r="AJ28" i="19"/>
  <c r="AI37" i="19"/>
  <c r="AI38" i="19"/>
  <c r="AQ38" i="19"/>
  <c r="S39" i="19"/>
  <c r="AG39" i="19"/>
  <c r="L39" i="19"/>
  <c r="AI23" i="19"/>
  <c r="AJ23" i="19" s="1"/>
  <c r="AB30" i="19"/>
  <c r="AI32" i="19"/>
  <c r="N34" i="19"/>
  <c r="AB38" i="19"/>
  <c r="H39" i="19"/>
  <c r="AC24" i="19"/>
  <c r="U24" i="19"/>
  <c r="AC28" i="19"/>
  <c r="U28" i="19"/>
  <c r="Q73" i="18"/>
  <c r="R48" i="18" s="1"/>
  <c r="AM38" i="18"/>
  <c r="AN38" i="18" s="1"/>
  <c r="AF38" i="18"/>
  <c r="AG38" i="18" s="1"/>
  <c r="AQ38" i="18" s="1"/>
  <c r="Y38" i="18"/>
  <c r="Z38" i="18" s="1"/>
  <c r="AJ38" i="18" s="1"/>
  <c r="R38" i="18"/>
  <c r="S38" i="18" s="1"/>
  <c r="K38" i="18"/>
  <c r="L38" i="18" s="1"/>
  <c r="G38" i="18"/>
  <c r="H38" i="18" s="1"/>
  <c r="O38" i="18" s="1"/>
  <c r="AM37" i="18"/>
  <c r="AN37" i="18" s="1"/>
  <c r="AF37" i="18"/>
  <c r="AG37" i="18" s="1"/>
  <c r="AQ37" i="18" s="1"/>
  <c r="Y37" i="18"/>
  <c r="Z37" i="18" s="1"/>
  <c r="AJ37" i="18" s="1"/>
  <c r="R37" i="18"/>
  <c r="S37" i="18" s="1"/>
  <c r="K37" i="18"/>
  <c r="L37" i="18" s="1"/>
  <c r="G37" i="18"/>
  <c r="H37" i="18" s="1"/>
  <c r="O37" i="18" s="1"/>
  <c r="AM35" i="18"/>
  <c r="AN35" i="18" s="1"/>
  <c r="AF35" i="18"/>
  <c r="AG35" i="18" s="1"/>
  <c r="Y35" i="18"/>
  <c r="Z35" i="18" s="1"/>
  <c r="AJ35" i="18" s="1"/>
  <c r="S35" i="18"/>
  <c r="AC35" i="18" s="1"/>
  <c r="R35" i="18"/>
  <c r="K35" i="18"/>
  <c r="L35" i="18" s="1"/>
  <c r="G35" i="18"/>
  <c r="H35" i="18" s="1"/>
  <c r="O35" i="18" s="1"/>
  <c r="AM34" i="18"/>
  <c r="AN34" i="18" s="1"/>
  <c r="AF34" i="18"/>
  <c r="AG34" i="18" s="1"/>
  <c r="AQ34" i="18" s="1"/>
  <c r="Y34" i="18"/>
  <c r="Z34" i="18" s="1"/>
  <c r="R34" i="18"/>
  <c r="S34" i="18" s="1"/>
  <c r="AC34" i="18" s="1"/>
  <c r="K34" i="18"/>
  <c r="L34" i="18" s="1"/>
  <c r="G34" i="18"/>
  <c r="H34" i="18" s="1"/>
  <c r="O34" i="18" s="1"/>
  <c r="AM33" i="18"/>
  <c r="AN33" i="18" s="1"/>
  <c r="AF33" i="18"/>
  <c r="AG33" i="18" s="1"/>
  <c r="Y33" i="18"/>
  <c r="Z33" i="18" s="1"/>
  <c r="R33" i="18"/>
  <c r="S33" i="18" s="1"/>
  <c r="K33" i="18"/>
  <c r="L33" i="18" s="1"/>
  <c r="V33" i="18" s="1"/>
  <c r="G33" i="18"/>
  <c r="H33" i="18" s="1"/>
  <c r="AM32" i="18"/>
  <c r="AN32" i="18" s="1"/>
  <c r="AF32" i="18"/>
  <c r="AG32" i="18" s="1"/>
  <c r="Y32" i="18"/>
  <c r="Z32" i="18" s="1"/>
  <c r="R32" i="18"/>
  <c r="S32" i="18" s="1"/>
  <c r="K32" i="18"/>
  <c r="L32" i="18" s="1"/>
  <c r="V32" i="18" s="1"/>
  <c r="G32" i="18"/>
  <c r="H32" i="18" s="1"/>
  <c r="O32" i="18" s="1"/>
  <c r="AM31" i="18"/>
  <c r="AN31" i="18" s="1"/>
  <c r="AF31" i="18"/>
  <c r="AG31" i="18" s="1"/>
  <c r="AQ31" i="18" s="1"/>
  <c r="Y31" i="18"/>
  <c r="Z31" i="18" s="1"/>
  <c r="S31" i="18"/>
  <c r="R31" i="18"/>
  <c r="K31" i="18"/>
  <c r="L31" i="18" s="1"/>
  <c r="G31" i="18"/>
  <c r="H31" i="18" s="1"/>
  <c r="O31" i="18" s="1"/>
  <c r="AM30" i="18"/>
  <c r="AN30" i="18" s="1"/>
  <c r="AF30" i="18"/>
  <c r="AG30" i="18" s="1"/>
  <c r="AQ30" i="18" s="1"/>
  <c r="Y30" i="18"/>
  <c r="Z30" i="18" s="1"/>
  <c r="R30" i="18"/>
  <c r="S30" i="18" s="1"/>
  <c r="AC30" i="18" s="1"/>
  <c r="K30" i="18"/>
  <c r="L30" i="18" s="1"/>
  <c r="G30" i="18"/>
  <c r="H30" i="18" s="1"/>
  <c r="O30" i="18" s="1"/>
  <c r="AM29" i="18"/>
  <c r="AN29" i="18" s="1"/>
  <c r="AF29" i="18"/>
  <c r="AG29" i="18" s="1"/>
  <c r="Y29" i="18"/>
  <c r="Z29" i="18" s="1"/>
  <c r="R29" i="18"/>
  <c r="S29" i="18" s="1"/>
  <c r="K29" i="18"/>
  <c r="L29" i="18" s="1"/>
  <c r="G29" i="18"/>
  <c r="H29" i="18" s="1"/>
  <c r="AN28" i="18"/>
  <c r="AG28" i="18"/>
  <c r="Z28" i="18"/>
  <c r="AJ28" i="18" s="1"/>
  <c r="S28" i="18"/>
  <c r="L28" i="18"/>
  <c r="V28" i="18" s="1"/>
  <c r="H28" i="18"/>
  <c r="O28" i="18" s="1"/>
  <c r="AQ24" i="18"/>
  <c r="AN24" i="18"/>
  <c r="AG24" i="18"/>
  <c r="Z24" i="18"/>
  <c r="S24" i="18"/>
  <c r="L24" i="18"/>
  <c r="H24" i="18"/>
  <c r="O24" i="18" s="1"/>
  <c r="AN23" i="18"/>
  <c r="AG23" i="18"/>
  <c r="Z23" i="18"/>
  <c r="S23" i="18"/>
  <c r="L23" i="18"/>
  <c r="H23" i="18"/>
  <c r="Q73" i="17"/>
  <c r="R48" i="17" s="1"/>
  <c r="AM38" i="17"/>
  <c r="AN38" i="17" s="1"/>
  <c r="AF38" i="17"/>
  <c r="AG38" i="17" s="1"/>
  <c r="Y38" i="17"/>
  <c r="Z38" i="17" s="1"/>
  <c r="R38" i="17"/>
  <c r="S38" i="17" s="1"/>
  <c r="K38" i="17"/>
  <c r="L38" i="17" s="1"/>
  <c r="G38" i="17"/>
  <c r="H38" i="17" s="1"/>
  <c r="O38" i="17" s="1"/>
  <c r="AM37" i="17"/>
  <c r="AN37" i="17" s="1"/>
  <c r="AF37" i="17"/>
  <c r="AG37" i="17" s="1"/>
  <c r="Y37" i="17"/>
  <c r="Z37" i="17" s="1"/>
  <c r="R37" i="17"/>
  <c r="S37" i="17" s="1"/>
  <c r="K37" i="17"/>
  <c r="L37" i="17" s="1"/>
  <c r="G37" i="17"/>
  <c r="H37" i="17" s="1"/>
  <c r="O37" i="17" s="1"/>
  <c r="AM35" i="17"/>
  <c r="AN35" i="17" s="1"/>
  <c r="AF35" i="17"/>
  <c r="AG35" i="17" s="1"/>
  <c r="AQ35" i="17" s="1"/>
  <c r="Y35" i="17"/>
  <c r="Z35" i="17" s="1"/>
  <c r="AJ35" i="17" s="1"/>
  <c r="R35" i="17"/>
  <c r="S35" i="17" s="1"/>
  <c r="AC35" i="17" s="1"/>
  <c r="K35" i="17"/>
  <c r="L35" i="17" s="1"/>
  <c r="V35" i="17" s="1"/>
  <c r="G35" i="17"/>
  <c r="H35" i="17" s="1"/>
  <c r="AM34" i="17"/>
  <c r="AN34" i="17" s="1"/>
  <c r="AF34" i="17"/>
  <c r="AG34" i="17" s="1"/>
  <c r="Y34" i="17"/>
  <c r="Z34" i="17" s="1"/>
  <c r="R34" i="17"/>
  <c r="S34" i="17" s="1"/>
  <c r="K34" i="17"/>
  <c r="L34" i="17" s="1"/>
  <c r="G34" i="17"/>
  <c r="H34" i="17" s="1"/>
  <c r="O34" i="17" s="1"/>
  <c r="AM33" i="17"/>
  <c r="AN33" i="17" s="1"/>
  <c r="AF33" i="17"/>
  <c r="AG33" i="17" s="1"/>
  <c r="Y33" i="17"/>
  <c r="Z33" i="17" s="1"/>
  <c r="R33" i="17"/>
  <c r="S33" i="17" s="1"/>
  <c r="K33" i="17"/>
  <c r="L33" i="17" s="1"/>
  <c r="V33" i="17" s="1"/>
  <c r="G33" i="17"/>
  <c r="H33" i="17" s="1"/>
  <c r="O33" i="17" s="1"/>
  <c r="AM32" i="17"/>
  <c r="AN32" i="17" s="1"/>
  <c r="AF32" i="17"/>
  <c r="AG32" i="17" s="1"/>
  <c r="Y32" i="17"/>
  <c r="Z32" i="17" s="1"/>
  <c r="R32" i="17"/>
  <c r="S32" i="17" s="1"/>
  <c r="AC32" i="17" s="1"/>
  <c r="K32" i="17"/>
  <c r="L32" i="17" s="1"/>
  <c r="G32" i="17"/>
  <c r="H32" i="17" s="1"/>
  <c r="O32" i="17" s="1"/>
  <c r="AM31" i="17"/>
  <c r="AN31" i="17" s="1"/>
  <c r="AF31" i="17"/>
  <c r="AG31" i="17" s="1"/>
  <c r="AQ31" i="17" s="1"/>
  <c r="Y31" i="17"/>
  <c r="Z31" i="17" s="1"/>
  <c r="AJ31" i="17" s="1"/>
  <c r="R31" i="17"/>
  <c r="S31" i="17" s="1"/>
  <c r="K31" i="17"/>
  <c r="L31" i="17" s="1"/>
  <c r="G31" i="17"/>
  <c r="H31" i="17" s="1"/>
  <c r="O31" i="17" s="1"/>
  <c r="AM30" i="17"/>
  <c r="AN30" i="17" s="1"/>
  <c r="AF30" i="17"/>
  <c r="AG30" i="17" s="1"/>
  <c r="Y30" i="17"/>
  <c r="Z30" i="17" s="1"/>
  <c r="R30" i="17"/>
  <c r="S30" i="17" s="1"/>
  <c r="K30" i="17"/>
  <c r="L30" i="17" s="1"/>
  <c r="G30" i="17"/>
  <c r="H30" i="17" s="1"/>
  <c r="O30" i="17" s="1"/>
  <c r="AM29" i="17"/>
  <c r="AN29" i="17" s="1"/>
  <c r="AF29" i="17"/>
  <c r="AG29" i="17" s="1"/>
  <c r="Y29" i="17"/>
  <c r="Z29" i="17" s="1"/>
  <c r="R29" i="17"/>
  <c r="S29" i="17" s="1"/>
  <c r="K29" i="17"/>
  <c r="L29" i="17" s="1"/>
  <c r="G29" i="17"/>
  <c r="H29" i="17" s="1"/>
  <c r="AN28" i="17"/>
  <c r="AG28" i="17"/>
  <c r="AQ28" i="17" s="1"/>
  <c r="Z28" i="17"/>
  <c r="S28" i="17"/>
  <c r="AC28" i="17" s="1"/>
  <c r="L28" i="17"/>
  <c r="H28" i="17"/>
  <c r="AN24" i="17"/>
  <c r="AG24" i="17"/>
  <c r="AQ24" i="17" s="1"/>
  <c r="Z24" i="17"/>
  <c r="S24" i="17"/>
  <c r="AC24" i="17" s="1"/>
  <c r="L24" i="17"/>
  <c r="V24" i="17" s="1"/>
  <c r="H24" i="17"/>
  <c r="O24" i="17" s="1"/>
  <c r="AN23" i="17"/>
  <c r="AG23" i="17"/>
  <c r="Z23" i="17"/>
  <c r="S23" i="17"/>
  <c r="L23" i="17"/>
  <c r="H23" i="17"/>
  <c r="Q73" i="16"/>
  <c r="AM38" i="16"/>
  <c r="AN38" i="16" s="1"/>
  <c r="AF38" i="16"/>
  <c r="AG38" i="16" s="1"/>
  <c r="Y38" i="16"/>
  <c r="Z38" i="16" s="1"/>
  <c r="R38" i="16"/>
  <c r="S38" i="16" s="1"/>
  <c r="K38" i="16"/>
  <c r="L38" i="16" s="1"/>
  <c r="G38" i="16"/>
  <c r="H38" i="16" s="1"/>
  <c r="O38" i="16" s="1"/>
  <c r="AM37" i="16"/>
  <c r="AN37" i="16" s="1"/>
  <c r="AF37" i="16"/>
  <c r="AG37" i="16" s="1"/>
  <c r="AQ37" i="16" s="1"/>
  <c r="Y37" i="16"/>
  <c r="Z37" i="16" s="1"/>
  <c r="AJ37" i="16" s="1"/>
  <c r="R37" i="16"/>
  <c r="S37" i="16" s="1"/>
  <c r="AC37" i="16" s="1"/>
  <c r="K37" i="16"/>
  <c r="L37" i="16" s="1"/>
  <c r="V37" i="16" s="1"/>
  <c r="G37" i="16"/>
  <c r="H37" i="16" s="1"/>
  <c r="AM35" i="16"/>
  <c r="AN35" i="16" s="1"/>
  <c r="AF35" i="16"/>
  <c r="AG35" i="16" s="1"/>
  <c r="Y35" i="16"/>
  <c r="Z35" i="16" s="1"/>
  <c r="R35" i="16"/>
  <c r="S35" i="16" s="1"/>
  <c r="K35" i="16"/>
  <c r="L35" i="16" s="1"/>
  <c r="V35" i="16" s="1"/>
  <c r="G35" i="16"/>
  <c r="H35" i="16" s="1"/>
  <c r="O35" i="16" s="1"/>
  <c r="AM34" i="16"/>
  <c r="AN34" i="16" s="1"/>
  <c r="AF34" i="16"/>
  <c r="AG34" i="16" s="1"/>
  <c r="Y34" i="16"/>
  <c r="Z34" i="16" s="1"/>
  <c r="R34" i="16"/>
  <c r="S34" i="16" s="1"/>
  <c r="K34" i="16"/>
  <c r="L34" i="16" s="1"/>
  <c r="G34" i="16"/>
  <c r="H34" i="16" s="1"/>
  <c r="O34" i="16" s="1"/>
  <c r="AM33" i="16"/>
  <c r="AN33" i="16" s="1"/>
  <c r="AF33" i="16"/>
  <c r="AG33" i="16" s="1"/>
  <c r="Y33" i="16"/>
  <c r="Z33" i="16" s="1"/>
  <c r="R33" i="16"/>
  <c r="S33" i="16" s="1"/>
  <c r="K33" i="16"/>
  <c r="L33" i="16" s="1"/>
  <c r="V33" i="16" s="1"/>
  <c r="G33" i="16"/>
  <c r="H33" i="16" s="1"/>
  <c r="AM32" i="16"/>
  <c r="AN32" i="16" s="1"/>
  <c r="AF32" i="16"/>
  <c r="AG32" i="16" s="1"/>
  <c r="Y32" i="16"/>
  <c r="Z32" i="16" s="1"/>
  <c r="AJ32" i="16" s="1"/>
  <c r="R32" i="16"/>
  <c r="S32" i="16" s="1"/>
  <c r="K32" i="16"/>
  <c r="L32" i="16" s="1"/>
  <c r="G32" i="16"/>
  <c r="H32" i="16" s="1"/>
  <c r="O32" i="16" s="1"/>
  <c r="AM31" i="16"/>
  <c r="AN31" i="16" s="1"/>
  <c r="AF31" i="16"/>
  <c r="AG31" i="16" s="1"/>
  <c r="AQ31" i="16" s="1"/>
  <c r="Y31" i="16"/>
  <c r="Z31" i="16" s="1"/>
  <c r="AJ31" i="16" s="1"/>
  <c r="S31" i="16"/>
  <c r="AM30" i="16"/>
  <c r="AN30" i="16" s="1"/>
  <c r="AF30" i="16"/>
  <c r="AG30" i="16" s="1"/>
  <c r="AQ30" i="16" s="1"/>
  <c r="Y30" i="16"/>
  <c r="Z30" i="16" s="1"/>
  <c r="R30" i="16"/>
  <c r="S30" i="16" s="1"/>
  <c r="K30" i="16"/>
  <c r="L30" i="16" s="1"/>
  <c r="G30" i="16"/>
  <c r="H30" i="16" s="1"/>
  <c r="O30" i="16" s="1"/>
  <c r="AM29" i="16"/>
  <c r="AN29" i="16" s="1"/>
  <c r="AF29" i="16"/>
  <c r="AG29" i="16" s="1"/>
  <c r="Y29" i="16"/>
  <c r="Z29" i="16" s="1"/>
  <c r="R29" i="16"/>
  <c r="S29" i="16" s="1"/>
  <c r="K29" i="16"/>
  <c r="L29" i="16" s="1"/>
  <c r="G29" i="16"/>
  <c r="H29" i="16" s="1"/>
  <c r="AN28" i="16"/>
  <c r="AG28" i="16"/>
  <c r="AQ28" i="16" s="1"/>
  <c r="Z28" i="16"/>
  <c r="S28" i="16"/>
  <c r="L28" i="16"/>
  <c r="H28" i="16"/>
  <c r="O28" i="16" s="1"/>
  <c r="AN24" i="16"/>
  <c r="AG24" i="16"/>
  <c r="AQ24" i="16" s="1"/>
  <c r="Z24" i="16"/>
  <c r="S24" i="16"/>
  <c r="L24" i="16"/>
  <c r="H24" i="16"/>
  <c r="O24" i="16" s="1"/>
  <c r="AN23" i="16"/>
  <c r="AG23" i="16"/>
  <c r="Z23" i="16"/>
  <c r="S23" i="16"/>
  <c r="L23" i="16"/>
  <c r="H23" i="16"/>
  <c r="Q73" i="15"/>
  <c r="AM38" i="15"/>
  <c r="AN38" i="15" s="1"/>
  <c r="AF38" i="15"/>
  <c r="AG38" i="15" s="1"/>
  <c r="AQ38" i="15" s="1"/>
  <c r="Y38" i="15"/>
  <c r="Z38" i="15" s="1"/>
  <c r="R38" i="15"/>
  <c r="S38" i="15" s="1"/>
  <c r="AC38" i="15" s="1"/>
  <c r="K38" i="15"/>
  <c r="L38" i="15" s="1"/>
  <c r="G38" i="15"/>
  <c r="H38" i="15" s="1"/>
  <c r="O38" i="15" s="1"/>
  <c r="AM37" i="15"/>
  <c r="AN37" i="15" s="1"/>
  <c r="AP37" i="15" s="1"/>
  <c r="AF37" i="15"/>
  <c r="AG37" i="15" s="1"/>
  <c r="AQ37" i="15" s="1"/>
  <c r="Y37" i="15"/>
  <c r="Z37" i="15" s="1"/>
  <c r="R37" i="15"/>
  <c r="S37" i="15" s="1"/>
  <c r="K37" i="15"/>
  <c r="L37" i="15" s="1"/>
  <c r="G37" i="15"/>
  <c r="H37" i="15" s="1"/>
  <c r="O37" i="15" s="1"/>
  <c r="AM35" i="15"/>
  <c r="AN35" i="15" s="1"/>
  <c r="AF35" i="15"/>
  <c r="AG35" i="15" s="1"/>
  <c r="Y35" i="15"/>
  <c r="Z35" i="15" s="1"/>
  <c r="AJ35" i="15" s="1"/>
  <c r="R35" i="15"/>
  <c r="S35" i="15" s="1"/>
  <c r="AC35" i="15" s="1"/>
  <c r="K35" i="15"/>
  <c r="L35" i="15" s="1"/>
  <c r="V35" i="15" s="1"/>
  <c r="G35" i="15"/>
  <c r="H35" i="15" s="1"/>
  <c r="O35" i="15" s="1"/>
  <c r="AM34" i="15"/>
  <c r="AN34" i="15" s="1"/>
  <c r="AF34" i="15"/>
  <c r="AG34" i="15" s="1"/>
  <c r="Y34" i="15"/>
  <c r="Z34" i="15" s="1"/>
  <c r="R34" i="15"/>
  <c r="S34" i="15" s="1"/>
  <c r="AC34" i="15" s="1"/>
  <c r="K34" i="15"/>
  <c r="L34" i="15" s="1"/>
  <c r="G34" i="15"/>
  <c r="H34" i="15" s="1"/>
  <c r="O34" i="15" s="1"/>
  <c r="AM33" i="15"/>
  <c r="AN33" i="15" s="1"/>
  <c r="AF33" i="15"/>
  <c r="AG33" i="15" s="1"/>
  <c r="AQ33" i="15" s="1"/>
  <c r="Y33" i="15"/>
  <c r="Z33" i="15" s="1"/>
  <c r="R33" i="15"/>
  <c r="S33" i="15" s="1"/>
  <c r="AC33" i="15" s="1"/>
  <c r="K33" i="15"/>
  <c r="L33" i="15" s="1"/>
  <c r="V33" i="15" s="1"/>
  <c r="G33" i="15"/>
  <c r="H33" i="15" s="1"/>
  <c r="O33" i="15" s="1"/>
  <c r="AM32" i="15"/>
  <c r="AN32" i="15" s="1"/>
  <c r="AF32" i="15"/>
  <c r="AG32" i="15" s="1"/>
  <c r="Y32" i="15"/>
  <c r="Z32" i="15" s="1"/>
  <c r="AJ32" i="15" s="1"/>
  <c r="R32" i="15"/>
  <c r="S32" i="15" s="1"/>
  <c r="K32" i="15"/>
  <c r="L32" i="15" s="1"/>
  <c r="V32" i="15" s="1"/>
  <c r="G32" i="15"/>
  <c r="H32" i="15" s="1"/>
  <c r="O32" i="15" s="1"/>
  <c r="AM31" i="15"/>
  <c r="AN31" i="15" s="1"/>
  <c r="AF31" i="15"/>
  <c r="AG31" i="15" s="1"/>
  <c r="AQ31" i="15" s="1"/>
  <c r="Y31" i="15"/>
  <c r="Z31" i="15" s="1"/>
  <c r="AJ31" i="15" s="1"/>
  <c r="S31" i="15"/>
  <c r="AQ30" i="15"/>
  <c r="AM30" i="15"/>
  <c r="AN30" i="15" s="1"/>
  <c r="AF30" i="15"/>
  <c r="AG30" i="15" s="1"/>
  <c r="Y30" i="15"/>
  <c r="Z30" i="15" s="1"/>
  <c r="AI30" i="15" s="1"/>
  <c r="R30" i="15"/>
  <c r="S30" i="15" s="1"/>
  <c r="K30" i="15"/>
  <c r="L30" i="15" s="1"/>
  <c r="G30" i="15"/>
  <c r="H30" i="15" s="1"/>
  <c r="AM29" i="15"/>
  <c r="AN29" i="15" s="1"/>
  <c r="AF29" i="15"/>
  <c r="AG29" i="15" s="1"/>
  <c r="Y29" i="15"/>
  <c r="Z29" i="15" s="1"/>
  <c r="R29" i="15"/>
  <c r="S29" i="15" s="1"/>
  <c r="K29" i="15"/>
  <c r="L29" i="15" s="1"/>
  <c r="G29" i="15"/>
  <c r="H29" i="15" s="1"/>
  <c r="AN28" i="15"/>
  <c r="AG28" i="15"/>
  <c r="AP28" i="15" s="1"/>
  <c r="Z28" i="15"/>
  <c r="S28" i="15"/>
  <c r="L28" i="15"/>
  <c r="V28" i="15" s="1"/>
  <c r="H28" i="15"/>
  <c r="O28" i="15" s="1"/>
  <c r="AN24" i="15"/>
  <c r="AG24" i="15"/>
  <c r="Z24" i="15"/>
  <c r="AJ24" i="15" s="1"/>
  <c r="S24" i="15"/>
  <c r="L24" i="15"/>
  <c r="V24" i="15" s="1"/>
  <c r="H24" i="15"/>
  <c r="AN23" i="15"/>
  <c r="AG23" i="15"/>
  <c r="Z23" i="15"/>
  <c r="S23" i="15"/>
  <c r="L23" i="15"/>
  <c r="H23" i="15"/>
  <c r="Q73" i="14"/>
  <c r="AM38" i="14"/>
  <c r="AN38" i="14" s="1"/>
  <c r="AF38" i="14"/>
  <c r="AG38" i="14" s="1"/>
  <c r="Y38" i="14"/>
  <c r="Z38" i="14" s="1"/>
  <c r="R38" i="14"/>
  <c r="S38" i="14" s="1"/>
  <c r="K38" i="14"/>
  <c r="L38" i="14" s="1"/>
  <c r="G38" i="14"/>
  <c r="H38" i="14" s="1"/>
  <c r="O38" i="14" s="1"/>
  <c r="AN37" i="14"/>
  <c r="AM37" i="14"/>
  <c r="AG37" i="14"/>
  <c r="AF37" i="14"/>
  <c r="Y37" i="14"/>
  <c r="Z37" i="14" s="1"/>
  <c r="AJ37" i="14" s="1"/>
  <c r="R37" i="14"/>
  <c r="S37" i="14" s="1"/>
  <c r="AC37" i="14" s="1"/>
  <c r="K37" i="14"/>
  <c r="L37" i="14" s="1"/>
  <c r="G37" i="14"/>
  <c r="H37" i="14" s="1"/>
  <c r="O37" i="14" s="1"/>
  <c r="AM35" i="14"/>
  <c r="AN35" i="14" s="1"/>
  <c r="AF35" i="14"/>
  <c r="AG35" i="14" s="1"/>
  <c r="Y35" i="14"/>
  <c r="Z35" i="14" s="1"/>
  <c r="R35" i="14"/>
  <c r="S35" i="14" s="1"/>
  <c r="K35" i="14"/>
  <c r="L35" i="14" s="1"/>
  <c r="V35" i="14" s="1"/>
  <c r="G35" i="14"/>
  <c r="H35" i="14" s="1"/>
  <c r="AM34" i="14"/>
  <c r="AN34" i="14" s="1"/>
  <c r="AF34" i="14"/>
  <c r="AG34" i="14" s="1"/>
  <c r="Y34" i="14"/>
  <c r="Z34" i="14" s="1"/>
  <c r="R34" i="14"/>
  <c r="S34" i="14" s="1"/>
  <c r="K34" i="14"/>
  <c r="L34" i="14" s="1"/>
  <c r="G34" i="14"/>
  <c r="H34" i="14" s="1"/>
  <c r="O34" i="14" s="1"/>
  <c r="AM33" i="14"/>
  <c r="AN33" i="14" s="1"/>
  <c r="AF33" i="14"/>
  <c r="AG33" i="14" s="1"/>
  <c r="Y33" i="14"/>
  <c r="Z33" i="14" s="1"/>
  <c r="R33" i="14"/>
  <c r="S33" i="14" s="1"/>
  <c r="K33" i="14"/>
  <c r="L33" i="14" s="1"/>
  <c r="V33" i="14" s="1"/>
  <c r="G33" i="14"/>
  <c r="H33" i="14" s="1"/>
  <c r="O33" i="14" s="1"/>
  <c r="AM32" i="14"/>
  <c r="AN32" i="14" s="1"/>
  <c r="AF32" i="14"/>
  <c r="AG32" i="14" s="1"/>
  <c r="Y32" i="14"/>
  <c r="Z32" i="14" s="1"/>
  <c r="R32" i="14"/>
  <c r="S32" i="14" s="1"/>
  <c r="K32" i="14"/>
  <c r="L32" i="14" s="1"/>
  <c r="G32" i="14"/>
  <c r="H32" i="14" s="1"/>
  <c r="O32" i="14" s="1"/>
  <c r="AM31" i="14"/>
  <c r="AN31" i="14" s="1"/>
  <c r="AF31" i="14"/>
  <c r="AG31" i="14" s="1"/>
  <c r="AQ31" i="14" s="1"/>
  <c r="Y31" i="14"/>
  <c r="Z31" i="14" s="1"/>
  <c r="S31" i="14"/>
  <c r="AM30" i="14"/>
  <c r="AN30" i="14" s="1"/>
  <c r="AF30" i="14"/>
  <c r="AG30" i="14" s="1"/>
  <c r="Y30" i="14"/>
  <c r="Z30" i="14" s="1"/>
  <c r="R30" i="14"/>
  <c r="S30" i="14" s="1"/>
  <c r="K30" i="14"/>
  <c r="L30" i="14" s="1"/>
  <c r="H30" i="14"/>
  <c r="O30" i="14" s="1"/>
  <c r="G30" i="14"/>
  <c r="AM29" i="14"/>
  <c r="AN29" i="14" s="1"/>
  <c r="AF29" i="14"/>
  <c r="AG29" i="14" s="1"/>
  <c r="Y29" i="14"/>
  <c r="Z29" i="14" s="1"/>
  <c r="R29" i="14"/>
  <c r="S29" i="14" s="1"/>
  <c r="K29" i="14"/>
  <c r="L29" i="14" s="1"/>
  <c r="G29" i="14"/>
  <c r="H29" i="14" s="1"/>
  <c r="AN28" i="14"/>
  <c r="AG28" i="14"/>
  <c r="AQ28" i="14" s="1"/>
  <c r="Z28" i="14"/>
  <c r="S28" i="14"/>
  <c r="U28" i="14" s="1"/>
  <c r="L28" i="14"/>
  <c r="H28" i="14"/>
  <c r="O28" i="14" s="1"/>
  <c r="AN24" i="14"/>
  <c r="AG24" i="14"/>
  <c r="AQ24" i="14" s="1"/>
  <c r="Z24" i="14"/>
  <c r="AJ24" i="14" s="1"/>
  <c r="S24" i="14"/>
  <c r="U24" i="14" s="1"/>
  <c r="L24" i="14"/>
  <c r="H24" i="14"/>
  <c r="O24" i="14" s="1"/>
  <c r="AN23" i="14"/>
  <c r="AG23" i="14"/>
  <c r="Z23" i="14"/>
  <c r="S23" i="14"/>
  <c r="L23" i="14"/>
  <c r="H23" i="14"/>
  <c r="Q73" i="13"/>
  <c r="AM38" i="13"/>
  <c r="AN38" i="13" s="1"/>
  <c r="AF38" i="13"/>
  <c r="AG38" i="13" s="1"/>
  <c r="Y38" i="13"/>
  <c r="Z38" i="13" s="1"/>
  <c r="R38" i="13"/>
  <c r="S38" i="13" s="1"/>
  <c r="K38" i="13"/>
  <c r="L38" i="13" s="1"/>
  <c r="V38" i="13" s="1"/>
  <c r="G38" i="13"/>
  <c r="H38" i="13" s="1"/>
  <c r="AM37" i="13"/>
  <c r="AN37" i="13" s="1"/>
  <c r="AF37" i="13"/>
  <c r="AG37" i="13" s="1"/>
  <c r="Y37" i="13"/>
  <c r="Z37" i="13" s="1"/>
  <c r="AJ37" i="13" s="1"/>
  <c r="R37" i="13"/>
  <c r="S37" i="13" s="1"/>
  <c r="K37" i="13"/>
  <c r="L37" i="13" s="1"/>
  <c r="G37" i="13"/>
  <c r="H37" i="13" s="1"/>
  <c r="O37" i="13" s="1"/>
  <c r="AM35" i="13"/>
  <c r="AN35" i="13" s="1"/>
  <c r="AF35" i="13"/>
  <c r="AG35" i="13" s="1"/>
  <c r="Y35" i="13"/>
  <c r="Z35" i="13" s="1"/>
  <c r="AJ35" i="13" s="1"/>
  <c r="R35" i="13"/>
  <c r="S35" i="13" s="1"/>
  <c r="K35" i="13"/>
  <c r="L35" i="13" s="1"/>
  <c r="G35" i="13"/>
  <c r="H35" i="13" s="1"/>
  <c r="O35" i="13" s="1"/>
  <c r="AM34" i="13"/>
  <c r="AN34" i="13" s="1"/>
  <c r="AF34" i="13"/>
  <c r="AG34" i="13" s="1"/>
  <c r="Y34" i="13"/>
  <c r="Z34" i="13" s="1"/>
  <c r="R34" i="13"/>
  <c r="S34" i="13" s="1"/>
  <c r="K34" i="13"/>
  <c r="L34" i="13" s="1"/>
  <c r="G34" i="13"/>
  <c r="H34" i="13" s="1"/>
  <c r="O34" i="13" s="1"/>
  <c r="AM33" i="13"/>
  <c r="AN33" i="13" s="1"/>
  <c r="AF33" i="13"/>
  <c r="AG33" i="13" s="1"/>
  <c r="Y33" i="13"/>
  <c r="Z33" i="13" s="1"/>
  <c r="R33" i="13"/>
  <c r="S33" i="13" s="1"/>
  <c r="K33" i="13"/>
  <c r="L33" i="13" s="1"/>
  <c r="G33" i="13"/>
  <c r="H33" i="13" s="1"/>
  <c r="O33" i="13" s="1"/>
  <c r="AM32" i="13"/>
  <c r="AN32" i="13" s="1"/>
  <c r="AF32" i="13"/>
  <c r="AG32" i="13" s="1"/>
  <c r="Y32" i="13"/>
  <c r="Z32" i="13" s="1"/>
  <c r="R32" i="13"/>
  <c r="S32" i="13" s="1"/>
  <c r="K32" i="13"/>
  <c r="L32" i="13" s="1"/>
  <c r="V32" i="13" s="1"/>
  <c r="G32" i="13"/>
  <c r="H32" i="13" s="1"/>
  <c r="O32" i="13" s="1"/>
  <c r="AM31" i="13"/>
  <c r="AN31" i="13" s="1"/>
  <c r="AF31" i="13"/>
  <c r="AG31" i="13" s="1"/>
  <c r="Y31" i="13"/>
  <c r="Z31" i="13" s="1"/>
  <c r="S31" i="13"/>
  <c r="AM30" i="13"/>
  <c r="AN30" i="13" s="1"/>
  <c r="AF30" i="13"/>
  <c r="AG30" i="13" s="1"/>
  <c r="Y30" i="13"/>
  <c r="Z30" i="13" s="1"/>
  <c r="R30" i="13"/>
  <c r="S30" i="13" s="1"/>
  <c r="K30" i="13"/>
  <c r="L30" i="13" s="1"/>
  <c r="V30" i="13" s="1"/>
  <c r="G30" i="13"/>
  <c r="H30" i="13" s="1"/>
  <c r="AM29" i="13"/>
  <c r="AN29" i="13" s="1"/>
  <c r="AF29" i="13"/>
  <c r="AG29" i="13" s="1"/>
  <c r="Y29" i="13"/>
  <c r="Z29" i="13" s="1"/>
  <c r="R29" i="13"/>
  <c r="S29" i="13" s="1"/>
  <c r="K29" i="13"/>
  <c r="L29" i="13" s="1"/>
  <c r="G29" i="13"/>
  <c r="H29" i="13" s="1"/>
  <c r="AN28" i="13"/>
  <c r="AG28" i="13"/>
  <c r="Z28" i="13"/>
  <c r="S28" i="13"/>
  <c r="AC28" i="13" s="1"/>
  <c r="L28" i="13"/>
  <c r="V28" i="13" s="1"/>
  <c r="H28" i="13"/>
  <c r="O28" i="13" s="1"/>
  <c r="AN24" i="13"/>
  <c r="AG24" i="13"/>
  <c r="Z24" i="13"/>
  <c r="S24" i="13"/>
  <c r="AC24" i="13" s="1"/>
  <c r="L24" i="13"/>
  <c r="H24" i="13"/>
  <c r="O24" i="13" s="1"/>
  <c r="AN23" i="13"/>
  <c r="AG23" i="13"/>
  <c r="Z23" i="13"/>
  <c r="S23" i="13"/>
  <c r="L23" i="13"/>
  <c r="H23" i="13"/>
  <c r="Q73" i="12"/>
  <c r="AM38" i="12"/>
  <c r="AN38" i="12" s="1"/>
  <c r="AF38" i="12"/>
  <c r="AG38" i="12" s="1"/>
  <c r="Y38" i="12"/>
  <c r="Z38" i="12" s="1"/>
  <c r="AJ38" i="12" s="1"/>
  <c r="R38" i="12"/>
  <c r="S38" i="12" s="1"/>
  <c r="K38" i="12"/>
  <c r="L38" i="12" s="1"/>
  <c r="G38" i="12"/>
  <c r="H38" i="12" s="1"/>
  <c r="O38" i="12" s="1"/>
  <c r="AM37" i="12"/>
  <c r="AN37" i="12" s="1"/>
  <c r="AF37" i="12"/>
  <c r="AG37" i="12" s="1"/>
  <c r="Y37" i="12"/>
  <c r="Z37" i="12" s="1"/>
  <c r="R37" i="12"/>
  <c r="S37" i="12" s="1"/>
  <c r="K37" i="12"/>
  <c r="L37" i="12" s="1"/>
  <c r="G37" i="12"/>
  <c r="H37" i="12" s="1"/>
  <c r="O37" i="12" s="1"/>
  <c r="AM35" i="12"/>
  <c r="AN35" i="12" s="1"/>
  <c r="AF35" i="12"/>
  <c r="AG35" i="12" s="1"/>
  <c r="Y35" i="12"/>
  <c r="Z35" i="12" s="1"/>
  <c r="R35" i="12"/>
  <c r="S35" i="12" s="1"/>
  <c r="K35" i="12"/>
  <c r="L35" i="12" s="1"/>
  <c r="G35" i="12"/>
  <c r="H35" i="12" s="1"/>
  <c r="O35" i="12" s="1"/>
  <c r="AM34" i="12"/>
  <c r="AN34" i="12" s="1"/>
  <c r="AJ34" i="12"/>
  <c r="AF34" i="12"/>
  <c r="AG34" i="12" s="1"/>
  <c r="Y34" i="12"/>
  <c r="Z34" i="12" s="1"/>
  <c r="R34" i="12"/>
  <c r="S34" i="12" s="1"/>
  <c r="AB34" i="12" s="1"/>
  <c r="K34" i="12"/>
  <c r="L34" i="12" s="1"/>
  <c r="G34" i="12"/>
  <c r="H34" i="12" s="1"/>
  <c r="O34" i="12" s="1"/>
  <c r="AM33" i="12"/>
  <c r="AN33" i="12" s="1"/>
  <c r="AF33" i="12"/>
  <c r="AG33" i="12" s="1"/>
  <c r="Y33" i="12"/>
  <c r="Z33" i="12" s="1"/>
  <c r="R33" i="12"/>
  <c r="S33" i="12" s="1"/>
  <c r="K33" i="12"/>
  <c r="L33" i="12" s="1"/>
  <c r="G33" i="12"/>
  <c r="H33" i="12" s="1"/>
  <c r="O33" i="12" s="1"/>
  <c r="AM32" i="12"/>
  <c r="AN32" i="12" s="1"/>
  <c r="AJ32" i="12"/>
  <c r="AF32" i="12"/>
  <c r="AG32" i="12" s="1"/>
  <c r="AC32" i="12"/>
  <c r="Y32" i="12"/>
  <c r="Z32" i="12" s="1"/>
  <c r="R32" i="12"/>
  <c r="S32" i="12" s="1"/>
  <c r="K32" i="12"/>
  <c r="L32" i="12" s="1"/>
  <c r="G32" i="12"/>
  <c r="H32" i="12" s="1"/>
  <c r="O32" i="12" s="1"/>
  <c r="AM31" i="12"/>
  <c r="AN31" i="12" s="1"/>
  <c r="AF31" i="12"/>
  <c r="AG31" i="12" s="1"/>
  <c r="Y31" i="12"/>
  <c r="Z31" i="12" s="1"/>
  <c r="S31" i="12"/>
  <c r="AM30" i="12"/>
  <c r="AN30" i="12" s="1"/>
  <c r="AF30" i="12"/>
  <c r="AG30" i="12" s="1"/>
  <c r="Y30" i="12"/>
  <c r="Z30" i="12" s="1"/>
  <c r="AJ30" i="12" s="1"/>
  <c r="R30" i="12"/>
  <c r="S30" i="12" s="1"/>
  <c r="AC30" i="12" s="1"/>
  <c r="K30" i="12"/>
  <c r="L30" i="12" s="1"/>
  <c r="G30" i="12"/>
  <c r="H30" i="12" s="1"/>
  <c r="O30" i="12" s="1"/>
  <c r="AM29" i="12"/>
  <c r="AN29" i="12" s="1"/>
  <c r="AF29" i="12"/>
  <c r="AG29" i="12" s="1"/>
  <c r="Y29" i="12"/>
  <c r="Z29" i="12" s="1"/>
  <c r="R29" i="12"/>
  <c r="S29" i="12" s="1"/>
  <c r="K29" i="12"/>
  <c r="L29" i="12" s="1"/>
  <c r="G29" i="12"/>
  <c r="H29" i="12" s="1"/>
  <c r="AN28" i="12"/>
  <c r="AG28" i="12"/>
  <c r="AQ28" i="12" s="1"/>
  <c r="Z28" i="12"/>
  <c r="S28" i="12"/>
  <c r="AC28" i="12" s="1"/>
  <c r="L28" i="12"/>
  <c r="H28" i="12"/>
  <c r="O28" i="12" s="1"/>
  <c r="AN24" i="12"/>
  <c r="AG24" i="12"/>
  <c r="AQ24" i="12" s="1"/>
  <c r="Z24" i="12"/>
  <c r="S24" i="12"/>
  <c r="AC24" i="12" s="1"/>
  <c r="L24" i="12"/>
  <c r="V24" i="12" s="1"/>
  <c r="H24" i="12"/>
  <c r="O24" i="12" s="1"/>
  <c r="AN23" i="12"/>
  <c r="AG23" i="12"/>
  <c r="Z23" i="12"/>
  <c r="S23" i="12"/>
  <c r="L23" i="12"/>
  <c r="H23" i="12"/>
  <c r="G59" i="11"/>
  <c r="AM59" i="11" s="1"/>
  <c r="AN59" i="11" s="1"/>
  <c r="G58" i="11"/>
  <c r="R58" i="11" s="1"/>
  <c r="G57" i="11"/>
  <c r="Y57" i="11" s="1"/>
  <c r="Z57" i="11" s="1"/>
  <c r="H56" i="11"/>
  <c r="AM55" i="11"/>
  <c r="AN55" i="11" s="1"/>
  <c r="AN53" i="11"/>
  <c r="AG53" i="11"/>
  <c r="Z53" i="11"/>
  <c r="S53" i="11"/>
  <c r="L53" i="11"/>
  <c r="H53" i="11"/>
  <c r="K48" i="11"/>
  <c r="G48" i="11"/>
  <c r="G49" i="11" s="1"/>
  <c r="AN46" i="11"/>
  <c r="AG46" i="11"/>
  <c r="Z46" i="11"/>
  <c r="S46" i="11"/>
  <c r="L46" i="11"/>
  <c r="H46" i="11"/>
  <c r="K45" i="11"/>
  <c r="L45" i="11" s="1"/>
  <c r="G45" i="11"/>
  <c r="R44" i="11"/>
  <c r="K44" i="11"/>
  <c r="L44" i="11" s="1"/>
  <c r="G44" i="11"/>
  <c r="H44" i="11" s="1"/>
  <c r="AM43" i="11"/>
  <c r="AN43" i="11" s="1"/>
  <c r="AF43" i="11"/>
  <c r="AG43" i="11" s="1"/>
  <c r="Y43" i="11"/>
  <c r="Z43" i="11" s="1"/>
  <c r="R43" i="11"/>
  <c r="S43" i="11" s="1"/>
  <c r="K43" i="11"/>
  <c r="L43" i="11" s="1"/>
  <c r="G43" i="11"/>
  <c r="H43" i="11" s="1"/>
  <c r="O43" i="11" s="1"/>
  <c r="AM42" i="11"/>
  <c r="AN42" i="11" s="1"/>
  <c r="AF42" i="11"/>
  <c r="AG42" i="11" s="1"/>
  <c r="Y42" i="11"/>
  <c r="Z42" i="11" s="1"/>
  <c r="R42" i="11"/>
  <c r="S42" i="11" s="1"/>
  <c r="K42" i="11"/>
  <c r="L42" i="11" s="1"/>
  <c r="G42" i="11"/>
  <c r="H42" i="11" s="1"/>
  <c r="AM40" i="11"/>
  <c r="AN40" i="11" s="1"/>
  <c r="AF40" i="11"/>
  <c r="AG40" i="11" s="1"/>
  <c r="Y40" i="11"/>
  <c r="Z40" i="11" s="1"/>
  <c r="R40" i="11"/>
  <c r="S40" i="11" s="1"/>
  <c r="K40" i="11"/>
  <c r="L40" i="11" s="1"/>
  <c r="G40" i="11"/>
  <c r="H40" i="11" s="1"/>
  <c r="AM38" i="11"/>
  <c r="AN38" i="11" s="1"/>
  <c r="AF38" i="11"/>
  <c r="AG38" i="11" s="1"/>
  <c r="Y38" i="11"/>
  <c r="Z38" i="11" s="1"/>
  <c r="AJ38" i="11" s="1"/>
  <c r="R38" i="11"/>
  <c r="S38" i="11" s="1"/>
  <c r="K38" i="11"/>
  <c r="L38" i="11" s="1"/>
  <c r="G38" i="11"/>
  <c r="H38" i="11" s="1"/>
  <c r="O38" i="11" s="1"/>
  <c r="AM37" i="11"/>
  <c r="AN37" i="11" s="1"/>
  <c r="AF37" i="11"/>
  <c r="AG37" i="11" s="1"/>
  <c r="Y37" i="11"/>
  <c r="Z37" i="11" s="1"/>
  <c r="R37" i="11"/>
  <c r="S37" i="11" s="1"/>
  <c r="L37" i="11"/>
  <c r="K37" i="11"/>
  <c r="G37" i="11"/>
  <c r="H37" i="11" s="1"/>
  <c r="O37" i="11" s="1"/>
  <c r="AN36" i="11"/>
  <c r="AG36" i="11"/>
  <c r="Z36" i="11"/>
  <c r="S36" i="11"/>
  <c r="L36" i="11"/>
  <c r="H36" i="11"/>
  <c r="AM35" i="11"/>
  <c r="AN35" i="11" s="1"/>
  <c r="AF35" i="11"/>
  <c r="AG35" i="11" s="1"/>
  <c r="AQ35" i="11" s="1"/>
  <c r="Y35" i="11"/>
  <c r="Z35" i="11" s="1"/>
  <c r="AJ35" i="11" s="1"/>
  <c r="R35" i="11"/>
  <c r="S35" i="11" s="1"/>
  <c r="AC35" i="11" s="1"/>
  <c r="K35" i="11"/>
  <c r="L35" i="11" s="1"/>
  <c r="V35" i="11" s="1"/>
  <c r="G35" i="11"/>
  <c r="H35" i="11" s="1"/>
  <c r="O35" i="11" s="1"/>
  <c r="AM34" i="11"/>
  <c r="AN34" i="11" s="1"/>
  <c r="AF34" i="11"/>
  <c r="AG34" i="11" s="1"/>
  <c r="Y34" i="11"/>
  <c r="Z34" i="11" s="1"/>
  <c r="R34" i="11"/>
  <c r="S34" i="11" s="1"/>
  <c r="K34" i="11"/>
  <c r="L34" i="11" s="1"/>
  <c r="G34" i="11"/>
  <c r="H34" i="11" s="1"/>
  <c r="O34" i="11" s="1"/>
  <c r="AM33" i="11"/>
  <c r="AN33" i="11" s="1"/>
  <c r="AF33" i="11"/>
  <c r="AG33" i="11" s="1"/>
  <c r="Y33" i="11"/>
  <c r="Z33" i="11" s="1"/>
  <c r="S33" i="11"/>
  <c r="R33" i="11"/>
  <c r="K33" i="11"/>
  <c r="L33" i="11" s="1"/>
  <c r="V33" i="11" s="1"/>
  <c r="G33" i="11"/>
  <c r="H33" i="11" s="1"/>
  <c r="AM32" i="11"/>
  <c r="AN32" i="11" s="1"/>
  <c r="AF32" i="11"/>
  <c r="AG32" i="11" s="1"/>
  <c r="Y32" i="11"/>
  <c r="Z32" i="11" s="1"/>
  <c r="R32" i="11"/>
  <c r="S32" i="11" s="1"/>
  <c r="K32" i="11"/>
  <c r="L32" i="11" s="1"/>
  <c r="G32" i="11"/>
  <c r="H32" i="11" s="1"/>
  <c r="O32" i="11" s="1"/>
  <c r="AM31" i="11"/>
  <c r="AN31" i="11" s="1"/>
  <c r="AF31" i="11"/>
  <c r="AG31" i="11" s="1"/>
  <c r="Y31" i="11"/>
  <c r="Z31" i="11" s="1"/>
  <c r="AJ31" i="11" s="1"/>
  <c r="S31" i="11"/>
  <c r="L31" i="11"/>
  <c r="G31" i="11"/>
  <c r="H31" i="11" s="1"/>
  <c r="AM30" i="11"/>
  <c r="AN30" i="11" s="1"/>
  <c r="AF30" i="11"/>
  <c r="AG30" i="11" s="1"/>
  <c r="Y30" i="11"/>
  <c r="Z30" i="11" s="1"/>
  <c r="R30" i="11"/>
  <c r="S30" i="11" s="1"/>
  <c r="K30" i="11"/>
  <c r="L30" i="11" s="1"/>
  <c r="G30" i="11"/>
  <c r="H30" i="11" s="1"/>
  <c r="O30" i="11" s="1"/>
  <c r="AM29" i="11"/>
  <c r="AN29" i="11" s="1"/>
  <c r="AF29" i="11"/>
  <c r="AG29" i="11" s="1"/>
  <c r="Y29" i="11"/>
  <c r="Z29" i="11" s="1"/>
  <c r="R29" i="11"/>
  <c r="S29" i="11" s="1"/>
  <c r="L29" i="11"/>
  <c r="K29" i="11"/>
  <c r="G29" i="11"/>
  <c r="H29" i="11" s="1"/>
  <c r="AN28" i="11"/>
  <c r="AG28" i="11"/>
  <c r="AQ28" i="11" s="1"/>
  <c r="Z28" i="11"/>
  <c r="AJ28" i="11" s="1"/>
  <c r="S28" i="11"/>
  <c r="AC28" i="11" s="1"/>
  <c r="L28" i="11"/>
  <c r="H28" i="11"/>
  <c r="O28" i="11" s="1"/>
  <c r="AG27" i="11"/>
  <c r="AQ27" i="11" s="1"/>
  <c r="Z27" i="11"/>
  <c r="S27" i="11"/>
  <c r="AC27" i="11" s="1"/>
  <c r="L27" i="11"/>
  <c r="H27" i="11"/>
  <c r="O27" i="11" s="1"/>
  <c r="AG26" i="11"/>
  <c r="AQ26" i="11" s="1"/>
  <c r="Z26" i="11"/>
  <c r="AJ26" i="11" s="1"/>
  <c r="S26" i="11"/>
  <c r="AC26" i="11" s="1"/>
  <c r="L26" i="11"/>
  <c r="H26" i="11"/>
  <c r="O26" i="11" s="1"/>
  <c r="AG25" i="11"/>
  <c r="AQ25" i="11" s="1"/>
  <c r="Z25" i="11"/>
  <c r="AJ25" i="11" s="1"/>
  <c r="S25" i="11"/>
  <c r="AC25" i="11" s="1"/>
  <c r="L25" i="11"/>
  <c r="H25" i="11"/>
  <c r="O25" i="11" s="1"/>
  <c r="AN24" i="11"/>
  <c r="AG24" i="11"/>
  <c r="AQ24" i="11" s="1"/>
  <c r="Z24" i="11"/>
  <c r="S24" i="11"/>
  <c r="L24" i="11"/>
  <c r="H24" i="11"/>
  <c r="O24" i="11" s="1"/>
  <c r="AN23" i="11"/>
  <c r="AG23" i="11"/>
  <c r="Z23" i="11"/>
  <c r="S23" i="11"/>
  <c r="L23" i="11"/>
  <c r="H23" i="11"/>
  <c r="Q73" i="10"/>
  <c r="R45" i="10" s="1"/>
  <c r="S45" i="10" s="1"/>
  <c r="U45" i="10" s="1"/>
  <c r="V45" i="10" s="1"/>
  <c r="J46" i="10"/>
  <c r="H46" i="10"/>
  <c r="O46" i="10" s="1"/>
  <c r="AM44" i="10"/>
  <c r="AN44" i="10" s="1"/>
  <c r="AF44" i="10"/>
  <c r="AG44" i="10" s="1"/>
  <c r="Y44" i="10"/>
  <c r="Z44" i="10" s="1"/>
  <c r="R44" i="10"/>
  <c r="S44" i="10" s="1"/>
  <c r="K44" i="10"/>
  <c r="L44" i="10" s="1"/>
  <c r="G44" i="10"/>
  <c r="H44" i="10" s="1"/>
  <c r="AN43" i="10"/>
  <c r="AG43" i="10"/>
  <c r="Z43" i="10"/>
  <c r="S43" i="10"/>
  <c r="L43" i="10"/>
  <c r="H43" i="10"/>
  <c r="O43" i="10" s="1"/>
  <c r="AM42" i="10"/>
  <c r="AN42" i="10" s="1"/>
  <c r="AF42" i="10"/>
  <c r="AG42" i="10" s="1"/>
  <c r="Y42" i="10"/>
  <c r="Z42" i="10" s="1"/>
  <c r="R42" i="10"/>
  <c r="S42" i="10" s="1"/>
  <c r="K42" i="10"/>
  <c r="L42" i="10" s="1"/>
  <c r="G42" i="10"/>
  <c r="H42" i="10" s="1"/>
  <c r="AM40" i="10"/>
  <c r="AN40" i="10" s="1"/>
  <c r="AF40" i="10"/>
  <c r="AG40" i="10" s="1"/>
  <c r="Y40" i="10"/>
  <c r="Z40" i="10" s="1"/>
  <c r="R40" i="10"/>
  <c r="S40" i="10" s="1"/>
  <c r="K40" i="10"/>
  <c r="L40" i="10" s="1"/>
  <c r="G40" i="10"/>
  <c r="H40" i="10" s="1"/>
  <c r="AM38" i="10"/>
  <c r="AN38" i="10" s="1"/>
  <c r="AF38" i="10"/>
  <c r="AG38" i="10" s="1"/>
  <c r="AQ38" i="10" s="1"/>
  <c r="Y38" i="10"/>
  <c r="Z38" i="10" s="1"/>
  <c r="R38" i="10"/>
  <c r="S38" i="10" s="1"/>
  <c r="K38" i="10"/>
  <c r="L38" i="10" s="1"/>
  <c r="V38" i="10" s="1"/>
  <c r="G38" i="10"/>
  <c r="H38" i="10" s="1"/>
  <c r="O38" i="10" s="1"/>
  <c r="AM37" i="10"/>
  <c r="AN37" i="10" s="1"/>
  <c r="AF37" i="10"/>
  <c r="AG37" i="10" s="1"/>
  <c r="AQ37" i="10" s="1"/>
  <c r="Y37" i="10"/>
  <c r="Z37" i="10" s="1"/>
  <c r="AJ37" i="10" s="1"/>
  <c r="R37" i="10"/>
  <c r="S37" i="10" s="1"/>
  <c r="K37" i="10"/>
  <c r="L37" i="10" s="1"/>
  <c r="V37" i="10" s="1"/>
  <c r="G37" i="10"/>
  <c r="H37" i="10" s="1"/>
  <c r="AN36" i="10"/>
  <c r="AG36" i="10"/>
  <c r="Z36" i="10"/>
  <c r="S36" i="10"/>
  <c r="L36" i="10"/>
  <c r="H36" i="10"/>
  <c r="AM35" i="10"/>
  <c r="AN35" i="10" s="1"/>
  <c r="AF35" i="10"/>
  <c r="AG35" i="10" s="1"/>
  <c r="AQ35" i="10" s="1"/>
  <c r="Y35" i="10"/>
  <c r="Z35" i="10" s="1"/>
  <c r="AJ35" i="10" s="1"/>
  <c r="R35" i="10"/>
  <c r="S35" i="10" s="1"/>
  <c r="AC35" i="10" s="1"/>
  <c r="K35" i="10"/>
  <c r="L35" i="10" s="1"/>
  <c r="G35" i="10"/>
  <c r="H35" i="10" s="1"/>
  <c r="O35" i="10" s="1"/>
  <c r="AM34" i="10"/>
  <c r="AN34" i="10" s="1"/>
  <c r="AF34" i="10"/>
  <c r="AG34" i="10" s="1"/>
  <c r="Y34" i="10"/>
  <c r="Z34" i="10" s="1"/>
  <c r="AJ34" i="10" s="1"/>
  <c r="R34" i="10"/>
  <c r="S34" i="10" s="1"/>
  <c r="AC34" i="10" s="1"/>
  <c r="K34" i="10"/>
  <c r="L34" i="10" s="1"/>
  <c r="G34" i="10"/>
  <c r="H34" i="10" s="1"/>
  <c r="O34" i="10" s="1"/>
  <c r="AM33" i="10"/>
  <c r="AN33" i="10" s="1"/>
  <c r="AF33" i="10"/>
  <c r="AG33" i="10" s="1"/>
  <c r="Y33" i="10"/>
  <c r="Z33" i="10" s="1"/>
  <c r="AJ33" i="10" s="1"/>
  <c r="R33" i="10"/>
  <c r="S33" i="10" s="1"/>
  <c r="AC33" i="10" s="1"/>
  <c r="K33" i="10"/>
  <c r="L33" i="10" s="1"/>
  <c r="V33" i="10" s="1"/>
  <c r="G33" i="10"/>
  <c r="H33" i="10" s="1"/>
  <c r="AM32" i="10"/>
  <c r="AN32" i="10" s="1"/>
  <c r="AF32" i="10"/>
  <c r="AG32" i="10" s="1"/>
  <c r="Y32" i="10"/>
  <c r="Z32" i="10" s="1"/>
  <c r="R32" i="10"/>
  <c r="S32" i="10" s="1"/>
  <c r="AC32" i="10" s="1"/>
  <c r="K32" i="10"/>
  <c r="L32" i="10" s="1"/>
  <c r="V32" i="10" s="1"/>
  <c r="G32" i="10"/>
  <c r="H32" i="10" s="1"/>
  <c r="O32" i="10" s="1"/>
  <c r="AM31" i="10"/>
  <c r="AN31" i="10" s="1"/>
  <c r="AF31" i="10"/>
  <c r="AG31" i="10" s="1"/>
  <c r="AI31" i="10" s="1"/>
  <c r="Y31" i="10"/>
  <c r="Z31" i="10" s="1"/>
  <c r="R31" i="10"/>
  <c r="S31" i="10" s="1"/>
  <c r="K31" i="10"/>
  <c r="L31" i="10" s="1"/>
  <c r="G31" i="10"/>
  <c r="H31" i="10" s="1"/>
  <c r="O31" i="10" s="1"/>
  <c r="AM30" i="10"/>
  <c r="AN30" i="10" s="1"/>
  <c r="AF30" i="10"/>
  <c r="AG30" i="10" s="1"/>
  <c r="AQ30" i="10" s="1"/>
  <c r="Y30" i="10"/>
  <c r="Z30" i="10" s="1"/>
  <c r="R30" i="10"/>
  <c r="S30" i="10" s="1"/>
  <c r="K30" i="10"/>
  <c r="L30" i="10" s="1"/>
  <c r="V30" i="10" s="1"/>
  <c r="G30" i="10"/>
  <c r="H30" i="10" s="1"/>
  <c r="O30" i="10" s="1"/>
  <c r="AM29" i="10"/>
  <c r="AN29" i="10" s="1"/>
  <c r="AF29" i="10"/>
  <c r="AG29" i="10" s="1"/>
  <c r="Y29" i="10"/>
  <c r="Z29" i="10" s="1"/>
  <c r="R29" i="10"/>
  <c r="S29" i="10" s="1"/>
  <c r="K29" i="10"/>
  <c r="L29" i="10" s="1"/>
  <c r="G29" i="10"/>
  <c r="H29" i="10" s="1"/>
  <c r="AN28" i="10"/>
  <c r="AP28" i="10" s="1"/>
  <c r="AG28" i="10"/>
  <c r="Z28" i="10"/>
  <c r="AJ28" i="10" s="1"/>
  <c r="S28" i="10"/>
  <c r="L28" i="10"/>
  <c r="V28" i="10" s="1"/>
  <c r="H28" i="10"/>
  <c r="O28" i="10" s="1"/>
  <c r="AN24" i="10"/>
  <c r="AG24" i="10"/>
  <c r="Z24" i="10"/>
  <c r="AJ24" i="10" s="1"/>
  <c r="S24" i="10"/>
  <c r="L24" i="10"/>
  <c r="V24" i="10" s="1"/>
  <c r="H24" i="10"/>
  <c r="O24" i="10" s="1"/>
  <c r="AN23" i="10"/>
  <c r="AG23" i="10"/>
  <c r="Z23" i="10"/>
  <c r="S23" i="10"/>
  <c r="L23" i="10"/>
  <c r="H23" i="10"/>
  <c r="AB24" i="10" l="1"/>
  <c r="AB33" i="11"/>
  <c r="AP32" i="18"/>
  <c r="AP33" i="11"/>
  <c r="AP33" i="16"/>
  <c r="R52" i="21"/>
  <c r="S52" i="21" s="1"/>
  <c r="AP42" i="21"/>
  <c r="AQ42" i="21" s="1"/>
  <c r="AP24" i="10"/>
  <c r="R51" i="21"/>
  <c r="S51" i="21" s="1"/>
  <c r="AP28" i="12"/>
  <c r="AI28" i="14"/>
  <c r="AI24" i="16"/>
  <c r="R54" i="21"/>
  <c r="S54" i="21" s="1"/>
  <c r="U42" i="21"/>
  <c r="V42" i="21" s="1"/>
  <c r="U35" i="21"/>
  <c r="K54" i="21"/>
  <c r="L54" i="21" s="1"/>
  <c r="AP28" i="14"/>
  <c r="AI24" i="11"/>
  <c r="AP24" i="12"/>
  <c r="AI37" i="14"/>
  <c r="AQ32" i="18"/>
  <c r="AP24" i="11"/>
  <c r="N28" i="12"/>
  <c r="AP34" i="15"/>
  <c r="AP37" i="18"/>
  <c r="AI42" i="21"/>
  <c r="AJ42" i="21" s="1"/>
  <c r="AB42" i="21"/>
  <c r="AC42" i="21" s="1"/>
  <c r="U33" i="11"/>
  <c r="AP37" i="14"/>
  <c r="V45" i="21"/>
  <c r="V28" i="12"/>
  <c r="U32" i="12"/>
  <c r="U24" i="13"/>
  <c r="G51" i="21"/>
  <c r="H45" i="21"/>
  <c r="O45" i="21" s="1"/>
  <c r="AQ31" i="10"/>
  <c r="AP28" i="13"/>
  <c r="U34" i="15"/>
  <c r="AP28" i="18"/>
  <c r="AP34" i="18"/>
  <c r="AB35" i="21"/>
  <c r="U24" i="11"/>
  <c r="AI33" i="11"/>
  <c r="AB38" i="12"/>
  <c r="AP33" i="21"/>
  <c r="N42" i="21"/>
  <c r="O42" i="21" s="1"/>
  <c r="AC45" i="26"/>
  <c r="U45" i="21"/>
  <c r="AE73" i="20"/>
  <c r="AF48" i="20" s="1"/>
  <c r="AF49" i="20" s="1"/>
  <c r="AG49" i="20" s="1"/>
  <c r="Z45" i="21"/>
  <c r="AJ45" i="21" s="1"/>
  <c r="Y54" i="21"/>
  <c r="Z54" i="21" s="1"/>
  <c r="Y52" i="21"/>
  <c r="Z52" i="21" s="1"/>
  <c r="AB52" i="21" s="1"/>
  <c r="AC52" i="21" s="1"/>
  <c r="Y51" i="21"/>
  <c r="Z51" i="21" s="1"/>
  <c r="U52" i="21"/>
  <c r="V52" i="21" s="1"/>
  <c r="U51" i="21"/>
  <c r="V51" i="21" s="1"/>
  <c r="U45" i="24"/>
  <c r="AP33" i="10"/>
  <c r="AI30" i="10"/>
  <c r="AB28" i="10"/>
  <c r="AP31" i="10"/>
  <c r="U24" i="10"/>
  <c r="U37" i="17"/>
  <c r="AB37" i="17"/>
  <c r="AP35" i="17"/>
  <c r="E15" i="36"/>
  <c r="F15" i="36"/>
  <c r="Z45" i="26"/>
  <c r="AB45" i="26" s="1"/>
  <c r="Y52" i="26"/>
  <c r="Z52" i="26" s="1"/>
  <c r="AB52" i="26" s="1"/>
  <c r="AC52" i="26" s="1"/>
  <c r="Y51" i="26"/>
  <c r="Z51" i="26" s="1"/>
  <c r="AB51" i="26" s="1"/>
  <c r="AC51" i="26" s="1"/>
  <c r="Y54" i="26"/>
  <c r="Z54" i="26" s="1"/>
  <c r="AB54" i="26" s="1"/>
  <c r="AC54" i="26" s="1"/>
  <c r="Z45" i="24"/>
  <c r="AB45" i="24" s="1"/>
  <c r="Y52" i="24"/>
  <c r="Z52" i="24" s="1"/>
  <c r="AB52" i="24" s="1"/>
  <c r="AC52" i="24" s="1"/>
  <c r="Y51" i="24"/>
  <c r="Z51" i="24" s="1"/>
  <c r="AB51" i="24" s="1"/>
  <c r="AC51" i="24" s="1"/>
  <c r="AP25" i="11"/>
  <c r="AP26" i="11"/>
  <c r="AB26" i="11"/>
  <c r="O31" i="11"/>
  <c r="AE73" i="24"/>
  <c r="AF45" i="24" s="1"/>
  <c r="AF54" i="24" s="1"/>
  <c r="AG54" i="24" s="1"/>
  <c r="Y49" i="19"/>
  <c r="Z49" i="19" s="1"/>
  <c r="AB49" i="19" s="1"/>
  <c r="AC49" i="19" s="1"/>
  <c r="Z48" i="19"/>
  <c r="AB48" i="19" s="1"/>
  <c r="AC48" i="19" s="1"/>
  <c r="R49" i="17"/>
  <c r="S48" i="17"/>
  <c r="U48" i="17" s="1"/>
  <c r="V48" i="17" s="1"/>
  <c r="R48" i="11"/>
  <c r="S48" i="11" s="1"/>
  <c r="R49" i="18"/>
  <c r="S49" i="18" s="1"/>
  <c r="S48" i="18"/>
  <c r="U48" i="18" s="1"/>
  <c r="V48" i="18" s="1"/>
  <c r="U48" i="19"/>
  <c r="V48" i="19" s="1"/>
  <c r="R45" i="11"/>
  <c r="S45" i="11" s="1"/>
  <c r="U45" i="11" s="1"/>
  <c r="V45" i="11" s="1"/>
  <c r="AE73" i="19"/>
  <c r="AF48" i="19" s="1"/>
  <c r="Y49" i="20"/>
  <c r="Z49" i="20" s="1"/>
  <c r="AB49" i="20" s="1"/>
  <c r="AC49" i="20" s="1"/>
  <c r="Z48" i="20"/>
  <c r="AB48" i="20" s="1"/>
  <c r="AC48" i="20" s="1"/>
  <c r="N23" i="12"/>
  <c r="O23" i="12" s="1"/>
  <c r="N28" i="10"/>
  <c r="N34" i="18"/>
  <c r="N37" i="17"/>
  <c r="N34" i="17"/>
  <c r="N31" i="11"/>
  <c r="N44" i="10"/>
  <c r="O44" i="10" s="1"/>
  <c r="AB37" i="10"/>
  <c r="U28" i="10"/>
  <c r="AC24" i="10"/>
  <c r="N24" i="10"/>
  <c r="AC28" i="10"/>
  <c r="AF45" i="26"/>
  <c r="AF54" i="26" s="1"/>
  <c r="L39" i="21"/>
  <c r="L47" i="21" s="1"/>
  <c r="AP32" i="21"/>
  <c r="AC35" i="21"/>
  <c r="AB28" i="18"/>
  <c r="AI24" i="18"/>
  <c r="AP35" i="18"/>
  <c r="AJ24" i="18"/>
  <c r="AP33" i="18"/>
  <c r="AI33" i="17"/>
  <c r="AQ33" i="17"/>
  <c r="AI37" i="17"/>
  <c r="U33" i="17"/>
  <c r="AC33" i="17"/>
  <c r="AB33" i="17"/>
  <c r="AJ33" i="17"/>
  <c r="AP32" i="17"/>
  <c r="AP33" i="17"/>
  <c r="U28" i="17"/>
  <c r="U35" i="17"/>
  <c r="AB35" i="17"/>
  <c r="AP37" i="17"/>
  <c r="AI35" i="17"/>
  <c r="N31" i="17"/>
  <c r="U28" i="16"/>
  <c r="AB28" i="15"/>
  <c r="AP30" i="15"/>
  <c r="N24" i="15"/>
  <c r="AJ28" i="15"/>
  <c r="AI34" i="15"/>
  <c r="AB24" i="15"/>
  <c r="AB37" i="14"/>
  <c r="AB24" i="14"/>
  <c r="AQ37" i="14"/>
  <c r="N29" i="14"/>
  <c r="AP31" i="14"/>
  <c r="AP32" i="13"/>
  <c r="N24" i="12"/>
  <c r="AC34" i="12"/>
  <c r="AC38" i="12"/>
  <c r="AI31" i="11"/>
  <c r="AQ31" i="11"/>
  <c r="AP31" i="11"/>
  <c r="AF59" i="11"/>
  <c r="AG59" i="11" s="1"/>
  <c r="U28" i="11"/>
  <c r="U32" i="11"/>
  <c r="AI27" i="11"/>
  <c r="AP27" i="11"/>
  <c r="AP28" i="11"/>
  <c r="AP35" i="11"/>
  <c r="H59" i="11"/>
  <c r="AI25" i="11"/>
  <c r="AP37" i="11"/>
  <c r="K59" i="11"/>
  <c r="L59" i="11" s="1"/>
  <c r="V59" i="11" s="1"/>
  <c r="R59" i="11"/>
  <c r="S59" i="11" s="1"/>
  <c r="AC59" i="11" s="1"/>
  <c r="AI26" i="11"/>
  <c r="Y59" i="11"/>
  <c r="Z59" i="11" s="1"/>
  <c r="AJ59" i="11" s="1"/>
  <c r="X73" i="14"/>
  <c r="AE73" i="14" s="1"/>
  <c r="R45" i="14"/>
  <c r="S45" i="14" s="1"/>
  <c r="R44" i="14"/>
  <c r="S44" i="14" s="1"/>
  <c r="U44" i="14" s="1"/>
  <c r="V44" i="14" s="1"/>
  <c r="R48" i="14"/>
  <c r="X73" i="12"/>
  <c r="AE73" i="12" s="1"/>
  <c r="R45" i="12"/>
  <c r="S45" i="12" s="1"/>
  <c r="R44" i="12"/>
  <c r="S44" i="12" s="1"/>
  <c r="U44" i="12" s="1"/>
  <c r="V44" i="12" s="1"/>
  <c r="R48" i="12"/>
  <c r="X73" i="10"/>
  <c r="Y45" i="10" s="1"/>
  <c r="Z45" i="10" s="1"/>
  <c r="AB45" i="10" s="1"/>
  <c r="AC45" i="10" s="1"/>
  <c r="X73" i="13"/>
  <c r="AE73" i="13" s="1"/>
  <c r="R45" i="13"/>
  <c r="S45" i="13" s="1"/>
  <c r="R44" i="13"/>
  <c r="S44" i="13" s="1"/>
  <c r="U44" i="13" s="1"/>
  <c r="V44" i="13" s="1"/>
  <c r="R48" i="13"/>
  <c r="Y45" i="19"/>
  <c r="Z45" i="19" s="1"/>
  <c r="Y44" i="19"/>
  <c r="Z44" i="19" s="1"/>
  <c r="R45" i="15"/>
  <c r="S45" i="15" s="1"/>
  <c r="R44" i="15"/>
  <c r="S44" i="15" s="1"/>
  <c r="U44" i="15" s="1"/>
  <c r="V44" i="15" s="1"/>
  <c r="R48" i="15"/>
  <c r="R45" i="16"/>
  <c r="S45" i="16" s="1"/>
  <c r="R44" i="16"/>
  <c r="S44" i="16" s="1"/>
  <c r="U44" i="16" s="1"/>
  <c r="V44" i="16" s="1"/>
  <c r="R48" i="16"/>
  <c r="R45" i="18"/>
  <c r="S45" i="18" s="1"/>
  <c r="U45" i="18" s="1"/>
  <c r="V45" i="18" s="1"/>
  <c r="R44" i="18"/>
  <c r="S44" i="18" s="1"/>
  <c r="U44" i="20"/>
  <c r="V44" i="20" s="1"/>
  <c r="R45" i="17"/>
  <c r="S45" i="17" s="1"/>
  <c r="U45" i="17" s="1"/>
  <c r="V45" i="17" s="1"/>
  <c r="R44" i="17"/>
  <c r="S44" i="17" s="1"/>
  <c r="AE73" i="21"/>
  <c r="AF45" i="21" s="1"/>
  <c r="Y45" i="20"/>
  <c r="Z45" i="20" s="1"/>
  <c r="AB45" i="20" s="1"/>
  <c r="AC45" i="20" s="1"/>
  <c r="Y44" i="20"/>
  <c r="Z44" i="20" s="1"/>
  <c r="AB42" i="11"/>
  <c r="AP42" i="10"/>
  <c r="AQ42" i="10" s="1"/>
  <c r="AP40" i="10"/>
  <c r="AQ40" i="10" s="1"/>
  <c r="AI40" i="10"/>
  <c r="AJ40" i="10" s="1"/>
  <c r="AI44" i="10"/>
  <c r="AJ44" i="10" s="1"/>
  <c r="U44" i="10"/>
  <c r="V44" i="10" s="1"/>
  <c r="AB40" i="10"/>
  <c r="AC40" i="10" s="1"/>
  <c r="AP46" i="11"/>
  <c r="AQ46" i="11" s="1"/>
  <c r="AP42" i="11"/>
  <c r="AI42" i="11"/>
  <c r="U46" i="11"/>
  <c r="V46" i="11" s="1"/>
  <c r="N46" i="11"/>
  <c r="O46" i="11" s="1"/>
  <c r="S44" i="11"/>
  <c r="U44" i="11" s="1"/>
  <c r="V44" i="11" s="1"/>
  <c r="N40" i="11"/>
  <c r="O40" i="11" s="1"/>
  <c r="H45" i="11"/>
  <c r="N45" i="11" s="1"/>
  <c r="O45" i="11" s="1"/>
  <c r="N53" i="11"/>
  <c r="O53" i="11" s="1"/>
  <c r="U42" i="11"/>
  <c r="V42" i="11" s="1"/>
  <c r="AP53" i="11"/>
  <c r="AQ53" i="11" s="1"/>
  <c r="X73" i="18"/>
  <c r="Y48" i="18" s="1"/>
  <c r="X73" i="15"/>
  <c r="Y45" i="11"/>
  <c r="Z45" i="11" s="1"/>
  <c r="Y44" i="11"/>
  <c r="Z44" i="11" s="1"/>
  <c r="AB29" i="10"/>
  <c r="AP39" i="24"/>
  <c r="AQ39" i="24" s="1"/>
  <c r="S39" i="18"/>
  <c r="U38" i="18"/>
  <c r="AI29" i="16"/>
  <c r="AJ29" i="16" s="1"/>
  <c r="U23" i="16"/>
  <c r="V23" i="16" s="1"/>
  <c r="AP24" i="16"/>
  <c r="AI23" i="11"/>
  <c r="AJ23" i="11" s="1"/>
  <c r="AI23" i="15"/>
  <c r="AJ23" i="15" s="1"/>
  <c r="AP24" i="18"/>
  <c r="AB24" i="18"/>
  <c r="N28" i="18"/>
  <c r="AB23" i="10"/>
  <c r="AC23" i="10" s="1"/>
  <c r="AP23" i="17"/>
  <c r="AQ23" i="17" s="1"/>
  <c r="AI24" i="17"/>
  <c r="AP28" i="17"/>
  <c r="AP31" i="17"/>
  <c r="AP24" i="17"/>
  <c r="AI28" i="17"/>
  <c r="AI31" i="17"/>
  <c r="AB28" i="17"/>
  <c r="AJ28" i="17"/>
  <c r="S39" i="17"/>
  <c r="F16" i="36" s="1"/>
  <c r="AB30" i="17"/>
  <c r="AB31" i="17"/>
  <c r="AC31" i="17" s="1"/>
  <c r="U31" i="17"/>
  <c r="V31" i="17" s="1"/>
  <c r="AP23" i="11"/>
  <c r="AQ23" i="11" s="1"/>
  <c r="AP24" i="15"/>
  <c r="AB30" i="15"/>
  <c r="N28" i="15"/>
  <c r="N23" i="15"/>
  <c r="O23" i="15" s="1"/>
  <c r="O24" i="15"/>
  <c r="N31" i="15"/>
  <c r="O31" i="15" s="1"/>
  <c r="AP23" i="14"/>
  <c r="AQ23" i="14" s="1"/>
  <c r="AP29" i="14"/>
  <c r="AQ29" i="14" s="1"/>
  <c r="AI24" i="14"/>
  <c r="AP24" i="14"/>
  <c r="AJ28" i="14"/>
  <c r="AB31" i="14"/>
  <c r="AC31" i="14" s="1"/>
  <c r="AB28" i="14"/>
  <c r="AB29" i="14"/>
  <c r="AC29" i="14" s="1"/>
  <c r="AP24" i="13"/>
  <c r="AP23" i="12"/>
  <c r="AQ23" i="12" s="1"/>
  <c r="AB30" i="12"/>
  <c r="AP32" i="10"/>
  <c r="AP35" i="10"/>
  <c r="AP30" i="10"/>
  <c r="AP36" i="10"/>
  <c r="AQ36" i="10" s="1"/>
  <c r="AB42" i="10"/>
  <c r="AC42" i="10" s="1"/>
  <c r="O33" i="10"/>
  <c r="N33" i="10"/>
  <c r="U42" i="10"/>
  <c r="V42" i="10" s="1"/>
  <c r="AI42" i="10"/>
  <c r="AJ42" i="10" s="1"/>
  <c r="AP43" i="10"/>
  <c r="AQ43" i="10" s="1"/>
  <c r="AP38" i="10"/>
  <c r="U29" i="16"/>
  <c r="V29" i="16" s="1"/>
  <c r="AP37" i="16"/>
  <c r="AP23" i="16"/>
  <c r="AQ23" i="16" s="1"/>
  <c r="U24" i="16"/>
  <c r="AP28" i="16"/>
  <c r="X73" i="16"/>
  <c r="U35" i="16"/>
  <c r="AP35" i="16"/>
  <c r="AI23" i="16"/>
  <c r="AJ23" i="16" s="1"/>
  <c r="AI28" i="16"/>
  <c r="AC33" i="16"/>
  <c r="U33" i="16"/>
  <c r="AB35" i="16"/>
  <c r="AJ35" i="16"/>
  <c r="AJ33" i="16"/>
  <c r="AB33" i="16"/>
  <c r="AQ33" i="16"/>
  <c r="AI33" i="16"/>
  <c r="H39" i="16"/>
  <c r="AC35" i="16"/>
  <c r="U37" i="16"/>
  <c r="AB37" i="16"/>
  <c r="AI37" i="16"/>
  <c r="AP38" i="16"/>
  <c r="N29" i="16"/>
  <c r="O29" i="16" s="1"/>
  <c r="AB29" i="16"/>
  <c r="AC29" i="16" s="1"/>
  <c r="AP29" i="16"/>
  <c r="AQ29" i="16" s="1"/>
  <c r="AP31" i="16"/>
  <c r="N35" i="16"/>
  <c r="AI35" i="16"/>
  <c r="AQ35" i="16"/>
  <c r="AP30" i="16"/>
  <c r="AI39" i="26"/>
  <c r="AJ39" i="26" s="1"/>
  <c r="AB39" i="26"/>
  <c r="AC39" i="26" s="1"/>
  <c r="H47" i="26"/>
  <c r="S47" i="26"/>
  <c r="U39" i="26"/>
  <c r="V39" i="26" s="1"/>
  <c r="N39" i="26"/>
  <c r="O39" i="26" s="1"/>
  <c r="L47" i="26"/>
  <c r="AP39" i="26"/>
  <c r="AQ39" i="26" s="1"/>
  <c r="AQ46" i="26"/>
  <c r="AB39" i="24"/>
  <c r="AC39" i="24" s="1"/>
  <c r="AI39" i="24"/>
  <c r="AJ39" i="24" s="1"/>
  <c r="H50" i="24"/>
  <c r="S47" i="24"/>
  <c r="U39" i="24"/>
  <c r="V39" i="24" s="1"/>
  <c r="L47" i="24"/>
  <c r="N39" i="24"/>
  <c r="O39" i="24" s="1"/>
  <c r="AI35" i="21"/>
  <c r="AQ35" i="21"/>
  <c r="AP35" i="21"/>
  <c r="AB33" i="21"/>
  <c r="AJ33" i="21"/>
  <c r="AQ30" i="21"/>
  <c r="AI30" i="21"/>
  <c r="AJ32" i="21"/>
  <c r="AB32" i="21"/>
  <c r="V34" i="21"/>
  <c r="N34" i="21"/>
  <c r="AP34" i="21"/>
  <c r="N38" i="21"/>
  <c r="V38" i="21"/>
  <c r="AP38" i="21"/>
  <c r="N35" i="21"/>
  <c r="V35" i="21"/>
  <c r="H39" i="21"/>
  <c r="H47" i="21" s="1"/>
  <c r="H50" i="21" s="1"/>
  <c r="N37" i="21"/>
  <c r="V37" i="21"/>
  <c r="AC30" i="21"/>
  <c r="U30" i="21"/>
  <c r="V32" i="21"/>
  <c r="N32" i="21"/>
  <c r="AB34" i="21"/>
  <c r="AJ34" i="21"/>
  <c r="AJ38" i="21"/>
  <c r="AB38" i="21"/>
  <c r="U37" i="21"/>
  <c r="AC37" i="21"/>
  <c r="Z39" i="21"/>
  <c r="AJ30" i="21"/>
  <c r="AB30" i="21"/>
  <c r="U32" i="21"/>
  <c r="AC32" i="21"/>
  <c r="AQ34" i="21"/>
  <c r="AI34" i="21"/>
  <c r="AQ38" i="21"/>
  <c r="AI38" i="21"/>
  <c r="AG39" i="21"/>
  <c r="V30" i="21"/>
  <c r="N30" i="21"/>
  <c r="AP30" i="21"/>
  <c r="AN39" i="21"/>
  <c r="AQ32" i="21"/>
  <c r="AI32" i="21"/>
  <c r="AC34" i="21"/>
  <c r="U34" i="21"/>
  <c r="U38" i="21"/>
  <c r="AC38" i="21"/>
  <c r="AI33" i="21"/>
  <c r="AQ33" i="21"/>
  <c r="N33" i="21"/>
  <c r="S39" i="21"/>
  <c r="S47" i="21" s="1"/>
  <c r="S47" i="20"/>
  <c r="U39" i="20"/>
  <c r="V39" i="20" s="1"/>
  <c r="L47" i="20"/>
  <c r="N39" i="20"/>
  <c r="O39" i="20" s="1"/>
  <c r="AB39" i="20"/>
  <c r="AC39" i="20" s="1"/>
  <c r="H47" i="20"/>
  <c r="AI39" i="20"/>
  <c r="AJ39" i="20" s="1"/>
  <c r="AP39" i="20"/>
  <c r="AQ39" i="20" s="1"/>
  <c r="H47" i="19"/>
  <c r="N39" i="19"/>
  <c r="O39" i="19" s="1"/>
  <c r="L47" i="19"/>
  <c r="AB39" i="19"/>
  <c r="AC39" i="19" s="1"/>
  <c r="S47" i="19"/>
  <c r="U39" i="19"/>
  <c r="V39" i="19" s="1"/>
  <c r="AP39" i="19"/>
  <c r="AQ39" i="19" s="1"/>
  <c r="AI39" i="19"/>
  <c r="AJ39" i="19" s="1"/>
  <c r="AP31" i="18"/>
  <c r="AP29" i="18"/>
  <c r="AQ29" i="18" s="1"/>
  <c r="AP30" i="18"/>
  <c r="AB37" i="18"/>
  <c r="AI38" i="18"/>
  <c r="AP38" i="18"/>
  <c r="N32" i="18"/>
  <c r="AB35" i="18"/>
  <c r="AB38" i="18"/>
  <c r="AI30" i="18"/>
  <c r="U34" i="18"/>
  <c r="V34" i="18"/>
  <c r="AI34" i="18"/>
  <c r="AI32" i="18"/>
  <c r="AB32" i="18"/>
  <c r="H39" i="18"/>
  <c r="Z39" i="18"/>
  <c r="AC24" i="18"/>
  <c r="V30" i="18"/>
  <c r="N30" i="18"/>
  <c r="U30" i="18"/>
  <c r="AJ31" i="18"/>
  <c r="AB31" i="18"/>
  <c r="AC31" i="18" s="1"/>
  <c r="AJ32" i="18"/>
  <c r="V35" i="18"/>
  <c r="N35" i="18"/>
  <c r="L39" i="18"/>
  <c r="N23" i="18"/>
  <c r="O23" i="18" s="1"/>
  <c r="AB23" i="18"/>
  <c r="AC23" i="18" s="1"/>
  <c r="AN39" i="18"/>
  <c r="AP23" i="18"/>
  <c r="AQ23" i="18" s="1"/>
  <c r="U24" i="18"/>
  <c r="U29" i="18"/>
  <c r="V29" i="18" s="1"/>
  <c r="N31" i="18"/>
  <c r="AQ33" i="18"/>
  <c r="AI33" i="18"/>
  <c r="AQ35" i="18"/>
  <c r="AI35" i="18"/>
  <c r="AC37" i="18"/>
  <c r="U37" i="18"/>
  <c r="AC33" i="18"/>
  <c r="U33" i="18"/>
  <c r="U23" i="18"/>
  <c r="V23" i="18" s="1"/>
  <c r="V24" i="18"/>
  <c r="N24" i="18"/>
  <c r="AI29" i="18"/>
  <c r="AJ29" i="18" s="1"/>
  <c r="AB29" i="18"/>
  <c r="AC29" i="18" s="1"/>
  <c r="AB30" i="18"/>
  <c r="AJ30" i="18"/>
  <c r="U31" i="18"/>
  <c r="V31" i="18" s="1"/>
  <c r="O33" i="18"/>
  <c r="N33" i="18"/>
  <c r="V37" i="18"/>
  <c r="N37" i="18"/>
  <c r="AG39" i="18"/>
  <c r="AC28" i="18"/>
  <c r="U28" i="18"/>
  <c r="AQ28" i="18"/>
  <c r="AI28" i="18"/>
  <c r="AC38" i="18"/>
  <c r="AI31" i="18"/>
  <c r="AC32" i="18"/>
  <c r="U32" i="18"/>
  <c r="U35" i="18"/>
  <c r="AI37" i="18"/>
  <c r="AJ34" i="18"/>
  <c r="AB34" i="18"/>
  <c r="AI23" i="18"/>
  <c r="AJ23" i="18" s="1"/>
  <c r="N29" i="18"/>
  <c r="O29" i="18" s="1"/>
  <c r="AJ33" i="18"/>
  <c r="AB33" i="18"/>
  <c r="V38" i="18"/>
  <c r="N38" i="18"/>
  <c r="U29" i="17"/>
  <c r="V29" i="17" s="1"/>
  <c r="AI29" i="17"/>
  <c r="AJ29" i="17" s="1"/>
  <c r="AI34" i="17"/>
  <c r="AQ34" i="17"/>
  <c r="U38" i="17"/>
  <c r="AC38" i="17"/>
  <c r="Z39" i="17"/>
  <c r="AB23" i="17"/>
  <c r="H39" i="17"/>
  <c r="O28" i="17"/>
  <c r="U34" i="17"/>
  <c r="AC34" i="17"/>
  <c r="L39" i="17"/>
  <c r="N23" i="17"/>
  <c r="U23" i="17"/>
  <c r="V23" i="17" s="1"/>
  <c r="AJ24" i="17"/>
  <c r="AB24" i="17"/>
  <c r="N29" i="17"/>
  <c r="O29" i="17" s="1"/>
  <c r="AB29" i="17"/>
  <c r="AC29" i="17" s="1"/>
  <c r="AP29" i="17"/>
  <c r="AQ29" i="17" s="1"/>
  <c r="AI30" i="17"/>
  <c r="AQ30" i="17"/>
  <c r="U32" i="17"/>
  <c r="AI23" i="17"/>
  <c r="U30" i="17"/>
  <c r="AC30" i="17"/>
  <c r="AJ30" i="17"/>
  <c r="N32" i="17"/>
  <c r="V32" i="17"/>
  <c r="AB32" i="17"/>
  <c r="AJ32" i="17"/>
  <c r="N33" i="17"/>
  <c r="O35" i="17"/>
  <c r="N35" i="17"/>
  <c r="AI38" i="17"/>
  <c r="AQ38" i="17"/>
  <c r="U24" i="17"/>
  <c r="N30" i="17"/>
  <c r="V30" i="17"/>
  <c r="AP30" i="17"/>
  <c r="AI32" i="17"/>
  <c r="AQ32" i="17"/>
  <c r="AB34" i="17"/>
  <c r="AJ34" i="17"/>
  <c r="V37" i="17"/>
  <c r="AC37" i="17"/>
  <c r="AJ37" i="17"/>
  <c r="AQ37" i="17"/>
  <c r="N38" i="17"/>
  <c r="V38" i="17"/>
  <c r="AP38" i="17"/>
  <c r="AN39" i="17"/>
  <c r="AG39" i="17"/>
  <c r="N24" i="17"/>
  <c r="V34" i="17"/>
  <c r="AP34" i="17"/>
  <c r="AB38" i="17"/>
  <c r="AJ38" i="17"/>
  <c r="V28" i="17"/>
  <c r="N28" i="17"/>
  <c r="X73" i="17"/>
  <c r="Y48" i="17" s="1"/>
  <c r="N30" i="16"/>
  <c r="V30" i="16"/>
  <c r="N32" i="16"/>
  <c r="V32" i="16"/>
  <c r="AI32" i="16"/>
  <c r="AQ32" i="16"/>
  <c r="AI34" i="16"/>
  <c r="AQ34" i="16"/>
  <c r="V38" i="16"/>
  <c r="N38" i="16"/>
  <c r="U32" i="16"/>
  <c r="AC32" i="16"/>
  <c r="AP32" i="16"/>
  <c r="AP34" i="16"/>
  <c r="AC38" i="16"/>
  <c r="U38" i="16"/>
  <c r="U30" i="16"/>
  <c r="AC30" i="16"/>
  <c r="O33" i="16"/>
  <c r="N33" i="16"/>
  <c r="AJ38" i="16"/>
  <c r="AB38" i="16"/>
  <c r="AB30" i="16"/>
  <c r="AJ30" i="16"/>
  <c r="N34" i="16"/>
  <c r="V34" i="16"/>
  <c r="AB34" i="16"/>
  <c r="AJ34" i="16"/>
  <c r="O37" i="16"/>
  <c r="N37" i="16"/>
  <c r="AQ38" i="16"/>
  <c r="AI38" i="16"/>
  <c r="AG39" i="16"/>
  <c r="AC24" i="16"/>
  <c r="AC28" i="16"/>
  <c r="U34" i="16"/>
  <c r="N23" i="16"/>
  <c r="O23" i="16" s="1"/>
  <c r="U31" i="16"/>
  <c r="V31" i="16" s="1"/>
  <c r="AB31" i="16"/>
  <c r="AC31" i="16" s="1"/>
  <c r="AB24" i="16"/>
  <c r="AJ24" i="16"/>
  <c r="AB28" i="16"/>
  <c r="AJ28" i="16"/>
  <c r="L39" i="16"/>
  <c r="AI30" i="16"/>
  <c r="AB32" i="16"/>
  <c r="AC34" i="16"/>
  <c r="S39" i="16"/>
  <c r="Z39" i="16"/>
  <c r="N31" i="16"/>
  <c r="O31" i="16" s="1"/>
  <c r="AI31" i="16"/>
  <c r="AN39" i="16"/>
  <c r="AB23" i="16"/>
  <c r="AC23" i="16" s="1"/>
  <c r="V24" i="16"/>
  <c r="N24" i="16"/>
  <c r="V28" i="16"/>
  <c r="N28" i="16"/>
  <c r="AJ37" i="15"/>
  <c r="AI37" i="15"/>
  <c r="AI32" i="15"/>
  <c r="AJ30" i="15"/>
  <c r="AI38" i="15"/>
  <c r="AP35" i="15"/>
  <c r="AP38" i="15"/>
  <c r="AP31" i="15"/>
  <c r="U38" i="15"/>
  <c r="AC37" i="15"/>
  <c r="U37" i="15"/>
  <c r="S39" i="15"/>
  <c r="U31" i="15"/>
  <c r="V31" i="15" s="1"/>
  <c r="AJ33" i="15"/>
  <c r="AB33" i="15"/>
  <c r="AI33" i="15"/>
  <c r="N29" i="15"/>
  <c r="O29" i="15" s="1"/>
  <c r="U29" i="15"/>
  <c r="V29" i="15" s="1"/>
  <c r="O30" i="15"/>
  <c r="H39" i="15"/>
  <c r="AC30" i="15"/>
  <c r="AQ35" i="15"/>
  <c r="AI35" i="15"/>
  <c r="V37" i="15"/>
  <c r="N37" i="15"/>
  <c r="Z39" i="15"/>
  <c r="AI29" i="15"/>
  <c r="AJ29" i="15" s="1"/>
  <c r="AQ32" i="15"/>
  <c r="AQ34" i="15"/>
  <c r="N35" i="15"/>
  <c r="AB23" i="15"/>
  <c r="AC23" i="15" s="1"/>
  <c r="AN39" i="15"/>
  <c r="AI24" i="15"/>
  <c r="AQ24" i="15"/>
  <c r="V30" i="15"/>
  <c r="N30" i="15"/>
  <c r="N32" i="15"/>
  <c r="N34" i="15"/>
  <c r="V34" i="15"/>
  <c r="AB35" i="15"/>
  <c r="AB37" i="15"/>
  <c r="AB38" i="15"/>
  <c r="AJ38" i="15"/>
  <c r="L39" i="15"/>
  <c r="AI31" i="15"/>
  <c r="AC32" i="15"/>
  <c r="U32" i="15"/>
  <c r="AP32" i="15"/>
  <c r="U35" i="15"/>
  <c r="AC24" i="15"/>
  <c r="U24" i="15"/>
  <c r="U30" i="15"/>
  <c r="AB31" i="15"/>
  <c r="AC31" i="15" s="1"/>
  <c r="N33" i="15"/>
  <c r="V38" i="15"/>
  <c r="N38" i="15"/>
  <c r="U23" i="15"/>
  <c r="V23" i="15" s="1"/>
  <c r="AG39" i="15"/>
  <c r="AP23" i="15"/>
  <c r="AQ23" i="15" s="1"/>
  <c r="AC28" i="15"/>
  <c r="U28" i="15"/>
  <c r="AQ28" i="15"/>
  <c r="AI28" i="15"/>
  <c r="AB29" i="15"/>
  <c r="AC29" i="15" s="1"/>
  <c r="AP29" i="15"/>
  <c r="AQ29" i="15" s="1"/>
  <c r="AB32" i="15"/>
  <c r="U33" i="15"/>
  <c r="AP33" i="15"/>
  <c r="AJ34" i="15"/>
  <c r="AB34" i="15"/>
  <c r="AB35" i="14"/>
  <c r="AJ35" i="14"/>
  <c r="V37" i="14"/>
  <c r="U37" i="14"/>
  <c r="AI35" i="14"/>
  <c r="AQ35" i="14"/>
  <c r="U31" i="14"/>
  <c r="V31" i="14" s="1"/>
  <c r="AQ33" i="14"/>
  <c r="AI33" i="14"/>
  <c r="U35" i="14"/>
  <c r="AC35" i="14"/>
  <c r="AP35" i="14"/>
  <c r="AC33" i="14"/>
  <c r="U33" i="14"/>
  <c r="AJ33" i="14"/>
  <c r="AB33" i="14"/>
  <c r="AP33" i="14"/>
  <c r="U29" i="14"/>
  <c r="V29" i="14" s="1"/>
  <c r="AI29" i="14"/>
  <c r="AJ29" i="14" s="1"/>
  <c r="AI31" i="14"/>
  <c r="AJ31" i="14"/>
  <c r="O29" i="14"/>
  <c r="AP32" i="14"/>
  <c r="AJ32" i="14"/>
  <c r="AB32" i="14"/>
  <c r="AC34" i="14"/>
  <c r="U34" i="14"/>
  <c r="O31" i="14"/>
  <c r="N31" i="14"/>
  <c r="V32" i="14"/>
  <c r="N32" i="14"/>
  <c r="AQ38" i="14"/>
  <c r="AI38" i="14"/>
  <c r="H39" i="14"/>
  <c r="AQ30" i="14"/>
  <c r="AI30" i="14"/>
  <c r="O35" i="14"/>
  <c r="N35" i="14"/>
  <c r="AC38" i="14"/>
  <c r="U38" i="14"/>
  <c r="AC30" i="14"/>
  <c r="U30" i="14"/>
  <c r="AQ34" i="14"/>
  <c r="AI34" i="14"/>
  <c r="AJ30" i="14"/>
  <c r="AB30" i="14"/>
  <c r="AQ32" i="14"/>
  <c r="AI32" i="14"/>
  <c r="AJ34" i="14"/>
  <c r="AB34" i="14"/>
  <c r="V38" i="14"/>
  <c r="N38" i="14"/>
  <c r="AP38" i="14"/>
  <c r="AN39" i="14"/>
  <c r="U23" i="14"/>
  <c r="V23" i="14" s="1"/>
  <c r="AB23" i="14"/>
  <c r="AC23" i="14" s="1"/>
  <c r="V24" i="14"/>
  <c r="N24" i="14"/>
  <c r="V28" i="14"/>
  <c r="N28" i="14"/>
  <c r="N33" i="14"/>
  <c r="N37" i="14"/>
  <c r="S39" i="14"/>
  <c r="V30" i="14"/>
  <c r="N30" i="14"/>
  <c r="AP30" i="14"/>
  <c r="AC32" i="14"/>
  <c r="U32" i="14"/>
  <c r="V34" i="14"/>
  <c r="N34" i="14"/>
  <c r="AP34" i="14"/>
  <c r="AJ38" i="14"/>
  <c r="AB38" i="14"/>
  <c r="AG39" i="14"/>
  <c r="AC24" i="14"/>
  <c r="AC28" i="14"/>
  <c r="N23" i="14"/>
  <c r="O23" i="14" s="1"/>
  <c r="Z39" i="14"/>
  <c r="AI23" i="14"/>
  <c r="AJ23" i="14" s="1"/>
  <c r="L39" i="14"/>
  <c r="AQ30" i="13"/>
  <c r="AI30" i="13"/>
  <c r="AB38" i="13"/>
  <c r="AJ38" i="13"/>
  <c r="AP30" i="13"/>
  <c r="AI35" i="13"/>
  <c r="AQ35" i="13"/>
  <c r="AI38" i="13"/>
  <c r="AQ38" i="13"/>
  <c r="U30" i="13"/>
  <c r="AC30" i="13"/>
  <c r="U32" i="13"/>
  <c r="AC32" i="13"/>
  <c r="AP38" i="13"/>
  <c r="AJ30" i="13"/>
  <c r="AB30" i="13"/>
  <c r="AB32" i="13"/>
  <c r="AJ32" i="13"/>
  <c r="AP34" i="13"/>
  <c r="U38" i="13"/>
  <c r="AC38" i="13"/>
  <c r="AI32" i="13"/>
  <c r="AQ32" i="13"/>
  <c r="AP29" i="13"/>
  <c r="AQ29" i="13" s="1"/>
  <c r="N33" i="13"/>
  <c r="N31" i="13"/>
  <c r="O31" i="13" s="1"/>
  <c r="AI33" i="13"/>
  <c r="AQ33" i="13"/>
  <c r="U37" i="13"/>
  <c r="AC37" i="13"/>
  <c r="U29" i="13"/>
  <c r="V29" i="13" s="1"/>
  <c r="N38" i="13"/>
  <c r="O38" i="13"/>
  <c r="O30" i="13"/>
  <c r="N30" i="13"/>
  <c r="AP33" i="13"/>
  <c r="AB34" i="13"/>
  <c r="AJ34" i="13"/>
  <c r="L39" i="13"/>
  <c r="U23" i="13"/>
  <c r="V23" i="13" s="1"/>
  <c r="V24" i="13"/>
  <c r="N24" i="13"/>
  <c r="AJ24" i="13"/>
  <c r="AB24" i="13"/>
  <c r="AJ28" i="13"/>
  <c r="AB28" i="13"/>
  <c r="U31" i="13"/>
  <c r="V31" i="13" s="1"/>
  <c r="AI31" i="13"/>
  <c r="AQ31" i="13"/>
  <c r="U35" i="13"/>
  <c r="AC35" i="13"/>
  <c r="AI37" i="13"/>
  <c r="AQ37" i="13"/>
  <c r="N23" i="13"/>
  <c r="O23" i="13" s="1"/>
  <c r="AN39" i="13"/>
  <c r="AP23" i="13"/>
  <c r="AQ23" i="13" s="1"/>
  <c r="AI29" i="13"/>
  <c r="AJ29" i="13" s="1"/>
  <c r="U33" i="13"/>
  <c r="AC33" i="13"/>
  <c r="U34" i="13"/>
  <c r="AC34" i="13"/>
  <c r="AI34" i="13"/>
  <c r="AQ34" i="13"/>
  <c r="AG39" i="13"/>
  <c r="N29" i="13"/>
  <c r="O29" i="13" s="1"/>
  <c r="AB29" i="13"/>
  <c r="AC29" i="13" s="1"/>
  <c r="AB33" i="13"/>
  <c r="AJ33" i="13"/>
  <c r="N34" i="13"/>
  <c r="V34" i="13"/>
  <c r="AI23" i="13"/>
  <c r="AJ23" i="13" s="1"/>
  <c r="AB23" i="13"/>
  <c r="AC23" i="13" s="1"/>
  <c r="Z39" i="13"/>
  <c r="AI24" i="13"/>
  <c r="AQ24" i="13"/>
  <c r="AI28" i="13"/>
  <c r="AB31" i="13"/>
  <c r="AC31" i="13" s="1"/>
  <c r="AJ31" i="13"/>
  <c r="AP31" i="13"/>
  <c r="N32" i="13"/>
  <c r="V33" i="13"/>
  <c r="N35" i="13"/>
  <c r="V35" i="13"/>
  <c r="AB35" i="13"/>
  <c r="AP35" i="13"/>
  <c r="N37" i="13"/>
  <c r="V37" i="13"/>
  <c r="AB37" i="13"/>
  <c r="AP37" i="13"/>
  <c r="U28" i="13"/>
  <c r="AQ28" i="13"/>
  <c r="H39" i="13"/>
  <c r="S39" i="13"/>
  <c r="N28" i="13"/>
  <c r="N30" i="12"/>
  <c r="N34" i="12"/>
  <c r="AP33" i="12"/>
  <c r="AP37" i="12"/>
  <c r="S39" i="12"/>
  <c r="AP31" i="12"/>
  <c r="AB32" i="12"/>
  <c r="AP35" i="12"/>
  <c r="H39" i="12"/>
  <c r="N38" i="12"/>
  <c r="AP29" i="12"/>
  <c r="AQ29" i="12" s="1"/>
  <c r="U30" i="12"/>
  <c r="N32" i="12"/>
  <c r="U34" i="12"/>
  <c r="U38" i="12"/>
  <c r="N29" i="12"/>
  <c r="O29" i="12" s="1"/>
  <c r="N37" i="12"/>
  <c r="V37" i="12"/>
  <c r="AB31" i="12"/>
  <c r="AC31" i="12" s="1"/>
  <c r="AJ31" i="12"/>
  <c r="AB35" i="12"/>
  <c r="AJ35" i="12"/>
  <c r="N31" i="12"/>
  <c r="O31" i="12" s="1"/>
  <c r="N35" i="12"/>
  <c r="V35" i="12"/>
  <c r="N33" i="12"/>
  <c r="V33" i="12"/>
  <c r="AB29" i="12"/>
  <c r="AC29" i="12" s="1"/>
  <c r="AB33" i="12"/>
  <c r="AJ33" i="12"/>
  <c r="AB37" i="12"/>
  <c r="AJ37" i="12"/>
  <c r="AJ24" i="12"/>
  <c r="AB24" i="12"/>
  <c r="AI24" i="12"/>
  <c r="AJ28" i="12"/>
  <c r="AB28" i="12"/>
  <c r="AI28" i="12"/>
  <c r="AQ30" i="12"/>
  <c r="AI30" i="12"/>
  <c r="AQ32" i="12"/>
  <c r="AI32" i="12"/>
  <c r="AQ34" i="12"/>
  <c r="AI34" i="12"/>
  <c r="AQ38" i="12"/>
  <c r="AI38" i="12"/>
  <c r="V30" i="12"/>
  <c r="V32" i="12"/>
  <c r="V34" i="12"/>
  <c r="V38" i="12"/>
  <c r="L39" i="12"/>
  <c r="AB23" i="12"/>
  <c r="AC23" i="12" s="1"/>
  <c r="AI23" i="12"/>
  <c r="AJ23" i="12" s="1"/>
  <c r="Z39" i="12"/>
  <c r="AN39" i="12"/>
  <c r="AP30" i="12"/>
  <c r="AP32" i="12"/>
  <c r="AP34" i="12"/>
  <c r="AP38" i="12"/>
  <c r="U29" i="12"/>
  <c r="V29" i="12" s="1"/>
  <c r="AI29" i="12"/>
  <c r="AJ29" i="12" s="1"/>
  <c r="U31" i="12"/>
  <c r="V31" i="12" s="1"/>
  <c r="AI31" i="12"/>
  <c r="AQ31" i="12"/>
  <c r="U33" i="12"/>
  <c r="AC33" i="12"/>
  <c r="AI33" i="12"/>
  <c r="AQ33" i="12"/>
  <c r="U35" i="12"/>
  <c r="AC35" i="12"/>
  <c r="AI35" i="12"/>
  <c r="AQ35" i="12"/>
  <c r="U37" i="12"/>
  <c r="AC37" i="12"/>
  <c r="AI37" i="12"/>
  <c r="AQ37" i="12"/>
  <c r="AG39" i="12"/>
  <c r="U23" i="12"/>
  <c r="V23" i="12" s="1"/>
  <c r="U24" i="12"/>
  <c r="U28" i="12"/>
  <c r="U31" i="11"/>
  <c r="V31" i="11" s="1"/>
  <c r="N33" i="11"/>
  <c r="O33" i="11"/>
  <c r="AB40" i="11"/>
  <c r="AC40" i="11" s="1"/>
  <c r="AI40" i="11"/>
  <c r="AJ40" i="11" s="1"/>
  <c r="AB31" i="11"/>
  <c r="AC31" i="11" s="1"/>
  <c r="AP40" i="11"/>
  <c r="AQ40" i="11" s="1"/>
  <c r="AB30" i="11"/>
  <c r="AC33" i="11"/>
  <c r="AJ33" i="11"/>
  <c r="AQ33" i="11"/>
  <c r="N34" i="11"/>
  <c r="AP38" i="11"/>
  <c r="AC42" i="11"/>
  <c r="AJ42" i="11"/>
  <c r="AQ42" i="11"/>
  <c r="K55" i="11"/>
  <c r="L55" i="11" s="1"/>
  <c r="Y55" i="11"/>
  <c r="Z55" i="11" s="1"/>
  <c r="K57" i="11"/>
  <c r="L57" i="11" s="1"/>
  <c r="AF57" i="11"/>
  <c r="AG57" i="11" s="1"/>
  <c r="AI57" i="11" s="1"/>
  <c r="AJ57" i="11" s="1"/>
  <c r="AP43" i="11"/>
  <c r="R55" i="11"/>
  <c r="S55" i="11" s="1"/>
  <c r="AF55" i="11"/>
  <c r="AG55" i="11" s="1"/>
  <c r="AP55" i="11" s="1"/>
  <c r="R57" i="11"/>
  <c r="S57" i="11" s="1"/>
  <c r="AB57" i="11" s="1"/>
  <c r="AC57" i="11" s="1"/>
  <c r="AM57" i="11"/>
  <c r="AN57" i="11" s="1"/>
  <c r="AP30" i="11"/>
  <c r="U40" i="11"/>
  <c r="V40" i="11" s="1"/>
  <c r="H48" i="11"/>
  <c r="H55" i="11"/>
  <c r="H57" i="11"/>
  <c r="V27" i="11"/>
  <c r="N27" i="11"/>
  <c r="U27" i="11"/>
  <c r="AI34" i="11"/>
  <c r="AQ34" i="11"/>
  <c r="N38" i="11"/>
  <c r="V38" i="11"/>
  <c r="H39" i="11"/>
  <c r="S39" i="11"/>
  <c r="AB25" i="11"/>
  <c r="U25" i="11"/>
  <c r="N29" i="11"/>
  <c r="O29" i="11" s="1"/>
  <c r="AB29" i="11"/>
  <c r="AC29" i="11" s="1"/>
  <c r="AP29" i="11"/>
  <c r="AQ29" i="11" s="1"/>
  <c r="U30" i="11"/>
  <c r="AC30" i="11"/>
  <c r="N32" i="11"/>
  <c r="V32" i="11"/>
  <c r="V34" i="11"/>
  <c r="AP34" i="11"/>
  <c r="V43" i="11"/>
  <c r="N43" i="11"/>
  <c r="AB23" i="11"/>
  <c r="AC23" i="11" s="1"/>
  <c r="Z39" i="11"/>
  <c r="AJ27" i="11"/>
  <c r="AB27" i="11"/>
  <c r="AJ30" i="11"/>
  <c r="AC32" i="11"/>
  <c r="AB34" i="11"/>
  <c r="AJ34" i="11"/>
  <c r="AI36" i="11"/>
  <c r="AJ36" i="11" s="1"/>
  <c r="AC37" i="11"/>
  <c r="U37" i="11"/>
  <c r="AQ37" i="11"/>
  <c r="AI37" i="11"/>
  <c r="AB38" i="11"/>
  <c r="N42" i="11"/>
  <c r="O42" i="11" s="1"/>
  <c r="U29" i="11"/>
  <c r="V29" i="11" s="1"/>
  <c r="AI29" i="11"/>
  <c r="AJ29" i="11" s="1"/>
  <c r="AI32" i="11"/>
  <c r="AQ32" i="11"/>
  <c r="U36" i="11"/>
  <c r="V36" i="11" s="1"/>
  <c r="AB46" i="11"/>
  <c r="AC46" i="11" s="1"/>
  <c r="K49" i="11"/>
  <c r="L48" i="11"/>
  <c r="N23" i="11"/>
  <c r="O23" i="11" s="1"/>
  <c r="U23" i="11"/>
  <c r="V23" i="11" s="1"/>
  <c r="L39" i="11"/>
  <c r="N30" i="11"/>
  <c r="V30" i="11"/>
  <c r="AP32" i="11"/>
  <c r="AB36" i="11"/>
  <c r="AC36" i="11" s="1"/>
  <c r="V37" i="11"/>
  <c r="N37" i="11"/>
  <c r="AJ37" i="11"/>
  <c r="AB37" i="11"/>
  <c r="U38" i="11"/>
  <c r="AC38" i="11"/>
  <c r="AJ43" i="11"/>
  <c r="AB43" i="11"/>
  <c r="AI46" i="11"/>
  <c r="AJ46" i="11" s="1"/>
  <c r="V28" i="11"/>
  <c r="N28" i="11"/>
  <c r="AI28" i="11"/>
  <c r="G52" i="11"/>
  <c r="H52" i="11" s="1"/>
  <c r="G51" i="11"/>
  <c r="H51" i="11" s="1"/>
  <c r="U53" i="11"/>
  <c r="V53" i="11" s="1"/>
  <c r="AM58" i="11"/>
  <c r="AN58" i="11" s="1"/>
  <c r="AF58" i="11"/>
  <c r="AG58" i="11" s="1"/>
  <c r="Y58" i="11"/>
  <c r="Z58" i="11" s="1"/>
  <c r="S58" i="11"/>
  <c r="K58" i="11"/>
  <c r="L58" i="11" s="1"/>
  <c r="H58" i="11"/>
  <c r="AB24" i="11"/>
  <c r="AJ24" i="11"/>
  <c r="V25" i="11"/>
  <c r="N25" i="11"/>
  <c r="U26" i="11"/>
  <c r="AB28" i="11"/>
  <c r="N35" i="11"/>
  <c r="U35" i="11"/>
  <c r="AB35" i="11"/>
  <c r="AI35" i="11"/>
  <c r="AN39" i="11"/>
  <c r="N44" i="11"/>
  <c r="O44" i="11" s="1"/>
  <c r="H49" i="11"/>
  <c r="V24" i="11"/>
  <c r="N24" i="11"/>
  <c r="AG39" i="11"/>
  <c r="AC24" i="11"/>
  <c r="V26" i="11"/>
  <c r="N26" i="11"/>
  <c r="AI30" i="11"/>
  <c r="AQ30" i="11"/>
  <c r="AB32" i="11"/>
  <c r="AJ32" i="11"/>
  <c r="U34" i="11"/>
  <c r="AC34" i="11"/>
  <c r="N36" i="11"/>
  <c r="O36" i="11" s="1"/>
  <c r="AP36" i="11"/>
  <c r="AQ36" i="11" s="1"/>
  <c r="AI38" i="11"/>
  <c r="AQ38" i="11"/>
  <c r="AC43" i="11"/>
  <c r="U43" i="11"/>
  <c r="AQ43" i="11"/>
  <c r="AI43" i="11"/>
  <c r="R49" i="11"/>
  <c r="AB53" i="11"/>
  <c r="AC53" i="11" s="1"/>
  <c r="Y48" i="11"/>
  <c r="AI53" i="11"/>
  <c r="AJ53" i="11" s="1"/>
  <c r="AM56" i="11"/>
  <c r="AN56" i="11" s="1"/>
  <c r="AF56" i="11"/>
  <c r="AG56" i="11" s="1"/>
  <c r="Y56" i="11"/>
  <c r="Z56" i="11" s="1"/>
  <c r="R56" i="11"/>
  <c r="S56" i="11" s="1"/>
  <c r="K56" i="11"/>
  <c r="L56" i="11" s="1"/>
  <c r="AQ59" i="11"/>
  <c r="N29" i="10"/>
  <c r="O29" i="10" s="1"/>
  <c r="AQ34" i="10"/>
  <c r="AI34" i="10"/>
  <c r="V35" i="10"/>
  <c r="N35" i="10"/>
  <c r="AC37" i="10"/>
  <c r="U37" i="10"/>
  <c r="AJ38" i="10"/>
  <c r="AB38" i="10"/>
  <c r="N42" i="10"/>
  <c r="O42" i="10" s="1"/>
  <c r="L39" i="10"/>
  <c r="AJ30" i="10"/>
  <c r="AB30" i="10"/>
  <c r="AJ32" i="10"/>
  <c r="AB32" i="10"/>
  <c r="AQ33" i="10"/>
  <c r="AI33" i="10"/>
  <c r="U34" i="10"/>
  <c r="N36" i="10"/>
  <c r="O36" i="10" s="1"/>
  <c r="AB36" i="10"/>
  <c r="AC36" i="10" s="1"/>
  <c r="H39" i="10"/>
  <c r="AB43" i="10"/>
  <c r="AC43" i="10" s="1"/>
  <c r="U23" i="10"/>
  <c r="V23" i="10" s="1"/>
  <c r="S39" i="10"/>
  <c r="AP23" i="10"/>
  <c r="AQ23" i="10" s="1"/>
  <c r="AN39" i="10"/>
  <c r="U29" i="10"/>
  <c r="V29" i="10" s="1"/>
  <c r="AJ31" i="10"/>
  <c r="AB31" i="10"/>
  <c r="AC31" i="10" s="1"/>
  <c r="N32" i="10"/>
  <c r="AP34" i="10"/>
  <c r="U35" i="10"/>
  <c r="O37" i="10"/>
  <c r="N37" i="10"/>
  <c r="AC38" i="10"/>
  <c r="U38" i="10"/>
  <c r="AI38" i="10"/>
  <c r="AC30" i="10"/>
  <c r="U30" i="10"/>
  <c r="AQ32" i="10"/>
  <c r="AI32" i="10"/>
  <c r="V34" i="10"/>
  <c r="N34" i="10"/>
  <c r="U36" i="10"/>
  <c r="V36" i="10" s="1"/>
  <c r="AG39" i="10"/>
  <c r="N43" i="10"/>
  <c r="AI23" i="10"/>
  <c r="AP29" i="10"/>
  <c r="AQ29" i="10" s="1"/>
  <c r="U31" i="10"/>
  <c r="V31" i="10" s="1"/>
  <c r="AB33" i="10"/>
  <c r="AI35" i="10"/>
  <c r="AP37" i="10"/>
  <c r="U40" i="10"/>
  <c r="V40" i="10" s="1"/>
  <c r="N23" i="10"/>
  <c r="Z39" i="10"/>
  <c r="AQ24" i="10"/>
  <c r="AI24" i="10"/>
  <c r="AQ28" i="10"/>
  <c r="AI28" i="10"/>
  <c r="AI29" i="10"/>
  <c r="AJ29" i="10" s="1"/>
  <c r="N30" i="10"/>
  <c r="N31" i="10"/>
  <c r="U32" i="10"/>
  <c r="U33" i="10"/>
  <c r="AB34" i="10"/>
  <c r="AB35" i="10"/>
  <c r="AI36" i="10"/>
  <c r="AJ36" i="10" s="1"/>
  <c r="AI37" i="10"/>
  <c r="N38" i="10"/>
  <c r="N40" i="10"/>
  <c r="O40" i="10" s="1"/>
  <c r="U43" i="10"/>
  <c r="V43" i="10" s="1"/>
  <c r="AI43" i="10"/>
  <c r="AJ43" i="10" s="1"/>
  <c r="AB44" i="10"/>
  <c r="AC44" i="10" s="1"/>
  <c r="AP44" i="10"/>
  <c r="AQ44" i="10" s="1"/>
  <c r="L46" i="10"/>
  <c r="N45" i="21" l="1"/>
  <c r="AB51" i="21"/>
  <c r="AC51" i="21" s="1"/>
  <c r="Z47" i="24"/>
  <c r="U54" i="21"/>
  <c r="V54" i="21" s="1"/>
  <c r="H51" i="21"/>
  <c r="N51" i="21" s="1"/>
  <c r="O51" i="21" s="1"/>
  <c r="G52" i="21"/>
  <c r="AG48" i="20"/>
  <c r="Z47" i="26"/>
  <c r="AB47" i="26" s="1"/>
  <c r="AC47" i="26" s="1"/>
  <c r="AJ45" i="26"/>
  <c r="AL73" i="20"/>
  <c r="AM48" i="20" s="1"/>
  <c r="AM49" i="20" s="1"/>
  <c r="AN49" i="20" s="1"/>
  <c r="AP49" i="20" s="1"/>
  <c r="AQ49" i="20" s="1"/>
  <c r="AF44" i="20"/>
  <c r="AG44" i="20" s="1"/>
  <c r="AI44" i="20" s="1"/>
  <c r="AJ44" i="20" s="1"/>
  <c r="AB45" i="21"/>
  <c r="Z47" i="21"/>
  <c r="Z50" i="21" s="1"/>
  <c r="AF45" i="20"/>
  <c r="AG45" i="20" s="1"/>
  <c r="AI45" i="20" s="1"/>
  <c r="AJ45" i="20" s="1"/>
  <c r="AG45" i="21"/>
  <c r="AI45" i="21" s="1"/>
  <c r="AF54" i="21"/>
  <c r="AG54" i="21" s="1"/>
  <c r="AF52" i="21"/>
  <c r="AG52" i="21" s="1"/>
  <c r="AF51" i="21"/>
  <c r="AG51" i="21" s="1"/>
  <c r="AI54" i="24"/>
  <c r="AJ54" i="24" s="1"/>
  <c r="AJ45" i="24"/>
  <c r="AB54" i="21"/>
  <c r="AC54" i="21" s="1"/>
  <c r="D41" i="36"/>
  <c r="D16" i="36"/>
  <c r="H41" i="36"/>
  <c r="F41" i="36"/>
  <c r="I41" i="36"/>
  <c r="H16" i="36"/>
  <c r="I16" i="36"/>
  <c r="G41" i="36"/>
  <c r="G16" i="36"/>
  <c r="E41" i="36"/>
  <c r="E16" i="36"/>
  <c r="AG45" i="26"/>
  <c r="AQ45" i="26" s="1"/>
  <c r="AF51" i="26"/>
  <c r="AG51" i="26" s="1"/>
  <c r="AI51" i="26" s="1"/>
  <c r="AJ51" i="26" s="1"/>
  <c r="AG54" i="26"/>
  <c r="AF52" i="26"/>
  <c r="AG52" i="26" s="1"/>
  <c r="AI52" i="26" s="1"/>
  <c r="AJ52" i="26" s="1"/>
  <c r="AG45" i="24"/>
  <c r="AQ45" i="24" s="1"/>
  <c r="AF52" i="24"/>
  <c r="AG52" i="24" s="1"/>
  <c r="AI52" i="24" s="1"/>
  <c r="AJ52" i="24" s="1"/>
  <c r="AF51" i="24"/>
  <c r="AG51" i="24" s="1"/>
  <c r="AI51" i="24" s="1"/>
  <c r="AJ51" i="24" s="1"/>
  <c r="AL73" i="19"/>
  <c r="AM48" i="19" s="1"/>
  <c r="AM49" i="19" s="1"/>
  <c r="AN49" i="19" s="1"/>
  <c r="AF44" i="19"/>
  <c r="AG44" i="19" s="1"/>
  <c r="AF45" i="19"/>
  <c r="AG45" i="19" s="1"/>
  <c r="AI45" i="19" s="1"/>
  <c r="AJ45" i="19" s="1"/>
  <c r="AL73" i="24"/>
  <c r="AM45" i="24" s="1"/>
  <c r="AM54" i="24" s="1"/>
  <c r="AN54" i="24" s="1"/>
  <c r="AP54" i="24" s="1"/>
  <c r="AQ54" i="24" s="1"/>
  <c r="Z47" i="20"/>
  <c r="AB47" i="20" s="1"/>
  <c r="AC47" i="20" s="1"/>
  <c r="Z47" i="19"/>
  <c r="AB47" i="19" s="1"/>
  <c r="AC47" i="19" s="1"/>
  <c r="Y49" i="18"/>
  <c r="Z49" i="18" s="1"/>
  <c r="AB49" i="18" s="1"/>
  <c r="AC49" i="18" s="1"/>
  <c r="Z48" i="18"/>
  <c r="AB48" i="18" s="1"/>
  <c r="AC48" i="18" s="1"/>
  <c r="U49" i="18"/>
  <c r="V49" i="18" s="1"/>
  <c r="Y49" i="17"/>
  <c r="Z48" i="17"/>
  <c r="AB48" i="17" s="1"/>
  <c r="AC48" i="17" s="1"/>
  <c r="AF49" i="19"/>
  <c r="AG49" i="19" s="1"/>
  <c r="AI49" i="19" s="1"/>
  <c r="AJ49" i="19" s="1"/>
  <c r="AG48" i="19"/>
  <c r="AI48" i="19" s="1"/>
  <c r="AJ48" i="19" s="1"/>
  <c r="S49" i="17"/>
  <c r="U49" i="17" s="1"/>
  <c r="V49" i="17" s="1"/>
  <c r="R51" i="17"/>
  <c r="S51" i="17" s="1"/>
  <c r="U51" i="17" s="1"/>
  <c r="V51" i="17" s="1"/>
  <c r="R52" i="17"/>
  <c r="S52" i="17" s="1"/>
  <c r="U52" i="17" s="1"/>
  <c r="V52" i="17" s="1"/>
  <c r="AI48" i="20"/>
  <c r="AJ48" i="20" s="1"/>
  <c r="AE73" i="10"/>
  <c r="AF45" i="10" s="1"/>
  <c r="AG45" i="10" s="1"/>
  <c r="AI45" i="10" s="1"/>
  <c r="AJ45" i="10" s="1"/>
  <c r="AI49" i="20"/>
  <c r="AJ49" i="20" s="1"/>
  <c r="H66" i="24"/>
  <c r="H60" i="24"/>
  <c r="U59" i="11"/>
  <c r="S50" i="21"/>
  <c r="U47" i="21"/>
  <c r="V47" i="21" s="1"/>
  <c r="N59" i="11"/>
  <c r="O59" i="11" s="1"/>
  <c r="N47" i="21"/>
  <c r="O47" i="21" s="1"/>
  <c r="L50" i="21"/>
  <c r="AI59" i="11"/>
  <c r="AB59" i="11"/>
  <c r="N39" i="21"/>
  <c r="O39" i="21" s="1"/>
  <c r="AP59" i="11"/>
  <c r="AM45" i="26"/>
  <c r="AM54" i="26" s="1"/>
  <c r="AN54" i="26" s="1"/>
  <c r="AB44" i="11"/>
  <c r="AC44" i="11" s="1"/>
  <c r="U45" i="12"/>
  <c r="V45" i="12" s="1"/>
  <c r="AF45" i="13"/>
  <c r="AG45" i="13" s="1"/>
  <c r="AF44" i="13"/>
  <c r="AG44" i="13" s="1"/>
  <c r="AF48" i="13"/>
  <c r="AL73" i="21"/>
  <c r="AM45" i="21" s="1"/>
  <c r="U45" i="15"/>
  <c r="V45" i="15" s="1"/>
  <c r="Y45" i="12"/>
  <c r="Z45" i="12" s="1"/>
  <c r="AB45" i="12" s="1"/>
  <c r="AC45" i="12" s="1"/>
  <c r="Y44" i="12"/>
  <c r="Z44" i="12" s="1"/>
  <c r="Y48" i="12"/>
  <c r="Y45" i="17"/>
  <c r="Z45" i="17" s="1"/>
  <c r="Y44" i="17"/>
  <c r="Z44" i="17" s="1"/>
  <c r="Y45" i="15"/>
  <c r="Z45" i="15" s="1"/>
  <c r="AB45" i="15" s="1"/>
  <c r="AC45" i="15" s="1"/>
  <c r="Y44" i="15"/>
  <c r="Z44" i="15" s="1"/>
  <c r="Y48" i="15"/>
  <c r="U45" i="13"/>
  <c r="V45" i="13" s="1"/>
  <c r="R52" i="19"/>
  <c r="S52" i="19" s="1"/>
  <c r="R51" i="19"/>
  <c r="S51" i="19" s="1"/>
  <c r="S50" i="19"/>
  <c r="Y45" i="18"/>
  <c r="Z45" i="18" s="1"/>
  <c r="Y44" i="18"/>
  <c r="Z44" i="18" s="1"/>
  <c r="AB44" i="18" s="1"/>
  <c r="AC44" i="18" s="1"/>
  <c r="U44" i="17"/>
  <c r="V44" i="17" s="1"/>
  <c r="U44" i="18"/>
  <c r="V44" i="18" s="1"/>
  <c r="AB44" i="19"/>
  <c r="AC44" i="19" s="1"/>
  <c r="Y45" i="13"/>
  <c r="Z45" i="13" s="1"/>
  <c r="Y44" i="13"/>
  <c r="Z44" i="13" s="1"/>
  <c r="Y48" i="13"/>
  <c r="AF45" i="12"/>
  <c r="AG45" i="12" s="1"/>
  <c r="AF44" i="12"/>
  <c r="AG44" i="12" s="1"/>
  <c r="AF48" i="12"/>
  <c r="R49" i="16"/>
  <c r="S48" i="16"/>
  <c r="AB45" i="19"/>
  <c r="AC45" i="19" s="1"/>
  <c r="R49" i="14"/>
  <c r="S48" i="14"/>
  <c r="AF45" i="14"/>
  <c r="AG45" i="14" s="1"/>
  <c r="AF44" i="14"/>
  <c r="AG44" i="14" s="1"/>
  <c r="AF48" i="14"/>
  <c r="Y45" i="16"/>
  <c r="Z45" i="16" s="1"/>
  <c r="AB45" i="16" s="1"/>
  <c r="AC45" i="16" s="1"/>
  <c r="Y44" i="16"/>
  <c r="Z44" i="16" s="1"/>
  <c r="Y48" i="16"/>
  <c r="AM45" i="20"/>
  <c r="AN45" i="20" s="1"/>
  <c r="AB44" i="20"/>
  <c r="AC44" i="20" s="1"/>
  <c r="R51" i="20"/>
  <c r="S51" i="20" s="1"/>
  <c r="R52" i="20"/>
  <c r="S52" i="20" s="1"/>
  <c r="U45" i="16"/>
  <c r="V45" i="16" s="1"/>
  <c r="R49" i="12"/>
  <c r="S48" i="12"/>
  <c r="U45" i="14"/>
  <c r="V45" i="14" s="1"/>
  <c r="S48" i="13"/>
  <c r="R49" i="13"/>
  <c r="R49" i="15"/>
  <c r="S48" i="15"/>
  <c r="Y45" i="14"/>
  <c r="Z45" i="14" s="1"/>
  <c r="Y44" i="14"/>
  <c r="Z44" i="14" s="1"/>
  <c r="Y48" i="14"/>
  <c r="AB45" i="11"/>
  <c r="AC45" i="11" s="1"/>
  <c r="S47" i="18"/>
  <c r="AP57" i="11"/>
  <c r="AQ57" i="11" s="1"/>
  <c r="AB55" i="11"/>
  <c r="AC55" i="11" s="1"/>
  <c r="U55" i="11"/>
  <c r="V55" i="11" s="1"/>
  <c r="N57" i="11"/>
  <c r="O57" i="11" s="1"/>
  <c r="N55" i="11"/>
  <c r="O55" i="11" s="1"/>
  <c r="S47" i="17"/>
  <c r="AE73" i="18"/>
  <c r="AF48" i="18" s="1"/>
  <c r="AE73" i="15"/>
  <c r="AL73" i="13"/>
  <c r="S47" i="12"/>
  <c r="AF48" i="11"/>
  <c r="AF44" i="11"/>
  <c r="AG44" i="11" s="1"/>
  <c r="AF45" i="11"/>
  <c r="AG45" i="11" s="1"/>
  <c r="AI45" i="11" s="1"/>
  <c r="AJ45" i="11" s="1"/>
  <c r="O23" i="10"/>
  <c r="U39" i="18"/>
  <c r="V39" i="18" s="1"/>
  <c r="AC29" i="10"/>
  <c r="AJ23" i="10"/>
  <c r="AJ23" i="17"/>
  <c r="AC23" i="17"/>
  <c r="O23" i="17"/>
  <c r="U39" i="12"/>
  <c r="V39" i="12" s="1"/>
  <c r="AE73" i="16"/>
  <c r="H47" i="16"/>
  <c r="H50" i="16" s="1"/>
  <c r="H66" i="16" s="1"/>
  <c r="S50" i="26"/>
  <c r="U47" i="26"/>
  <c r="V47" i="26" s="1"/>
  <c r="H50" i="26"/>
  <c r="N47" i="26"/>
  <c r="O47" i="26" s="1"/>
  <c r="L50" i="26"/>
  <c r="Z50" i="24"/>
  <c r="AB47" i="24"/>
  <c r="AC47" i="24" s="1"/>
  <c r="L50" i="24"/>
  <c r="N47" i="24"/>
  <c r="O47" i="24" s="1"/>
  <c r="U47" i="24"/>
  <c r="V47" i="24" s="1"/>
  <c r="S50" i="24"/>
  <c r="AB39" i="21"/>
  <c r="AC39" i="21" s="1"/>
  <c r="U39" i="21"/>
  <c r="V39" i="21" s="1"/>
  <c r="AP39" i="21"/>
  <c r="AQ39" i="21" s="1"/>
  <c r="AI39" i="21"/>
  <c r="AJ39" i="21" s="1"/>
  <c r="S50" i="20"/>
  <c r="U47" i="20"/>
  <c r="V47" i="20" s="1"/>
  <c r="L50" i="20"/>
  <c r="L66" i="20" s="1"/>
  <c r="N47" i="20"/>
  <c r="O47" i="20" s="1"/>
  <c r="H50" i="20"/>
  <c r="H66" i="20" s="1"/>
  <c r="U47" i="19"/>
  <c r="V47" i="19" s="1"/>
  <c r="L50" i="19"/>
  <c r="L66" i="19" s="1"/>
  <c r="N47" i="19"/>
  <c r="O47" i="19" s="1"/>
  <c r="H50" i="19"/>
  <c r="H66" i="19" s="1"/>
  <c r="AB39" i="18"/>
  <c r="AC39" i="18" s="1"/>
  <c r="AI39" i="18"/>
  <c r="AJ39" i="18" s="1"/>
  <c r="AP39" i="18"/>
  <c r="AQ39" i="18" s="1"/>
  <c r="L47" i="18"/>
  <c r="N39" i="18"/>
  <c r="O39" i="18" s="1"/>
  <c r="H47" i="18"/>
  <c r="H47" i="17"/>
  <c r="H50" i="17" s="1"/>
  <c r="H66" i="17" s="1"/>
  <c r="AE73" i="17"/>
  <c r="AF48" i="17" s="1"/>
  <c r="AI39" i="17"/>
  <c r="H17" i="36" s="1"/>
  <c r="AP39" i="17"/>
  <c r="I17" i="36" s="1"/>
  <c r="N39" i="17"/>
  <c r="E17" i="36" s="1"/>
  <c r="L47" i="17"/>
  <c r="L50" i="17" s="1"/>
  <c r="L66" i="17" s="1"/>
  <c r="U39" i="17"/>
  <c r="F17" i="36" s="1"/>
  <c r="AB39" i="17"/>
  <c r="G17" i="36" s="1"/>
  <c r="G18" i="36" s="1"/>
  <c r="AB39" i="16"/>
  <c r="AC39" i="16" s="1"/>
  <c r="AI39" i="16"/>
  <c r="AJ39" i="16" s="1"/>
  <c r="L47" i="16"/>
  <c r="N39" i="16"/>
  <c r="O39" i="16" s="1"/>
  <c r="AP39" i="16"/>
  <c r="AQ39" i="16" s="1"/>
  <c r="S47" i="16"/>
  <c r="U39" i="16"/>
  <c r="V39" i="16" s="1"/>
  <c r="N39" i="15"/>
  <c r="O39" i="15" s="1"/>
  <c r="L47" i="15"/>
  <c r="AP39" i="15"/>
  <c r="AQ39" i="15" s="1"/>
  <c r="AI39" i="15"/>
  <c r="AJ39" i="15" s="1"/>
  <c r="S47" i="15"/>
  <c r="U39" i="15"/>
  <c r="V39" i="15" s="1"/>
  <c r="AB39" i="15"/>
  <c r="AC39" i="15" s="1"/>
  <c r="H47" i="15"/>
  <c r="AI39" i="14"/>
  <c r="AJ39" i="14" s="1"/>
  <c r="AP39" i="14"/>
  <c r="AQ39" i="14" s="1"/>
  <c r="L47" i="14"/>
  <c r="N39" i="14"/>
  <c r="O39" i="14" s="1"/>
  <c r="H47" i="14"/>
  <c r="S47" i="14"/>
  <c r="U39" i="14"/>
  <c r="V39" i="14" s="1"/>
  <c r="AL73" i="14"/>
  <c r="AB39" i="14"/>
  <c r="AC39" i="14" s="1"/>
  <c r="AP39" i="13"/>
  <c r="AQ39" i="13" s="1"/>
  <c r="U39" i="13"/>
  <c r="V39" i="13" s="1"/>
  <c r="S47" i="13"/>
  <c r="L47" i="13"/>
  <c r="N39" i="13"/>
  <c r="O39" i="13" s="1"/>
  <c r="H47" i="13"/>
  <c r="AB39" i="13"/>
  <c r="AC39" i="13" s="1"/>
  <c r="AI39" i="13"/>
  <c r="AJ39" i="13" s="1"/>
  <c r="AP39" i="12"/>
  <c r="AQ39" i="12" s="1"/>
  <c r="AL73" i="12"/>
  <c r="AI39" i="12"/>
  <c r="AJ39" i="12" s="1"/>
  <c r="AB39" i="12"/>
  <c r="AC39" i="12" s="1"/>
  <c r="L47" i="12"/>
  <c r="N39" i="12"/>
  <c r="O39" i="12" s="1"/>
  <c r="H47" i="12"/>
  <c r="AI55" i="11"/>
  <c r="AJ55" i="11" s="1"/>
  <c r="U57" i="11"/>
  <c r="V57" i="11" s="1"/>
  <c r="AQ55" i="11"/>
  <c r="AB39" i="11"/>
  <c r="AC39" i="11" s="1"/>
  <c r="Z47" i="11"/>
  <c r="AP56" i="11"/>
  <c r="AQ56" i="11" s="1"/>
  <c r="U56" i="11"/>
  <c r="V56" i="11" s="1"/>
  <c r="R51" i="11"/>
  <c r="S51" i="11" s="1"/>
  <c r="R52" i="11"/>
  <c r="S52" i="11" s="1"/>
  <c r="S49" i="11"/>
  <c r="N58" i="11"/>
  <c r="O58" i="11" s="1"/>
  <c r="AP58" i="11"/>
  <c r="AQ58" i="11" s="1"/>
  <c r="N48" i="11"/>
  <c r="O48" i="11" s="1"/>
  <c r="H47" i="11"/>
  <c r="AB56" i="11"/>
  <c r="AC56" i="11" s="1"/>
  <c r="U58" i="11"/>
  <c r="V58" i="11" s="1"/>
  <c r="L47" i="11"/>
  <c r="N39" i="11"/>
  <c r="O39" i="11" s="1"/>
  <c r="L49" i="11"/>
  <c r="K52" i="11"/>
  <c r="L52" i="11" s="1"/>
  <c r="K51" i="11"/>
  <c r="L51" i="11" s="1"/>
  <c r="AI56" i="11"/>
  <c r="AJ56" i="11" s="1"/>
  <c r="Z48" i="11"/>
  <c r="Y49" i="11"/>
  <c r="AI39" i="11"/>
  <c r="AJ39" i="11" s="1"/>
  <c r="AB58" i="11"/>
  <c r="AC58" i="11" s="1"/>
  <c r="S47" i="11"/>
  <c r="U39" i="11"/>
  <c r="V39" i="11" s="1"/>
  <c r="N56" i="11"/>
  <c r="O56" i="11" s="1"/>
  <c r="U48" i="11"/>
  <c r="V48" i="11" s="1"/>
  <c r="AP39" i="11"/>
  <c r="AQ39" i="11" s="1"/>
  <c r="AI58" i="11"/>
  <c r="AJ58" i="11" s="1"/>
  <c r="S46" i="10"/>
  <c r="U39" i="10"/>
  <c r="F42" i="36" s="1"/>
  <c r="V46" i="10"/>
  <c r="N46" i="10"/>
  <c r="H47" i="10"/>
  <c r="AI39" i="10"/>
  <c r="H42" i="36" s="1"/>
  <c r="AP39" i="10"/>
  <c r="I42" i="36" s="1"/>
  <c r="AB39" i="10"/>
  <c r="G42" i="36" s="1"/>
  <c r="L47" i="10"/>
  <c r="N39" i="10"/>
  <c r="E42" i="36" s="1"/>
  <c r="AN48" i="20" l="1"/>
  <c r="AP48" i="20" s="1"/>
  <c r="AQ48" i="20" s="1"/>
  <c r="AM44" i="20"/>
  <c r="AN44" i="20" s="1"/>
  <c r="AP44" i="20" s="1"/>
  <c r="AQ44" i="20" s="1"/>
  <c r="Z50" i="26"/>
  <c r="G54" i="21"/>
  <c r="H54" i="21" s="1"/>
  <c r="N54" i="21" s="1"/>
  <c r="O54" i="21" s="1"/>
  <c r="H52" i="21"/>
  <c r="AB47" i="21"/>
  <c r="AC47" i="21" s="1"/>
  <c r="AP45" i="20"/>
  <c r="AQ45" i="20" s="1"/>
  <c r="AG47" i="21"/>
  <c r="AG50" i="21" s="1"/>
  <c r="AI50" i="21" s="1"/>
  <c r="AJ50" i="21" s="1"/>
  <c r="E18" i="36"/>
  <c r="AQ45" i="21"/>
  <c r="F18" i="36"/>
  <c r="AM45" i="19"/>
  <c r="AN45" i="19" s="1"/>
  <c r="AP45" i="19" s="1"/>
  <c r="AQ45" i="19" s="1"/>
  <c r="AG47" i="20"/>
  <c r="AI47" i="20" s="1"/>
  <c r="AJ47" i="20" s="1"/>
  <c r="I43" i="36"/>
  <c r="AN48" i="19"/>
  <c r="AP48" i="19" s="1"/>
  <c r="AQ48" i="19" s="1"/>
  <c r="AM44" i="19"/>
  <c r="AN44" i="19" s="1"/>
  <c r="AP44" i="19" s="1"/>
  <c r="AQ44" i="19" s="1"/>
  <c r="E43" i="36"/>
  <c r="H18" i="36"/>
  <c r="AI45" i="26"/>
  <c r="AI45" i="24"/>
  <c r="AI51" i="21"/>
  <c r="AJ51" i="21" s="1"/>
  <c r="AN45" i="21"/>
  <c r="AP45" i="21" s="1"/>
  <c r="AM54" i="21"/>
  <c r="AN54" i="21" s="1"/>
  <c r="AP54" i="21" s="1"/>
  <c r="AQ54" i="21" s="1"/>
  <c r="AM52" i="21"/>
  <c r="AN52" i="21" s="1"/>
  <c r="AP52" i="21" s="1"/>
  <c r="AQ52" i="21" s="1"/>
  <c r="AM51" i="21"/>
  <c r="AN51" i="21" s="1"/>
  <c r="AP51" i="21" s="1"/>
  <c r="AQ51" i="21" s="1"/>
  <c r="AI52" i="21"/>
  <c r="AJ52" i="21" s="1"/>
  <c r="AI54" i="21"/>
  <c r="AJ54" i="21" s="1"/>
  <c r="F43" i="36"/>
  <c r="G43" i="36"/>
  <c r="I18" i="36"/>
  <c r="H43" i="36"/>
  <c r="AN45" i="26"/>
  <c r="AP45" i="26" s="1"/>
  <c r="AM52" i="26"/>
  <c r="AN52" i="26" s="1"/>
  <c r="AP52" i="26" s="1"/>
  <c r="AQ52" i="26" s="1"/>
  <c r="AM51" i="26"/>
  <c r="AN51" i="26" s="1"/>
  <c r="AP51" i="26" s="1"/>
  <c r="AQ51" i="26" s="1"/>
  <c r="AP54" i="26"/>
  <c r="AQ54" i="26" s="1"/>
  <c r="AI54" i="26"/>
  <c r="AJ54" i="26" s="1"/>
  <c r="AN45" i="24"/>
  <c r="AP45" i="24" s="1"/>
  <c r="AM52" i="24"/>
  <c r="AN52" i="24" s="1"/>
  <c r="AP52" i="24" s="1"/>
  <c r="AQ52" i="24" s="1"/>
  <c r="AM51" i="24"/>
  <c r="AN51" i="24" s="1"/>
  <c r="AP51" i="24" s="1"/>
  <c r="AQ51" i="24" s="1"/>
  <c r="AG47" i="19"/>
  <c r="AI47" i="19" s="1"/>
  <c r="AJ47" i="19" s="1"/>
  <c r="AI44" i="19"/>
  <c r="AJ44" i="19" s="1"/>
  <c r="AP49" i="19"/>
  <c r="AQ49" i="19" s="1"/>
  <c r="S50" i="17"/>
  <c r="U50" i="17" s="1"/>
  <c r="V50" i="17" s="1"/>
  <c r="S66" i="19"/>
  <c r="U66" i="19" s="1"/>
  <c r="V66" i="19" s="1"/>
  <c r="H67" i="20"/>
  <c r="H68" i="20" s="1"/>
  <c r="H69" i="20"/>
  <c r="H67" i="19"/>
  <c r="H68" i="19" s="1"/>
  <c r="H69" i="19"/>
  <c r="H69" i="17"/>
  <c r="H67" i="17"/>
  <c r="H68" i="17" s="1"/>
  <c r="H69" i="16"/>
  <c r="H67" i="16"/>
  <c r="H68" i="16" s="1"/>
  <c r="AF49" i="18"/>
  <c r="AG49" i="18" s="1"/>
  <c r="AI49" i="18" s="1"/>
  <c r="AJ49" i="18" s="1"/>
  <c r="AG48" i="18"/>
  <c r="AI48" i="18" s="1"/>
  <c r="AJ48" i="18" s="1"/>
  <c r="N66" i="20"/>
  <c r="O66" i="20" s="1"/>
  <c r="L67" i="20"/>
  <c r="L69" i="20"/>
  <c r="N66" i="19"/>
  <c r="O66" i="19" s="1"/>
  <c r="L67" i="19"/>
  <c r="L69" i="19"/>
  <c r="AF49" i="17"/>
  <c r="AG48" i="17"/>
  <c r="S66" i="20"/>
  <c r="AL73" i="10"/>
  <c r="AM45" i="10" s="1"/>
  <c r="AN45" i="10" s="1"/>
  <c r="AP45" i="10" s="1"/>
  <c r="AQ45" i="10" s="1"/>
  <c r="N66" i="17"/>
  <c r="O66" i="17" s="1"/>
  <c r="L69" i="17"/>
  <c r="L67" i="17"/>
  <c r="Y52" i="17"/>
  <c r="Z52" i="17" s="1"/>
  <c r="AB52" i="17" s="1"/>
  <c r="AC52" i="17" s="1"/>
  <c r="Y51" i="17"/>
  <c r="Z51" i="17" s="1"/>
  <c r="AB51" i="17" s="1"/>
  <c r="AC51" i="17" s="1"/>
  <c r="Z49" i="17"/>
  <c r="AB49" i="17" s="1"/>
  <c r="AC49" i="17" s="1"/>
  <c r="Z47" i="12"/>
  <c r="AB47" i="12" s="1"/>
  <c r="AC47" i="12" s="1"/>
  <c r="H66" i="26"/>
  <c r="H60" i="26"/>
  <c r="H61" i="24"/>
  <c r="H62" i="24" s="1"/>
  <c r="H63" i="24"/>
  <c r="O63" i="24" s="1"/>
  <c r="H67" i="24"/>
  <c r="H68" i="24" s="1"/>
  <c r="H69" i="24"/>
  <c r="O69" i="24" s="1"/>
  <c r="Z66" i="26"/>
  <c r="Z60" i="26"/>
  <c r="L60" i="24"/>
  <c r="L66" i="24"/>
  <c r="S66" i="26"/>
  <c r="S60" i="26"/>
  <c r="Z66" i="24"/>
  <c r="Z60" i="24"/>
  <c r="L60" i="26"/>
  <c r="L66" i="26"/>
  <c r="S66" i="21"/>
  <c r="S60" i="21"/>
  <c r="U50" i="21"/>
  <c r="V50" i="21" s="1"/>
  <c r="L66" i="21"/>
  <c r="N50" i="21"/>
  <c r="O50" i="21" s="1"/>
  <c r="L60" i="21"/>
  <c r="S66" i="24"/>
  <c r="S60" i="24"/>
  <c r="Z66" i="21"/>
  <c r="AB50" i="21"/>
  <c r="AC50" i="21" s="1"/>
  <c r="Z60" i="21"/>
  <c r="Z47" i="14"/>
  <c r="AB47" i="14" s="1"/>
  <c r="AC47" i="14" s="1"/>
  <c r="N50" i="17"/>
  <c r="O50" i="17" s="1"/>
  <c r="AG47" i="26"/>
  <c r="U47" i="18"/>
  <c r="V47" i="18" s="1"/>
  <c r="H60" i="20"/>
  <c r="H63" i="20" s="1"/>
  <c r="R51" i="18"/>
  <c r="S51" i="18" s="1"/>
  <c r="R52" i="18"/>
  <c r="S52" i="18" s="1"/>
  <c r="AB44" i="14"/>
  <c r="AC44" i="14" s="1"/>
  <c r="U48" i="12"/>
  <c r="V48" i="12" s="1"/>
  <c r="U51" i="20"/>
  <c r="V51" i="20" s="1"/>
  <c r="R52" i="16"/>
  <c r="S52" i="16" s="1"/>
  <c r="R51" i="16"/>
  <c r="S51" i="16" s="1"/>
  <c r="S49" i="16"/>
  <c r="S50" i="16" s="1"/>
  <c r="U51" i="19"/>
  <c r="V51" i="19" s="1"/>
  <c r="Y49" i="12"/>
  <c r="Z48" i="12"/>
  <c r="Z48" i="14"/>
  <c r="Y49" i="14"/>
  <c r="AB45" i="17"/>
  <c r="AC45" i="17" s="1"/>
  <c r="AM45" i="14"/>
  <c r="AN45" i="14" s="1"/>
  <c r="AP45" i="14" s="1"/>
  <c r="AQ45" i="14" s="1"/>
  <c r="AM44" i="14"/>
  <c r="AN44" i="14" s="1"/>
  <c r="AP44" i="14" s="1"/>
  <c r="AQ44" i="14" s="1"/>
  <c r="AM48" i="14"/>
  <c r="AB45" i="14"/>
  <c r="AC45" i="14" s="1"/>
  <c r="S49" i="12"/>
  <c r="S50" i="12" s="1"/>
  <c r="R51" i="12"/>
  <c r="S51" i="12" s="1"/>
  <c r="R52" i="12"/>
  <c r="S52" i="12" s="1"/>
  <c r="AF49" i="14"/>
  <c r="AG48" i="14"/>
  <c r="Z48" i="13"/>
  <c r="Y49" i="13"/>
  <c r="U52" i="19"/>
  <c r="V52" i="19" s="1"/>
  <c r="AB44" i="12"/>
  <c r="AC44" i="12" s="1"/>
  <c r="AF49" i="13"/>
  <c r="AG48" i="13"/>
  <c r="AB44" i="16"/>
  <c r="AC44" i="16" s="1"/>
  <c r="Z47" i="16"/>
  <c r="AB47" i="16" s="1"/>
  <c r="AC47" i="16" s="1"/>
  <c r="AM45" i="13"/>
  <c r="AN45" i="13" s="1"/>
  <c r="AP45" i="13" s="1"/>
  <c r="AQ45" i="13" s="1"/>
  <c r="AM44" i="13"/>
  <c r="AN44" i="13" s="1"/>
  <c r="AP44" i="13" s="1"/>
  <c r="AQ44" i="13" s="1"/>
  <c r="AM48" i="13"/>
  <c r="U48" i="15"/>
  <c r="V48" i="15" s="1"/>
  <c r="AI44" i="14"/>
  <c r="AJ44" i="14" s="1"/>
  <c r="Y52" i="20"/>
  <c r="Z52" i="20" s="1"/>
  <c r="Y51" i="20"/>
  <c r="Z51" i="20" s="1"/>
  <c r="AB44" i="13"/>
  <c r="AC44" i="13" s="1"/>
  <c r="Y49" i="15"/>
  <c r="Z48" i="15"/>
  <c r="AI44" i="13"/>
  <c r="AJ44" i="13" s="1"/>
  <c r="AF45" i="15"/>
  <c r="AG45" i="15" s="1"/>
  <c r="AF44" i="15"/>
  <c r="AG44" i="15" s="1"/>
  <c r="AI44" i="15" s="1"/>
  <c r="AJ44" i="15" s="1"/>
  <c r="AF48" i="15"/>
  <c r="U48" i="14"/>
  <c r="V48" i="14" s="1"/>
  <c r="AB45" i="13"/>
  <c r="AC45" i="13" s="1"/>
  <c r="AI45" i="13"/>
  <c r="AJ45" i="13" s="1"/>
  <c r="AI45" i="14"/>
  <c r="AJ45" i="14" s="1"/>
  <c r="AB44" i="15"/>
  <c r="AC44" i="15" s="1"/>
  <c r="Z47" i="13"/>
  <c r="AB47" i="13" s="1"/>
  <c r="AC47" i="13" s="1"/>
  <c r="AF45" i="16"/>
  <c r="AG45" i="16" s="1"/>
  <c r="AF44" i="16"/>
  <c r="AG44" i="16" s="1"/>
  <c r="AI44" i="16" s="1"/>
  <c r="AJ44" i="16" s="1"/>
  <c r="AF48" i="16"/>
  <c r="AF45" i="18"/>
  <c r="AG45" i="18" s="1"/>
  <c r="AF44" i="18"/>
  <c r="AG44" i="18" s="1"/>
  <c r="S49" i="13"/>
  <c r="S50" i="13" s="1"/>
  <c r="R52" i="13"/>
  <c r="S52" i="13" s="1"/>
  <c r="R51" i="13"/>
  <c r="S51" i="13" s="1"/>
  <c r="AF51" i="19"/>
  <c r="AG51" i="19" s="1"/>
  <c r="AF52" i="19"/>
  <c r="AG52" i="19" s="1"/>
  <c r="S49" i="14"/>
  <c r="S50" i="14" s="1"/>
  <c r="R51" i="14"/>
  <c r="S51" i="14" s="1"/>
  <c r="R52" i="14"/>
  <c r="S52" i="14" s="1"/>
  <c r="AF49" i="12"/>
  <c r="AG48" i="12"/>
  <c r="AF45" i="17"/>
  <c r="AG45" i="17" s="1"/>
  <c r="AF44" i="17"/>
  <c r="AG44" i="17" s="1"/>
  <c r="AI44" i="17" s="1"/>
  <c r="AJ44" i="17" s="1"/>
  <c r="AM45" i="12"/>
  <c r="AN45" i="12" s="1"/>
  <c r="AP45" i="12" s="1"/>
  <c r="AQ45" i="12" s="1"/>
  <c r="AM44" i="12"/>
  <c r="AN44" i="12" s="1"/>
  <c r="AP44" i="12" s="1"/>
  <c r="AQ44" i="12" s="1"/>
  <c r="AM48" i="12"/>
  <c r="U48" i="13"/>
  <c r="V48" i="13" s="1"/>
  <c r="AI44" i="12"/>
  <c r="AJ44" i="12" s="1"/>
  <c r="Z50" i="19"/>
  <c r="Y52" i="19"/>
  <c r="Z52" i="19" s="1"/>
  <c r="Y51" i="19"/>
  <c r="Z51" i="19" s="1"/>
  <c r="S49" i="15"/>
  <c r="S50" i="15" s="1"/>
  <c r="R51" i="15"/>
  <c r="S51" i="15" s="1"/>
  <c r="R52" i="15"/>
  <c r="S52" i="15" s="1"/>
  <c r="Z48" i="16"/>
  <c r="Y49" i="16"/>
  <c r="AI45" i="12"/>
  <c r="AJ45" i="12" s="1"/>
  <c r="AB45" i="18"/>
  <c r="AC45" i="18" s="1"/>
  <c r="AB44" i="17"/>
  <c r="AC44" i="17" s="1"/>
  <c r="AF51" i="20"/>
  <c r="AG51" i="20" s="1"/>
  <c r="AF52" i="20"/>
  <c r="AG52" i="20" s="1"/>
  <c r="U52" i="20"/>
  <c r="V52" i="20" s="1"/>
  <c r="U48" i="16"/>
  <c r="V48" i="16" s="1"/>
  <c r="U47" i="17"/>
  <c r="V47" i="17" s="1"/>
  <c r="AG47" i="11"/>
  <c r="AI47" i="11" s="1"/>
  <c r="AJ47" i="11" s="1"/>
  <c r="V39" i="17"/>
  <c r="AC39" i="17"/>
  <c r="O39" i="17"/>
  <c r="AQ39" i="17"/>
  <c r="AJ39" i="17"/>
  <c r="AQ39" i="10"/>
  <c r="O39" i="10"/>
  <c r="AJ39" i="10"/>
  <c r="AC39" i="10"/>
  <c r="V39" i="10"/>
  <c r="AN47" i="20"/>
  <c r="Z47" i="18"/>
  <c r="AB47" i="18" s="1"/>
  <c r="AC47" i="18" s="1"/>
  <c r="AL73" i="18"/>
  <c r="AM48" i="18" s="1"/>
  <c r="Z47" i="15"/>
  <c r="AB47" i="15" s="1"/>
  <c r="AC47" i="15" s="1"/>
  <c r="AL73" i="15"/>
  <c r="AG47" i="13"/>
  <c r="AF49" i="11"/>
  <c r="AG48" i="11"/>
  <c r="AI48" i="11" s="1"/>
  <c r="AJ48" i="11" s="1"/>
  <c r="AI44" i="11"/>
  <c r="AJ44" i="11" s="1"/>
  <c r="AM45" i="11"/>
  <c r="AN45" i="11" s="1"/>
  <c r="AP45" i="11" s="1"/>
  <c r="AQ45" i="11" s="1"/>
  <c r="AM48" i="11"/>
  <c r="AM44" i="11"/>
  <c r="AN44" i="11" s="1"/>
  <c r="AL73" i="16"/>
  <c r="AB50" i="26"/>
  <c r="AC50" i="26" s="1"/>
  <c r="U50" i="26"/>
  <c r="V50" i="26" s="1"/>
  <c r="N50" i="26"/>
  <c r="O50" i="26" s="1"/>
  <c r="U50" i="24"/>
  <c r="V50" i="24" s="1"/>
  <c r="AG47" i="24"/>
  <c r="N50" i="24"/>
  <c r="O50" i="24" s="1"/>
  <c r="AB50" i="24"/>
  <c r="AC50" i="24" s="1"/>
  <c r="N50" i="20"/>
  <c r="O50" i="20" s="1"/>
  <c r="L60" i="20"/>
  <c r="L63" i="20" s="1"/>
  <c r="U50" i="20"/>
  <c r="V50" i="20" s="1"/>
  <c r="S60" i="20"/>
  <c r="S63" i="20" s="1"/>
  <c r="H60" i="19"/>
  <c r="H63" i="19" s="1"/>
  <c r="N50" i="19"/>
  <c r="O50" i="19" s="1"/>
  <c r="L60" i="19"/>
  <c r="L63" i="19" s="1"/>
  <c r="U50" i="19"/>
  <c r="V50" i="19" s="1"/>
  <c r="S60" i="19"/>
  <c r="S63" i="19" s="1"/>
  <c r="H50" i="18"/>
  <c r="H66" i="18" s="1"/>
  <c r="L50" i="18"/>
  <c r="L66" i="18" s="1"/>
  <c r="N47" i="18"/>
  <c r="O47" i="18" s="1"/>
  <c r="Z47" i="17"/>
  <c r="AL73" i="17"/>
  <c r="AM48" i="17" s="1"/>
  <c r="N47" i="17"/>
  <c r="O47" i="17" s="1"/>
  <c r="H60" i="16"/>
  <c r="H63" i="16" s="1"/>
  <c r="U47" i="16"/>
  <c r="V47" i="16" s="1"/>
  <c r="L50" i="16"/>
  <c r="L66" i="16" s="1"/>
  <c r="N47" i="16"/>
  <c r="O47" i="16" s="1"/>
  <c r="N47" i="15"/>
  <c r="O47" i="15" s="1"/>
  <c r="L50" i="15"/>
  <c r="L66" i="15" s="1"/>
  <c r="H50" i="15"/>
  <c r="H66" i="15" s="1"/>
  <c r="U47" i="15"/>
  <c r="V47" i="15" s="1"/>
  <c r="AG47" i="14"/>
  <c r="H50" i="14"/>
  <c r="H66" i="14" s="1"/>
  <c r="U47" i="14"/>
  <c r="V47" i="14" s="1"/>
  <c r="N47" i="14"/>
  <c r="O47" i="14" s="1"/>
  <c r="L50" i="14"/>
  <c r="L66" i="14" s="1"/>
  <c r="U47" i="13"/>
  <c r="V47" i="13" s="1"/>
  <c r="H50" i="13"/>
  <c r="H66" i="13" s="1"/>
  <c r="N47" i="13"/>
  <c r="O47" i="13" s="1"/>
  <c r="L50" i="13"/>
  <c r="L66" i="13" s="1"/>
  <c r="H50" i="12"/>
  <c r="H66" i="12" s="1"/>
  <c r="L50" i="12"/>
  <c r="L66" i="12" s="1"/>
  <c r="N47" i="12"/>
  <c r="O47" i="12" s="1"/>
  <c r="U47" i="12"/>
  <c r="V47" i="12" s="1"/>
  <c r="AG47" i="12"/>
  <c r="N49" i="11"/>
  <c r="O49" i="11" s="1"/>
  <c r="U49" i="11"/>
  <c r="V49" i="11" s="1"/>
  <c r="U47" i="11"/>
  <c r="V47" i="11" s="1"/>
  <c r="S50" i="11"/>
  <c r="H50" i="11"/>
  <c r="U52" i="11"/>
  <c r="V52" i="11" s="1"/>
  <c r="Z49" i="11"/>
  <c r="Z50" i="11" s="1"/>
  <c r="Y51" i="11"/>
  <c r="Z51" i="11" s="1"/>
  <c r="Y52" i="11"/>
  <c r="Z52" i="11" s="1"/>
  <c r="N51" i="11"/>
  <c r="O51" i="11" s="1"/>
  <c r="U51" i="11"/>
  <c r="V51" i="11" s="1"/>
  <c r="AB48" i="11"/>
  <c r="AC48" i="11" s="1"/>
  <c r="N52" i="11"/>
  <c r="O52" i="11" s="1"/>
  <c r="L50" i="11"/>
  <c r="N47" i="11"/>
  <c r="O47" i="11" s="1"/>
  <c r="AB47" i="11"/>
  <c r="AC47" i="11" s="1"/>
  <c r="H50" i="10"/>
  <c r="U46" i="10"/>
  <c r="AC46" i="10"/>
  <c r="L50" i="10"/>
  <c r="L66" i="10" s="1"/>
  <c r="N47" i="10"/>
  <c r="O47" i="10" s="1"/>
  <c r="S47" i="10"/>
  <c r="Z46" i="10"/>
  <c r="Z47" i="10" s="1"/>
  <c r="AG60" i="21" l="1"/>
  <c r="AG66" i="21"/>
  <c r="AG69" i="21" s="1"/>
  <c r="N52" i="21"/>
  <c r="O52" i="21" s="1"/>
  <c r="H60" i="21"/>
  <c r="H66" i="21"/>
  <c r="AI47" i="21"/>
  <c r="AJ47" i="21" s="1"/>
  <c r="AN47" i="21"/>
  <c r="AN50" i="21" s="1"/>
  <c r="AN47" i="26"/>
  <c r="AP47" i="26" s="1"/>
  <c r="AQ47" i="26" s="1"/>
  <c r="AN47" i="19"/>
  <c r="AP47" i="19" s="1"/>
  <c r="AQ47" i="19" s="1"/>
  <c r="AN47" i="24"/>
  <c r="AP47" i="24" s="1"/>
  <c r="AQ47" i="24" s="1"/>
  <c r="S66" i="17"/>
  <c r="U66" i="17" s="1"/>
  <c r="V66" i="17" s="1"/>
  <c r="S66" i="13"/>
  <c r="U66" i="13" s="1"/>
  <c r="V66" i="13" s="1"/>
  <c r="Z50" i="17"/>
  <c r="Z66" i="17" s="1"/>
  <c r="S66" i="16"/>
  <c r="S69" i="16" s="1"/>
  <c r="S69" i="19"/>
  <c r="U69" i="19" s="1"/>
  <c r="V69" i="19" s="1"/>
  <c r="N67" i="20"/>
  <c r="O67" i="20" s="1"/>
  <c r="S67" i="19"/>
  <c r="S68" i="19" s="1"/>
  <c r="S66" i="15"/>
  <c r="S67" i="15" s="1"/>
  <c r="L68" i="20"/>
  <c r="L70" i="20" s="1"/>
  <c r="H70" i="17"/>
  <c r="H70" i="20"/>
  <c r="N69" i="17"/>
  <c r="O69" i="17" s="1"/>
  <c r="H70" i="19"/>
  <c r="H67" i="18"/>
  <c r="H68" i="18" s="1"/>
  <c r="H69" i="18"/>
  <c r="H69" i="15"/>
  <c r="H67" i="15"/>
  <c r="H68" i="15" s="1"/>
  <c r="H69" i="14"/>
  <c r="H67" i="14"/>
  <c r="H68" i="14" s="1"/>
  <c r="H69" i="13"/>
  <c r="H67" i="13"/>
  <c r="H68" i="13" s="1"/>
  <c r="H69" i="12"/>
  <c r="H67" i="12"/>
  <c r="H68" i="12" s="1"/>
  <c r="N66" i="14"/>
  <c r="O66" i="14" s="1"/>
  <c r="L69" i="14"/>
  <c r="L67" i="14"/>
  <c r="L68" i="14" s="1"/>
  <c r="Z66" i="19"/>
  <c r="N67" i="19"/>
  <c r="O67" i="19" s="1"/>
  <c r="L67" i="15"/>
  <c r="L68" i="15" s="1"/>
  <c r="L69" i="15"/>
  <c r="N66" i="15"/>
  <c r="O66" i="15" s="1"/>
  <c r="L67" i="18"/>
  <c r="L68" i="18" s="1"/>
  <c r="L69" i="18"/>
  <c r="N66" i="18"/>
  <c r="O66" i="18" s="1"/>
  <c r="N63" i="20"/>
  <c r="O63" i="20" s="1"/>
  <c r="S66" i="12"/>
  <c r="L68" i="17"/>
  <c r="N67" i="17"/>
  <c r="O67" i="17" s="1"/>
  <c r="U66" i="20"/>
  <c r="V66" i="20" s="1"/>
  <c r="S67" i="20"/>
  <c r="S69" i="20"/>
  <c r="U69" i="20" s="1"/>
  <c r="V69" i="20" s="1"/>
  <c r="N66" i="12"/>
  <c r="O66" i="12" s="1"/>
  <c r="L69" i="12"/>
  <c r="L67" i="12"/>
  <c r="L67" i="16"/>
  <c r="L68" i="16" s="1"/>
  <c r="N68" i="16" s="1"/>
  <c r="O68" i="16" s="1"/>
  <c r="L69" i="16"/>
  <c r="N66" i="16"/>
  <c r="O66" i="16" s="1"/>
  <c r="L69" i="13"/>
  <c r="N66" i="13"/>
  <c r="O66" i="13" s="1"/>
  <c r="L67" i="13"/>
  <c r="U63" i="19"/>
  <c r="V63" i="19" s="1"/>
  <c r="S66" i="14"/>
  <c r="AI48" i="17"/>
  <c r="AJ48" i="17" s="1"/>
  <c r="N69" i="19"/>
  <c r="O69" i="19" s="1"/>
  <c r="U63" i="20"/>
  <c r="V63" i="20" s="1"/>
  <c r="N69" i="20"/>
  <c r="O69" i="20" s="1"/>
  <c r="AF52" i="17"/>
  <c r="AG52" i="17" s="1"/>
  <c r="AI52" i="17" s="1"/>
  <c r="AJ52" i="17" s="1"/>
  <c r="AF51" i="17"/>
  <c r="AG51" i="17" s="1"/>
  <c r="AI51" i="17" s="1"/>
  <c r="AJ51" i="17" s="1"/>
  <c r="AG49" i="17"/>
  <c r="AM49" i="18"/>
  <c r="AN49" i="18" s="1"/>
  <c r="AP49" i="18" s="1"/>
  <c r="AQ49" i="18" s="1"/>
  <c r="AN48" i="18"/>
  <c r="AP48" i="18" s="1"/>
  <c r="AQ48" i="18" s="1"/>
  <c r="AM49" i="17"/>
  <c r="AN48" i="17"/>
  <c r="AP48" i="17" s="1"/>
  <c r="AQ48" i="17" s="1"/>
  <c r="N63" i="19"/>
  <c r="O63" i="19" s="1"/>
  <c r="L68" i="19"/>
  <c r="H61" i="20"/>
  <c r="H62" i="20" s="1"/>
  <c r="H64" i="20" s="1"/>
  <c r="H70" i="16"/>
  <c r="H63" i="26"/>
  <c r="O63" i="26" s="1"/>
  <c r="H61" i="26"/>
  <c r="H62" i="26" s="1"/>
  <c r="H67" i="26"/>
  <c r="H68" i="26" s="1"/>
  <c r="H69" i="26"/>
  <c r="O69" i="26" s="1"/>
  <c r="H70" i="24"/>
  <c r="H64" i="24"/>
  <c r="L61" i="21"/>
  <c r="L62" i="21" s="1"/>
  <c r="N60" i="21"/>
  <c r="O60" i="21" s="1"/>
  <c r="L63" i="21"/>
  <c r="L61" i="26"/>
  <c r="N60" i="26"/>
  <c r="O60" i="26" s="1"/>
  <c r="L63" i="26"/>
  <c r="U66" i="26"/>
  <c r="V66" i="26" s="1"/>
  <c r="S69" i="26"/>
  <c r="S67" i="26"/>
  <c r="S68" i="26" s="1"/>
  <c r="AG61" i="21"/>
  <c r="AI60" i="21"/>
  <c r="AJ60" i="21" s="1"/>
  <c r="AG63" i="21"/>
  <c r="N66" i="24"/>
  <c r="O66" i="24" s="1"/>
  <c r="L69" i="24"/>
  <c r="L67" i="24"/>
  <c r="L68" i="24" s="1"/>
  <c r="AI66" i="21"/>
  <c r="AJ66" i="21" s="1"/>
  <c r="N60" i="24"/>
  <c r="O60" i="24" s="1"/>
  <c r="L61" i="24"/>
  <c r="N61" i="24" s="1"/>
  <c r="O61" i="24" s="1"/>
  <c r="L63" i="24"/>
  <c r="Z63" i="21"/>
  <c r="Z61" i="21"/>
  <c r="Z62" i="21" s="1"/>
  <c r="AB60" i="21"/>
  <c r="AC60" i="21" s="1"/>
  <c r="L67" i="21"/>
  <c r="L68" i="21" s="1"/>
  <c r="L69" i="21"/>
  <c r="N66" i="21"/>
  <c r="O66" i="21" s="1"/>
  <c r="Z67" i="21"/>
  <c r="AB66" i="21"/>
  <c r="AC66" i="21" s="1"/>
  <c r="Z69" i="21"/>
  <c r="S63" i="21"/>
  <c r="S61" i="21"/>
  <c r="U60" i="21"/>
  <c r="V60" i="21" s="1"/>
  <c r="Z63" i="24"/>
  <c r="AB60" i="24"/>
  <c r="AC60" i="24" s="1"/>
  <c r="Z61" i="24"/>
  <c r="Z62" i="24" s="1"/>
  <c r="U60" i="24"/>
  <c r="V60" i="24" s="1"/>
  <c r="S63" i="24"/>
  <c r="S61" i="24"/>
  <c r="S62" i="24" s="1"/>
  <c r="U66" i="21"/>
  <c r="V66" i="21" s="1"/>
  <c r="S69" i="21"/>
  <c r="S67" i="21"/>
  <c r="Z67" i="24"/>
  <c r="AB66" i="24"/>
  <c r="AC66" i="24" s="1"/>
  <c r="Z69" i="24"/>
  <c r="Z63" i="26"/>
  <c r="Z61" i="26"/>
  <c r="Z62" i="26" s="1"/>
  <c r="AB60" i="26"/>
  <c r="AC60" i="26" s="1"/>
  <c r="S69" i="24"/>
  <c r="S67" i="24"/>
  <c r="S68" i="24" s="1"/>
  <c r="U66" i="24"/>
  <c r="V66" i="24" s="1"/>
  <c r="N66" i="26"/>
  <c r="O66" i="26" s="1"/>
  <c r="L69" i="26"/>
  <c r="L67" i="26"/>
  <c r="S61" i="26"/>
  <c r="S62" i="26" s="1"/>
  <c r="U60" i="26"/>
  <c r="V60" i="26" s="1"/>
  <c r="S63" i="26"/>
  <c r="Z69" i="26"/>
  <c r="Z67" i="26"/>
  <c r="AB66" i="26"/>
  <c r="AC66" i="26" s="1"/>
  <c r="L67" i="10"/>
  <c r="L68" i="10" s="1"/>
  <c r="H60" i="10"/>
  <c r="H66" i="10"/>
  <c r="AI47" i="26"/>
  <c r="AJ47" i="26" s="1"/>
  <c r="AG50" i="26"/>
  <c r="L60" i="15"/>
  <c r="L63" i="15" s="1"/>
  <c r="H60" i="14"/>
  <c r="H63" i="14" s="1"/>
  <c r="AI52" i="20"/>
  <c r="AJ52" i="20" s="1"/>
  <c r="AI47" i="13"/>
  <c r="AJ47" i="13" s="1"/>
  <c r="Z60" i="19"/>
  <c r="Z63" i="19" s="1"/>
  <c r="AB63" i="19" s="1"/>
  <c r="AC63" i="19" s="1"/>
  <c r="AB50" i="19"/>
  <c r="AC50" i="19" s="1"/>
  <c r="S60" i="12"/>
  <c r="S63" i="12" s="1"/>
  <c r="S60" i="13"/>
  <c r="S63" i="13" s="1"/>
  <c r="S60" i="14"/>
  <c r="S63" i="14" s="1"/>
  <c r="AM45" i="17"/>
  <c r="AN45" i="17" s="1"/>
  <c r="AP45" i="17" s="1"/>
  <c r="AQ45" i="17" s="1"/>
  <c r="AM44" i="17"/>
  <c r="AN44" i="17" s="1"/>
  <c r="AP44" i="17" s="1"/>
  <c r="AQ44" i="17" s="1"/>
  <c r="U51" i="15"/>
  <c r="V51" i="15" s="1"/>
  <c r="U52" i="14"/>
  <c r="V52" i="14" s="1"/>
  <c r="U49" i="13"/>
  <c r="V49" i="13" s="1"/>
  <c r="AI48" i="14"/>
  <c r="AJ48" i="14" s="1"/>
  <c r="Z49" i="12"/>
  <c r="Z50" i="12" s="1"/>
  <c r="Y52" i="12"/>
  <c r="Z52" i="12" s="1"/>
  <c r="Y51" i="12"/>
  <c r="Z51" i="12" s="1"/>
  <c r="U49" i="15"/>
  <c r="V49" i="15" s="1"/>
  <c r="U51" i="14"/>
  <c r="V51" i="14" s="1"/>
  <c r="AB48" i="15"/>
  <c r="AC48" i="15" s="1"/>
  <c r="AG49" i="14"/>
  <c r="AG50" i="14" s="1"/>
  <c r="AF52" i="14"/>
  <c r="AG52" i="14" s="1"/>
  <c r="AF51" i="14"/>
  <c r="AG51" i="14" s="1"/>
  <c r="AI51" i="20"/>
  <c r="AJ51" i="20" s="1"/>
  <c r="U49" i="14"/>
  <c r="V49" i="14" s="1"/>
  <c r="AI44" i="18"/>
  <c r="AJ44" i="18" s="1"/>
  <c r="Z49" i="15"/>
  <c r="Z50" i="15" s="1"/>
  <c r="Y52" i="15"/>
  <c r="Z52" i="15" s="1"/>
  <c r="Y51" i="15"/>
  <c r="Z51" i="15" s="1"/>
  <c r="U52" i="12"/>
  <c r="V52" i="12" s="1"/>
  <c r="AM45" i="16"/>
  <c r="AN45" i="16" s="1"/>
  <c r="AP45" i="16" s="1"/>
  <c r="AQ45" i="16" s="1"/>
  <c r="AM44" i="16"/>
  <c r="AN44" i="16" s="1"/>
  <c r="AP44" i="16" s="1"/>
  <c r="AQ44" i="16" s="1"/>
  <c r="AM48" i="16"/>
  <c r="AI45" i="17"/>
  <c r="AJ45" i="17" s="1"/>
  <c r="AI45" i="18"/>
  <c r="AJ45" i="18" s="1"/>
  <c r="AM51" i="20"/>
  <c r="AN51" i="20" s="1"/>
  <c r="AP51" i="20" s="1"/>
  <c r="AQ51" i="20" s="1"/>
  <c r="AM52" i="20"/>
  <c r="AN52" i="20" s="1"/>
  <c r="AP52" i="20" s="1"/>
  <c r="AQ52" i="20" s="1"/>
  <c r="AM49" i="13"/>
  <c r="AN48" i="13"/>
  <c r="AP48" i="13" s="1"/>
  <c r="AQ48" i="13" s="1"/>
  <c r="AI48" i="13"/>
  <c r="AJ48" i="13" s="1"/>
  <c r="U51" i="12"/>
  <c r="V51" i="12" s="1"/>
  <c r="U49" i="16"/>
  <c r="V49" i="16" s="1"/>
  <c r="Y51" i="18"/>
  <c r="Z51" i="18" s="1"/>
  <c r="Y52" i="18"/>
  <c r="Z52" i="18" s="1"/>
  <c r="AI51" i="19"/>
  <c r="AJ51" i="19" s="1"/>
  <c r="AF49" i="16"/>
  <c r="AG48" i="16"/>
  <c r="AI48" i="16" s="1"/>
  <c r="AJ48" i="16" s="1"/>
  <c r="AF49" i="15"/>
  <c r="AG48" i="15"/>
  <c r="AI48" i="15" s="1"/>
  <c r="AJ48" i="15" s="1"/>
  <c r="AG49" i="13"/>
  <c r="AF51" i="13"/>
  <c r="AG51" i="13" s="1"/>
  <c r="AF52" i="13"/>
  <c r="AG52" i="13" s="1"/>
  <c r="Y51" i="13"/>
  <c r="Z51" i="13" s="1"/>
  <c r="Y52" i="13"/>
  <c r="Z52" i="13" s="1"/>
  <c r="Z49" i="13"/>
  <c r="U49" i="12"/>
  <c r="V49" i="12" s="1"/>
  <c r="Y52" i="14"/>
  <c r="Z52" i="14" s="1"/>
  <c r="Y51" i="14"/>
  <c r="Z51" i="14" s="1"/>
  <c r="Z49" i="14"/>
  <c r="U51" i="16"/>
  <c r="V51" i="16" s="1"/>
  <c r="AM45" i="15"/>
  <c r="AN45" i="15" s="1"/>
  <c r="AP45" i="15" s="1"/>
  <c r="AQ45" i="15" s="1"/>
  <c r="AM44" i="15"/>
  <c r="AN44" i="15" s="1"/>
  <c r="AP44" i="15" s="1"/>
  <c r="AQ44" i="15" s="1"/>
  <c r="AM48" i="15"/>
  <c r="Z49" i="16"/>
  <c r="Y51" i="16"/>
  <c r="Z51" i="16" s="1"/>
  <c r="Y52" i="16"/>
  <c r="Z52" i="16" s="1"/>
  <c r="AB51" i="19"/>
  <c r="AC51" i="19" s="1"/>
  <c r="Z50" i="20"/>
  <c r="Z66" i="20" s="1"/>
  <c r="AB48" i="13"/>
  <c r="AC48" i="13" s="1"/>
  <c r="AB48" i="14"/>
  <c r="AC48" i="14" s="1"/>
  <c r="U52" i="16"/>
  <c r="V52" i="16" s="1"/>
  <c r="U52" i="18"/>
  <c r="V52" i="18" s="1"/>
  <c r="AB48" i="16"/>
  <c r="AC48" i="16" s="1"/>
  <c r="AI52" i="19"/>
  <c r="AJ52" i="19" s="1"/>
  <c r="AB52" i="19"/>
  <c r="AC52" i="19" s="1"/>
  <c r="AM49" i="12"/>
  <c r="AN48" i="12"/>
  <c r="AP48" i="12" s="1"/>
  <c r="AQ48" i="12" s="1"/>
  <c r="AI48" i="12"/>
  <c r="AJ48" i="12" s="1"/>
  <c r="U51" i="13"/>
  <c r="V51" i="13" s="1"/>
  <c r="AI45" i="16"/>
  <c r="AJ45" i="16" s="1"/>
  <c r="AI45" i="15"/>
  <c r="AJ45" i="15" s="1"/>
  <c r="AB51" i="20"/>
  <c r="AC51" i="20" s="1"/>
  <c r="U51" i="18"/>
  <c r="V51" i="18" s="1"/>
  <c r="AM45" i="18"/>
  <c r="AN45" i="18" s="1"/>
  <c r="AP45" i="18" s="1"/>
  <c r="AQ45" i="18" s="1"/>
  <c r="AM44" i="18"/>
  <c r="AN44" i="18" s="1"/>
  <c r="AP44" i="18" s="1"/>
  <c r="AQ44" i="18" s="1"/>
  <c r="U52" i="15"/>
  <c r="V52" i="15" s="1"/>
  <c r="AG49" i="12"/>
  <c r="AF52" i="12"/>
  <c r="AG52" i="12" s="1"/>
  <c r="AF51" i="12"/>
  <c r="AG51" i="12" s="1"/>
  <c r="U52" i="13"/>
  <c r="V52" i="13" s="1"/>
  <c r="AB52" i="20"/>
  <c r="AC52" i="20" s="1"/>
  <c r="AM52" i="19"/>
  <c r="AN52" i="19" s="1"/>
  <c r="AP52" i="19" s="1"/>
  <c r="AQ52" i="19" s="1"/>
  <c r="AM51" i="19"/>
  <c r="AN51" i="19" s="1"/>
  <c r="AP51" i="19" s="1"/>
  <c r="AQ51" i="19" s="1"/>
  <c r="AM49" i="14"/>
  <c r="AN48" i="14"/>
  <c r="AP48" i="14" s="1"/>
  <c r="AQ48" i="14" s="1"/>
  <c r="AB48" i="12"/>
  <c r="AC48" i="12" s="1"/>
  <c r="S50" i="18"/>
  <c r="S66" i="18" s="1"/>
  <c r="AP47" i="20"/>
  <c r="AQ47" i="20" s="1"/>
  <c r="AG50" i="20"/>
  <c r="AG66" i="20" s="1"/>
  <c r="AN50" i="20"/>
  <c r="AG47" i="18"/>
  <c r="AI47" i="18" s="1"/>
  <c r="AJ47" i="18" s="1"/>
  <c r="AG47" i="15"/>
  <c r="AI47" i="15" s="1"/>
  <c r="AJ47" i="15" s="1"/>
  <c r="AN47" i="13"/>
  <c r="AP44" i="11"/>
  <c r="AQ44" i="11" s="1"/>
  <c r="AN47" i="11"/>
  <c r="AM49" i="11"/>
  <c r="AN48" i="11"/>
  <c r="AP48" i="11" s="1"/>
  <c r="AQ48" i="11" s="1"/>
  <c r="AF51" i="11"/>
  <c r="AG51" i="11" s="1"/>
  <c r="AI51" i="11" s="1"/>
  <c r="AJ51" i="11" s="1"/>
  <c r="AF52" i="11"/>
  <c r="AG52" i="11" s="1"/>
  <c r="AI52" i="11" s="1"/>
  <c r="AJ52" i="11" s="1"/>
  <c r="AG49" i="11"/>
  <c r="AG50" i="11" s="1"/>
  <c r="AG47" i="16"/>
  <c r="AI47" i="16" s="1"/>
  <c r="AJ47" i="16" s="1"/>
  <c r="AG50" i="24"/>
  <c r="AI47" i="24"/>
  <c r="AJ47" i="24" s="1"/>
  <c r="L61" i="20"/>
  <c r="L62" i="20" s="1"/>
  <c r="L64" i="20" s="1"/>
  <c r="N60" i="20"/>
  <c r="O60" i="20" s="1"/>
  <c r="U60" i="20"/>
  <c r="V60" i="20" s="1"/>
  <c r="S61" i="20"/>
  <c r="AG50" i="19"/>
  <c r="AG66" i="19" s="1"/>
  <c r="U60" i="19"/>
  <c r="V60" i="19" s="1"/>
  <c r="S61" i="19"/>
  <c r="S62" i="19" s="1"/>
  <c r="S64" i="19" s="1"/>
  <c r="N60" i="19"/>
  <c r="O60" i="19" s="1"/>
  <c r="L61" i="19"/>
  <c r="L62" i="19" s="1"/>
  <c r="L64" i="19" s="1"/>
  <c r="H61" i="19"/>
  <c r="H60" i="18"/>
  <c r="H63" i="18" s="1"/>
  <c r="N50" i="18"/>
  <c r="O50" i="18" s="1"/>
  <c r="L60" i="18"/>
  <c r="L63" i="18" s="1"/>
  <c r="AG47" i="17"/>
  <c r="H60" i="17"/>
  <c r="H63" i="17" s="1"/>
  <c r="L60" i="17"/>
  <c r="L63" i="17" s="1"/>
  <c r="AB47" i="17"/>
  <c r="AC47" i="17" s="1"/>
  <c r="H61" i="16"/>
  <c r="U50" i="16"/>
  <c r="V50" i="16" s="1"/>
  <c r="S60" i="16"/>
  <c r="S63" i="16" s="1"/>
  <c r="N50" i="16"/>
  <c r="O50" i="16" s="1"/>
  <c r="L60" i="16"/>
  <c r="L63" i="16" s="1"/>
  <c r="N63" i="16" s="1"/>
  <c r="O63" i="16" s="1"/>
  <c r="H60" i="15"/>
  <c r="H63" i="15" s="1"/>
  <c r="N50" i="15"/>
  <c r="O50" i="15" s="1"/>
  <c r="U50" i="15"/>
  <c r="V50" i="15" s="1"/>
  <c r="S60" i="15"/>
  <c r="S63" i="15" s="1"/>
  <c r="N50" i="14"/>
  <c r="O50" i="14" s="1"/>
  <c r="L60" i="14"/>
  <c r="L63" i="14" s="1"/>
  <c r="U50" i="14"/>
  <c r="V50" i="14" s="1"/>
  <c r="AN47" i="14"/>
  <c r="AI47" i="14"/>
  <c r="AJ47" i="14" s="1"/>
  <c r="H60" i="13"/>
  <c r="H63" i="13" s="1"/>
  <c r="N50" i="13"/>
  <c r="O50" i="13" s="1"/>
  <c r="L60" i="13"/>
  <c r="L63" i="13" s="1"/>
  <c r="U50" i="13"/>
  <c r="V50" i="13" s="1"/>
  <c r="N50" i="12"/>
  <c r="O50" i="12" s="1"/>
  <c r="AI47" i="12"/>
  <c r="AJ47" i="12" s="1"/>
  <c r="AN47" i="12"/>
  <c r="H60" i="12"/>
  <c r="H63" i="12" s="1"/>
  <c r="U50" i="12"/>
  <c r="V50" i="12" s="1"/>
  <c r="L60" i="12"/>
  <c r="L63" i="12" s="1"/>
  <c r="N50" i="11"/>
  <c r="O50" i="11" s="1"/>
  <c r="L67" i="11"/>
  <c r="L70" i="11" s="1"/>
  <c r="L61" i="11"/>
  <c r="L64" i="11" s="1"/>
  <c r="U50" i="11"/>
  <c r="V50" i="11" s="1"/>
  <c r="S67" i="11"/>
  <c r="S70" i="11" s="1"/>
  <c r="AB52" i="11"/>
  <c r="AC52" i="11" s="1"/>
  <c r="Z61" i="11"/>
  <c r="Z64" i="11" s="1"/>
  <c r="AB51" i="11"/>
  <c r="AC51" i="11" s="1"/>
  <c r="AB50" i="11"/>
  <c r="AC50" i="11" s="1"/>
  <c r="Z67" i="11"/>
  <c r="Z70" i="11" s="1"/>
  <c r="S61" i="11"/>
  <c r="S64" i="11" s="1"/>
  <c r="AB49" i="11"/>
  <c r="AC49" i="11" s="1"/>
  <c r="H61" i="11"/>
  <c r="H64" i="11" s="1"/>
  <c r="H67" i="11"/>
  <c r="H70" i="11" s="1"/>
  <c r="AG46" i="10"/>
  <c r="AN46" i="10"/>
  <c r="AN47" i="10" s="1"/>
  <c r="Z50" i="10"/>
  <c r="Z66" i="10" s="1"/>
  <c r="AB47" i="10"/>
  <c r="AC47" i="10" s="1"/>
  <c r="AJ46" i="10"/>
  <c r="AB46" i="10"/>
  <c r="U47" i="10"/>
  <c r="V47" i="10" s="1"/>
  <c r="S50" i="10"/>
  <c r="N50" i="10"/>
  <c r="O50" i="10" s="1"/>
  <c r="L60" i="10"/>
  <c r="AG67" i="21" l="1"/>
  <c r="AP47" i="21"/>
  <c r="AQ47" i="21" s="1"/>
  <c r="H67" i="21"/>
  <c r="H68" i="21" s="1"/>
  <c r="H69" i="21"/>
  <c r="O69" i="21" s="1"/>
  <c r="H63" i="21"/>
  <c r="O63" i="21" s="1"/>
  <c r="H61" i="21"/>
  <c r="H62" i="21" s="1"/>
  <c r="H64" i="21" s="1"/>
  <c r="AN50" i="19"/>
  <c r="AN50" i="26"/>
  <c r="AN66" i="26" s="1"/>
  <c r="S69" i="13"/>
  <c r="S69" i="17"/>
  <c r="U69" i="17" s="1"/>
  <c r="V69" i="17" s="1"/>
  <c r="AN50" i="24"/>
  <c r="AN60" i="24" s="1"/>
  <c r="S67" i="13"/>
  <c r="S68" i="13" s="1"/>
  <c r="S67" i="17"/>
  <c r="U67" i="17" s="1"/>
  <c r="V67" i="17" s="1"/>
  <c r="AB50" i="17"/>
  <c r="AC50" i="17" s="1"/>
  <c r="AG50" i="17"/>
  <c r="AG66" i="17" s="1"/>
  <c r="AI66" i="17" s="1"/>
  <c r="AJ66" i="17" s="1"/>
  <c r="U66" i="16"/>
  <c r="V66" i="16" s="1"/>
  <c r="S67" i="16"/>
  <c r="U67" i="16" s="1"/>
  <c r="V67" i="16" s="1"/>
  <c r="AB66" i="17"/>
  <c r="AC66" i="17" s="1"/>
  <c r="Z67" i="17"/>
  <c r="Z68" i="17" s="1"/>
  <c r="Z69" i="17"/>
  <c r="S69" i="15"/>
  <c r="U69" i="15" s="1"/>
  <c r="V69" i="15" s="1"/>
  <c r="U67" i="19"/>
  <c r="V67" i="19" s="1"/>
  <c r="H70" i="13"/>
  <c r="N68" i="20"/>
  <c r="O68" i="20" s="1"/>
  <c r="U68" i="19"/>
  <c r="V68" i="19" s="1"/>
  <c r="S70" i="19"/>
  <c r="U66" i="15"/>
  <c r="V66" i="15" s="1"/>
  <c r="N70" i="20"/>
  <c r="O70" i="20" s="1"/>
  <c r="H70" i="12"/>
  <c r="H70" i="18"/>
  <c r="U69" i="16"/>
  <c r="V69" i="16" s="1"/>
  <c r="N64" i="20"/>
  <c r="O64" i="20" s="1"/>
  <c r="N67" i="18"/>
  <c r="O67" i="18" s="1"/>
  <c r="N63" i="15"/>
  <c r="O63" i="15" s="1"/>
  <c r="N69" i="14"/>
  <c r="O69" i="14" s="1"/>
  <c r="N67" i="13"/>
  <c r="O67" i="13" s="1"/>
  <c r="N69" i="13"/>
  <c r="O69" i="13" s="1"/>
  <c r="AI66" i="20"/>
  <c r="AJ66" i="20" s="1"/>
  <c r="AG67" i="20"/>
  <c r="AG68" i="20" s="1"/>
  <c r="AG69" i="20"/>
  <c r="N68" i="14"/>
  <c r="O68" i="14" s="1"/>
  <c r="U64" i="19"/>
  <c r="V64" i="19" s="1"/>
  <c r="U66" i="18"/>
  <c r="V66" i="18" s="1"/>
  <c r="S67" i="18"/>
  <c r="U67" i="18" s="1"/>
  <c r="V67" i="18" s="1"/>
  <c r="S69" i="18"/>
  <c r="U67" i="15"/>
  <c r="V67" i="15" s="1"/>
  <c r="U67" i="20"/>
  <c r="V67" i="20" s="1"/>
  <c r="N67" i="14"/>
  <c r="O67" i="14" s="1"/>
  <c r="N68" i="18"/>
  <c r="O68" i="18" s="1"/>
  <c r="L70" i="18"/>
  <c r="N63" i="18"/>
  <c r="O63" i="18" s="1"/>
  <c r="U63" i="14"/>
  <c r="V63" i="14" s="1"/>
  <c r="S68" i="20"/>
  <c r="U63" i="16"/>
  <c r="V63" i="16" s="1"/>
  <c r="AI66" i="19"/>
  <c r="AJ66" i="19" s="1"/>
  <c r="AG67" i="19"/>
  <c r="AG69" i="19"/>
  <c r="Z66" i="12"/>
  <c r="U63" i="13"/>
  <c r="V63" i="13" s="1"/>
  <c r="N68" i="19"/>
  <c r="O68" i="19" s="1"/>
  <c r="L70" i="19"/>
  <c r="L68" i="12"/>
  <c r="N67" i="12"/>
  <c r="O67" i="12" s="1"/>
  <c r="S69" i="12"/>
  <c r="U66" i="12"/>
  <c r="V66" i="12" s="1"/>
  <c r="S67" i="12"/>
  <c r="U67" i="12" s="1"/>
  <c r="V67" i="12" s="1"/>
  <c r="AN66" i="21"/>
  <c r="AN60" i="21"/>
  <c r="AP50" i="21"/>
  <c r="AQ50" i="21" s="1"/>
  <c r="U63" i="12"/>
  <c r="V63" i="12" s="1"/>
  <c r="AI49" i="17"/>
  <c r="AJ49" i="17" s="1"/>
  <c r="S69" i="14"/>
  <c r="U66" i="14"/>
  <c r="V66" i="14" s="1"/>
  <c r="S67" i="14"/>
  <c r="U67" i="14" s="1"/>
  <c r="V67" i="14" s="1"/>
  <c r="N69" i="16"/>
  <c r="O69" i="16" s="1"/>
  <c r="N69" i="12"/>
  <c r="O69" i="12" s="1"/>
  <c r="N68" i="15"/>
  <c r="O68" i="15" s="1"/>
  <c r="N63" i="14"/>
  <c r="O63" i="14" s="1"/>
  <c r="N63" i="13"/>
  <c r="O63" i="13" s="1"/>
  <c r="U63" i="15"/>
  <c r="V63" i="15" s="1"/>
  <c r="AN66" i="19"/>
  <c r="AG66" i="14"/>
  <c r="AB66" i="20"/>
  <c r="AC66" i="20" s="1"/>
  <c r="Z67" i="20"/>
  <c r="Z69" i="20"/>
  <c r="AB69" i="20" s="1"/>
  <c r="AC69" i="20" s="1"/>
  <c r="N67" i="16"/>
  <c r="O67" i="16" s="1"/>
  <c r="L70" i="17"/>
  <c r="N70" i="17" s="1"/>
  <c r="O70" i="17" s="1"/>
  <c r="N68" i="17"/>
  <c r="O68" i="17" s="1"/>
  <c r="N69" i="15"/>
  <c r="O69" i="15" s="1"/>
  <c r="N63" i="12"/>
  <c r="O63" i="12" s="1"/>
  <c r="N63" i="17"/>
  <c r="O63" i="17" s="1"/>
  <c r="AN66" i="20"/>
  <c r="Z66" i="15"/>
  <c r="AN49" i="17"/>
  <c r="AP49" i="17" s="1"/>
  <c r="AQ49" i="17" s="1"/>
  <c r="AM52" i="17"/>
  <c r="AN52" i="17" s="1"/>
  <c r="AP52" i="17" s="1"/>
  <c r="AQ52" i="17" s="1"/>
  <c r="AM51" i="17"/>
  <c r="AN51" i="17" s="1"/>
  <c r="AP51" i="17" s="1"/>
  <c r="AQ51" i="17" s="1"/>
  <c r="U69" i="13"/>
  <c r="V69" i="13" s="1"/>
  <c r="S68" i="15"/>
  <c r="L68" i="13"/>
  <c r="N69" i="18"/>
  <c r="O69" i="18" s="1"/>
  <c r="N67" i="15"/>
  <c r="O67" i="15" s="1"/>
  <c r="Z69" i="19"/>
  <c r="Z67" i="19"/>
  <c r="AB67" i="19" s="1"/>
  <c r="AC67" i="19" s="1"/>
  <c r="AB66" i="19"/>
  <c r="AC66" i="19" s="1"/>
  <c r="L61" i="15"/>
  <c r="L62" i="15" s="1"/>
  <c r="L64" i="15" s="1"/>
  <c r="H64" i="26"/>
  <c r="AB67" i="26"/>
  <c r="AC67" i="26" s="1"/>
  <c r="H61" i="14"/>
  <c r="H62" i="14" s="1"/>
  <c r="H64" i="14" s="1"/>
  <c r="H70" i="26"/>
  <c r="N61" i="26"/>
  <c r="O61" i="26" s="1"/>
  <c r="N67" i="26"/>
  <c r="O67" i="26" s="1"/>
  <c r="H70" i="15"/>
  <c r="N70" i="11"/>
  <c r="O70" i="11" s="1"/>
  <c r="U50" i="18"/>
  <c r="V50" i="18" s="1"/>
  <c r="Z68" i="26"/>
  <c r="Z70" i="26" s="1"/>
  <c r="AB60" i="19"/>
  <c r="AC60" i="19" s="1"/>
  <c r="Z61" i="19"/>
  <c r="AB61" i="19" s="1"/>
  <c r="AC61" i="19" s="1"/>
  <c r="U61" i="21"/>
  <c r="V61" i="21" s="1"/>
  <c r="U67" i="21"/>
  <c r="V67" i="21" s="1"/>
  <c r="L62" i="24"/>
  <c r="U62" i="24" s="1"/>
  <c r="V62" i="24" s="1"/>
  <c r="S61" i="13"/>
  <c r="S62" i="13" s="1"/>
  <c r="S64" i="13" s="1"/>
  <c r="U61" i="26"/>
  <c r="V61" i="26" s="1"/>
  <c r="S68" i="21"/>
  <c r="U68" i="21" s="1"/>
  <c r="V68" i="21" s="1"/>
  <c r="N68" i="24"/>
  <c r="O68" i="24" s="1"/>
  <c r="L70" i="24"/>
  <c r="AB62" i="26"/>
  <c r="AC62" i="26" s="1"/>
  <c r="Z64" i="26"/>
  <c r="AI63" i="21"/>
  <c r="AQ63" i="21"/>
  <c r="S64" i="26"/>
  <c r="U68" i="24"/>
  <c r="V68" i="24" s="1"/>
  <c r="S70" i="24"/>
  <c r="AJ63" i="26"/>
  <c r="AB63" i="26"/>
  <c r="AC63" i="21"/>
  <c r="U63" i="21"/>
  <c r="AB61" i="21"/>
  <c r="AC61" i="21" s="1"/>
  <c r="AG68" i="21"/>
  <c r="AI67" i="21"/>
  <c r="AJ67" i="21" s="1"/>
  <c r="U63" i="26"/>
  <c r="AC63" i="26"/>
  <c r="AB69" i="24"/>
  <c r="AJ69" i="24"/>
  <c r="S64" i="24"/>
  <c r="Z64" i="24"/>
  <c r="AB62" i="24"/>
  <c r="AC62" i="24" s="1"/>
  <c r="AJ69" i="21"/>
  <c r="AB69" i="21"/>
  <c r="Z64" i="21"/>
  <c r="AQ69" i="21"/>
  <c r="AI69" i="21"/>
  <c r="AG62" i="21"/>
  <c r="AI61" i="21"/>
  <c r="AJ61" i="21" s="1"/>
  <c r="AB69" i="26"/>
  <c r="AJ69" i="26"/>
  <c r="V63" i="26"/>
  <c r="N63" i="26"/>
  <c r="AB61" i="24"/>
  <c r="AC61" i="24" s="1"/>
  <c r="U61" i="24"/>
  <c r="V61" i="24" s="1"/>
  <c r="AJ63" i="21"/>
  <c r="AB63" i="21"/>
  <c r="S70" i="26"/>
  <c r="V63" i="21"/>
  <c r="N63" i="21"/>
  <c r="AG60" i="26"/>
  <c r="AG66" i="26"/>
  <c r="AG66" i="24"/>
  <c r="AG60" i="24"/>
  <c r="Z68" i="24"/>
  <c r="AB67" i="24"/>
  <c r="AC67" i="24" s="1"/>
  <c r="AC63" i="24"/>
  <c r="U63" i="24"/>
  <c r="Z68" i="21"/>
  <c r="AB67" i="21"/>
  <c r="AC67" i="21" s="1"/>
  <c r="L70" i="21"/>
  <c r="N68" i="21"/>
  <c r="O68" i="21" s="1"/>
  <c r="N63" i="24"/>
  <c r="V63" i="24"/>
  <c r="U67" i="26"/>
  <c r="V67" i="26" s="1"/>
  <c r="AC69" i="24"/>
  <c r="U69" i="24"/>
  <c r="AJ63" i="24"/>
  <c r="AB63" i="24"/>
  <c r="U67" i="24"/>
  <c r="V67" i="24" s="1"/>
  <c r="N67" i="24"/>
  <c r="O67" i="24" s="1"/>
  <c r="U69" i="26"/>
  <c r="AC69" i="26"/>
  <c r="L64" i="21"/>
  <c r="L68" i="26"/>
  <c r="V69" i="21"/>
  <c r="N69" i="21"/>
  <c r="N69" i="24"/>
  <c r="V69" i="24"/>
  <c r="V69" i="26"/>
  <c r="N69" i="26"/>
  <c r="AB61" i="26"/>
  <c r="AC61" i="26" s="1"/>
  <c r="AC69" i="21"/>
  <c r="U69" i="21"/>
  <c r="S62" i="21"/>
  <c r="N67" i="21"/>
  <c r="O67" i="21" s="1"/>
  <c r="L62" i="26"/>
  <c r="U62" i="26" s="1"/>
  <c r="V62" i="26" s="1"/>
  <c r="H61" i="10"/>
  <c r="H62" i="10" s="1"/>
  <c r="H64" i="10" s="1"/>
  <c r="U70" i="11"/>
  <c r="V70" i="11" s="1"/>
  <c r="AI50" i="11"/>
  <c r="AJ50" i="11" s="1"/>
  <c r="AG67" i="11"/>
  <c r="AG70" i="11" s="1"/>
  <c r="AI70" i="11" s="1"/>
  <c r="AJ70" i="11" s="1"/>
  <c r="N69" i="10"/>
  <c r="H67" i="10"/>
  <c r="N67" i="10" s="1"/>
  <c r="L70" i="10"/>
  <c r="N63" i="10"/>
  <c r="O63" i="10" s="1"/>
  <c r="N66" i="10"/>
  <c r="O66" i="10" s="1"/>
  <c r="AI50" i="26"/>
  <c r="AJ50" i="26" s="1"/>
  <c r="AP50" i="26"/>
  <c r="AQ50" i="26" s="1"/>
  <c r="Z50" i="18"/>
  <c r="Z66" i="18" s="1"/>
  <c r="AB50" i="15"/>
  <c r="AC50" i="15" s="1"/>
  <c r="N60" i="15"/>
  <c r="O60" i="15" s="1"/>
  <c r="L70" i="14"/>
  <c r="U60" i="13"/>
  <c r="V60" i="13" s="1"/>
  <c r="AI49" i="12"/>
  <c r="AJ49" i="12" s="1"/>
  <c r="AI51" i="12"/>
  <c r="AJ51" i="12" s="1"/>
  <c r="Z60" i="15"/>
  <c r="Z63" i="15" s="1"/>
  <c r="AB63" i="15" s="1"/>
  <c r="AC63" i="15" s="1"/>
  <c r="S61" i="12"/>
  <c r="S62" i="12" s="1"/>
  <c r="S64" i="12" s="1"/>
  <c r="S61" i="14"/>
  <c r="S62" i="14" s="1"/>
  <c r="S64" i="14" s="1"/>
  <c r="U60" i="12"/>
  <c r="V60" i="12" s="1"/>
  <c r="S60" i="10"/>
  <c r="S61" i="10" s="1"/>
  <c r="S66" i="10"/>
  <c r="AB66" i="10" s="1"/>
  <c r="AB70" i="11"/>
  <c r="AC70" i="11" s="1"/>
  <c r="Z67" i="10"/>
  <c r="S60" i="17"/>
  <c r="Z60" i="12"/>
  <c r="Z63" i="12" s="1"/>
  <c r="AB49" i="16"/>
  <c r="AC49" i="16" s="1"/>
  <c r="AM52" i="12"/>
  <c r="AN52" i="12" s="1"/>
  <c r="AP52" i="12" s="1"/>
  <c r="AQ52" i="12" s="1"/>
  <c r="AM51" i="12"/>
  <c r="AN51" i="12" s="1"/>
  <c r="AP51" i="12" s="1"/>
  <c r="AQ51" i="12" s="1"/>
  <c r="AN49" i="12"/>
  <c r="AP49" i="12" s="1"/>
  <c r="AQ49" i="12" s="1"/>
  <c r="AB52" i="13"/>
  <c r="AC52" i="13" s="1"/>
  <c r="AF52" i="16"/>
  <c r="AG52" i="16" s="1"/>
  <c r="AF51" i="16"/>
  <c r="AG51" i="16" s="1"/>
  <c r="AI51" i="16" s="1"/>
  <c r="AJ51" i="16" s="1"/>
  <c r="AG49" i="16"/>
  <c r="AN49" i="13"/>
  <c r="AP49" i="13" s="1"/>
  <c r="AQ49" i="13" s="1"/>
  <c r="AM52" i="13"/>
  <c r="AN52" i="13" s="1"/>
  <c r="AP52" i="13" s="1"/>
  <c r="AQ52" i="13" s="1"/>
  <c r="AM51" i="13"/>
  <c r="AN51" i="13" s="1"/>
  <c r="AP51" i="13" s="1"/>
  <c r="AQ51" i="13" s="1"/>
  <c r="AB49" i="15"/>
  <c r="AC49" i="15" s="1"/>
  <c r="AI52" i="14"/>
  <c r="AJ52" i="14" s="1"/>
  <c r="AF52" i="18"/>
  <c r="AG52" i="18" s="1"/>
  <c r="AI52" i="18" s="1"/>
  <c r="AJ52" i="18" s="1"/>
  <c r="AF51" i="18"/>
  <c r="AG51" i="18" s="1"/>
  <c r="AB52" i="12"/>
  <c r="AC52" i="12" s="1"/>
  <c r="AM51" i="14"/>
  <c r="AN51" i="14" s="1"/>
  <c r="AP51" i="14" s="1"/>
  <c r="AQ51" i="14" s="1"/>
  <c r="AM52" i="14"/>
  <c r="AN52" i="14" s="1"/>
  <c r="AP52" i="14" s="1"/>
  <c r="AQ52" i="14" s="1"/>
  <c r="AN49" i="14"/>
  <c r="AP49" i="14" s="1"/>
  <c r="AQ49" i="14" s="1"/>
  <c r="AB51" i="13"/>
  <c r="AC51" i="13" s="1"/>
  <c r="AM49" i="16"/>
  <c r="AN48" i="16"/>
  <c r="AP48" i="16" s="1"/>
  <c r="AQ48" i="16" s="1"/>
  <c r="AI49" i="14"/>
  <c r="AJ49" i="14" s="1"/>
  <c r="AB49" i="12"/>
  <c r="AC49" i="12" s="1"/>
  <c r="AB52" i="16"/>
  <c r="AC52" i="16" s="1"/>
  <c r="AB49" i="14"/>
  <c r="AC49" i="14" s="1"/>
  <c r="Z50" i="14"/>
  <c r="Z66" i="14" s="1"/>
  <c r="AI52" i="13"/>
  <c r="AJ52" i="13" s="1"/>
  <c r="AB52" i="18"/>
  <c r="AC52" i="18" s="1"/>
  <c r="AB51" i="16"/>
  <c r="AC51" i="16" s="1"/>
  <c r="AB51" i="14"/>
  <c r="AC51" i="14" s="1"/>
  <c r="AI51" i="13"/>
  <c r="AJ51" i="13" s="1"/>
  <c r="AB51" i="18"/>
  <c r="AC51" i="18" s="1"/>
  <c r="AI52" i="12"/>
  <c r="AJ52" i="12" s="1"/>
  <c r="AB52" i="14"/>
  <c r="AC52" i="14" s="1"/>
  <c r="AI49" i="13"/>
  <c r="AJ49" i="13" s="1"/>
  <c r="S60" i="18"/>
  <c r="AM49" i="15"/>
  <c r="AN48" i="15"/>
  <c r="AP48" i="15" s="1"/>
  <c r="AQ48" i="15" s="1"/>
  <c r="Z60" i="20"/>
  <c r="Z63" i="20" s="1"/>
  <c r="AB50" i="20"/>
  <c r="AC50" i="20" s="1"/>
  <c r="AF52" i="15"/>
  <c r="AG52" i="15" s="1"/>
  <c r="AF51" i="15"/>
  <c r="AG51" i="15" s="1"/>
  <c r="AI51" i="15" s="1"/>
  <c r="AJ51" i="15" s="1"/>
  <c r="AG49" i="15"/>
  <c r="AI49" i="15" s="1"/>
  <c r="AJ49" i="15" s="1"/>
  <c r="AB51" i="15"/>
  <c r="AC51" i="15" s="1"/>
  <c r="AB49" i="13"/>
  <c r="AC49" i="13" s="1"/>
  <c r="Z50" i="13"/>
  <c r="Z66" i="13" s="1"/>
  <c r="AB52" i="15"/>
  <c r="AC52" i="15" s="1"/>
  <c r="AI51" i="14"/>
  <c r="AJ51" i="14" s="1"/>
  <c r="AB51" i="12"/>
  <c r="AC51" i="12" s="1"/>
  <c r="AI49" i="11"/>
  <c r="AJ49" i="11" s="1"/>
  <c r="AP50" i="20"/>
  <c r="AQ50" i="20" s="1"/>
  <c r="AN60" i="20"/>
  <c r="AN63" i="20" s="1"/>
  <c r="AI50" i="20"/>
  <c r="AJ50" i="20" s="1"/>
  <c r="AG60" i="20"/>
  <c r="AG63" i="20" s="1"/>
  <c r="AN47" i="18"/>
  <c r="AP47" i="18" s="1"/>
  <c r="AQ47" i="18" s="1"/>
  <c r="AN47" i="15"/>
  <c r="AP47" i="15" s="1"/>
  <c r="AQ47" i="15" s="1"/>
  <c r="AP47" i="13"/>
  <c r="AQ47" i="13" s="1"/>
  <c r="AG50" i="13"/>
  <c r="AG66" i="13" s="1"/>
  <c r="AM51" i="11"/>
  <c r="AN51" i="11" s="1"/>
  <c r="AP51" i="11" s="1"/>
  <c r="AQ51" i="11" s="1"/>
  <c r="AM52" i="11"/>
  <c r="AN52" i="11" s="1"/>
  <c r="AP52" i="11" s="1"/>
  <c r="AQ52" i="11" s="1"/>
  <c r="AN49" i="11"/>
  <c r="AP49" i="11" s="1"/>
  <c r="AQ49" i="11" s="1"/>
  <c r="AP47" i="11"/>
  <c r="AQ47" i="11" s="1"/>
  <c r="AN47" i="16"/>
  <c r="AP47" i="16" s="1"/>
  <c r="AQ47" i="16" s="1"/>
  <c r="Z50" i="16"/>
  <c r="Z66" i="16" s="1"/>
  <c r="AI50" i="24"/>
  <c r="AJ50" i="24" s="1"/>
  <c r="N62" i="20"/>
  <c r="O62" i="20" s="1"/>
  <c r="U61" i="20"/>
  <c r="V61" i="20" s="1"/>
  <c r="S62" i="20"/>
  <c r="S64" i="20" s="1"/>
  <c r="U64" i="20" s="1"/>
  <c r="V64" i="20" s="1"/>
  <c r="N61" i="20"/>
  <c r="O61" i="20" s="1"/>
  <c r="U62" i="19"/>
  <c r="V62" i="19" s="1"/>
  <c r="H62" i="19"/>
  <c r="H64" i="19" s="1"/>
  <c r="N64" i="19" s="1"/>
  <c r="O64" i="19" s="1"/>
  <c r="AP50" i="19"/>
  <c r="AQ50" i="19" s="1"/>
  <c r="AN60" i="19"/>
  <c r="AN63" i="19" s="1"/>
  <c r="N61" i="19"/>
  <c r="O61" i="19" s="1"/>
  <c r="U61" i="19"/>
  <c r="V61" i="19" s="1"/>
  <c r="AI50" i="19"/>
  <c r="AJ50" i="19" s="1"/>
  <c r="AG60" i="19"/>
  <c r="AG63" i="19" s="1"/>
  <c r="H61" i="18"/>
  <c r="N60" i="18"/>
  <c r="O60" i="18" s="1"/>
  <c r="L61" i="18"/>
  <c r="AG50" i="18"/>
  <c r="AN47" i="17"/>
  <c r="AI47" i="17"/>
  <c r="AJ47" i="17" s="1"/>
  <c r="L61" i="17"/>
  <c r="L62" i="17" s="1"/>
  <c r="L64" i="17" s="1"/>
  <c r="N60" i="17"/>
  <c r="O60" i="17" s="1"/>
  <c r="H61" i="17"/>
  <c r="H62" i="17" s="1"/>
  <c r="H64" i="17" s="1"/>
  <c r="N60" i="16"/>
  <c r="O60" i="16" s="1"/>
  <c r="L61" i="16"/>
  <c r="L62" i="16" s="1"/>
  <c r="L64" i="16" s="1"/>
  <c r="S61" i="16"/>
  <c r="U60" i="16"/>
  <c r="V60" i="16" s="1"/>
  <c r="H62" i="16"/>
  <c r="H64" i="16" s="1"/>
  <c r="U60" i="15"/>
  <c r="V60" i="15" s="1"/>
  <c r="S61" i="15"/>
  <c r="H61" i="15"/>
  <c r="N60" i="14"/>
  <c r="O60" i="14" s="1"/>
  <c r="L61" i="14"/>
  <c r="L62" i="14" s="1"/>
  <c r="L64" i="14" s="1"/>
  <c r="AP47" i="14"/>
  <c r="AQ47" i="14" s="1"/>
  <c r="AG60" i="14"/>
  <c r="AG63" i="14" s="1"/>
  <c r="U60" i="14"/>
  <c r="V60" i="14" s="1"/>
  <c r="H61" i="13"/>
  <c r="N60" i="13"/>
  <c r="O60" i="13" s="1"/>
  <c r="L61" i="13"/>
  <c r="H61" i="12"/>
  <c r="H62" i="12" s="1"/>
  <c r="H64" i="12" s="1"/>
  <c r="AG50" i="12"/>
  <c r="AG66" i="12" s="1"/>
  <c r="AP47" i="12"/>
  <c r="AQ47" i="12" s="1"/>
  <c r="AB50" i="12"/>
  <c r="AC50" i="12" s="1"/>
  <c r="N60" i="12"/>
  <c r="O60" i="12" s="1"/>
  <c r="L61" i="12"/>
  <c r="L62" i="12" s="1"/>
  <c r="L64" i="12" s="1"/>
  <c r="Z62" i="11"/>
  <c r="Z63" i="11" s="1"/>
  <c r="Z65" i="11" s="1"/>
  <c r="AB61" i="11"/>
  <c r="AC61" i="11" s="1"/>
  <c r="AG61" i="11"/>
  <c r="AG64" i="11" s="1"/>
  <c r="H68" i="11"/>
  <c r="H69" i="11" s="1"/>
  <c r="H71" i="11" s="1"/>
  <c r="U61" i="11"/>
  <c r="V61" i="11" s="1"/>
  <c r="S62" i="11"/>
  <c r="S63" i="11" s="1"/>
  <c r="S65" i="11" s="1"/>
  <c r="U67" i="11"/>
  <c r="V67" i="11" s="1"/>
  <c r="S68" i="11"/>
  <c r="S69" i="11" s="1"/>
  <c r="S71" i="11" s="1"/>
  <c r="H62" i="11"/>
  <c r="H63" i="11" s="1"/>
  <c r="H65" i="11" s="1"/>
  <c r="Z68" i="11"/>
  <c r="Z69" i="11" s="1"/>
  <c r="Z71" i="11" s="1"/>
  <c r="AB67" i="11"/>
  <c r="AC67" i="11" s="1"/>
  <c r="N61" i="11"/>
  <c r="O61" i="11" s="1"/>
  <c r="L62" i="11"/>
  <c r="L63" i="11" s="1"/>
  <c r="L65" i="11" s="1"/>
  <c r="N67" i="11"/>
  <c r="O67" i="11" s="1"/>
  <c r="L68" i="11"/>
  <c r="AQ46" i="10"/>
  <c r="AI46" i="10"/>
  <c r="N60" i="10"/>
  <c r="O60" i="10" s="1"/>
  <c r="L61" i="10"/>
  <c r="L62" i="10" s="1"/>
  <c r="U50" i="10"/>
  <c r="V50" i="10" s="1"/>
  <c r="AG47" i="10"/>
  <c r="AP47" i="10" s="1"/>
  <c r="AB50" i="10"/>
  <c r="AC50" i="10" s="1"/>
  <c r="AN50" i="10"/>
  <c r="AP46" i="10"/>
  <c r="Z60" i="10"/>
  <c r="N62" i="21" l="1"/>
  <c r="O62" i="21" s="1"/>
  <c r="N64" i="21"/>
  <c r="O64" i="21" s="1"/>
  <c r="N61" i="21"/>
  <c r="O61" i="21" s="1"/>
  <c r="AN60" i="26"/>
  <c r="AN61" i="26" s="1"/>
  <c r="AN62" i="26" s="1"/>
  <c r="H70" i="21"/>
  <c r="AP50" i="24"/>
  <c r="AQ50" i="24" s="1"/>
  <c r="AN66" i="24"/>
  <c r="AP66" i="24" s="1"/>
  <c r="AQ66" i="24" s="1"/>
  <c r="AB69" i="17"/>
  <c r="AC69" i="17" s="1"/>
  <c r="S70" i="13"/>
  <c r="S68" i="17"/>
  <c r="S70" i="17" s="1"/>
  <c r="U70" i="17" s="1"/>
  <c r="V70" i="17" s="1"/>
  <c r="U67" i="13"/>
  <c r="V67" i="13" s="1"/>
  <c r="AN50" i="17"/>
  <c r="AN66" i="17" s="1"/>
  <c r="S68" i="16"/>
  <c r="U68" i="16" s="1"/>
  <c r="V68" i="16" s="1"/>
  <c r="AI50" i="17"/>
  <c r="AJ50" i="17" s="1"/>
  <c r="AB67" i="17"/>
  <c r="AC67" i="17" s="1"/>
  <c r="AG69" i="17"/>
  <c r="AI69" i="17" s="1"/>
  <c r="AJ69" i="17" s="1"/>
  <c r="AG67" i="17"/>
  <c r="AG68" i="17" s="1"/>
  <c r="N64" i="14"/>
  <c r="O64" i="14" s="1"/>
  <c r="AG66" i="18"/>
  <c r="AI66" i="18" s="1"/>
  <c r="AJ66" i="18" s="1"/>
  <c r="Z62" i="19"/>
  <c r="Z64" i="19" s="1"/>
  <c r="AB64" i="19" s="1"/>
  <c r="AC64" i="19" s="1"/>
  <c r="S68" i="12"/>
  <c r="U68" i="12" s="1"/>
  <c r="V68" i="12" s="1"/>
  <c r="AI63" i="20"/>
  <c r="AJ63" i="20" s="1"/>
  <c r="AI67" i="19"/>
  <c r="AJ67" i="19" s="1"/>
  <c r="Z68" i="19"/>
  <c r="AB68" i="19" s="1"/>
  <c r="AC68" i="19" s="1"/>
  <c r="N64" i="16"/>
  <c r="O64" i="16" s="1"/>
  <c r="AI63" i="19"/>
  <c r="AJ63" i="19" s="1"/>
  <c r="AB63" i="20"/>
  <c r="AC63" i="20" s="1"/>
  <c r="AB63" i="12"/>
  <c r="AC63" i="12" s="1"/>
  <c r="U64" i="14"/>
  <c r="V64" i="14" s="1"/>
  <c r="Z70" i="17"/>
  <c r="N70" i="19"/>
  <c r="O70" i="19" s="1"/>
  <c r="AG70" i="20"/>
  <c r="S70" i="20"/>
  <c r="U68" i="20"/>
  <c r="V68" i="20" s="1"/>
  <c r="N64" i="12"/>
  <c r="O64" i="12" s="1"/>
  <c r="Z69" i="13"/>
  <c r="AB66" i="13"/>
  <c r="AC66" i="13" s="1"/>
  <c r="Z67" i="13"/>
  <c r="AB67" i="13" s="1"/>
  <c r="AC67" i="13" s="1"/>
  <c r="S61" i="17"/>
  <c r="U61" i="17" s="1"/>
  <c r="V61" i="17" s="1"/>
  <c r="S63" i="17"/>
  <c r="U63" i="17" s="1"/>
  <c r="V63" i="17" s="1"/>
  <c r="U64" i="12"/>
  <c r="V64" i="12" s="1"/>
  <c r="Z69" i="15"/>
  <c r="AB69" i="15" s="1"/>
  <c r="AC69" i="15" s="1"/>
  <c r="Z67" i="15"/>
  <c r="Z68" i="15" s="1"/>
  <c r="AB66" i="15"/>
  <c r="AC66" i="15" s="1"/>
  <c r="Z68" i="20"/>
  <c r="AI68" i="20" s="1"/>
  <c r="AJ68" i="20" s="1"/>
  <c r="AB67" i="20"/>
  <c r="AC67" i="20" s="1"/>
  <c r="AI69" i="20"/>
  <c r="AJ69" i="20" s="1"/>
  <c r="N68" i="13"/>
  <c r="O68" i="13" s="1"/>
  <c r="L70" i="13"/>
  <c r="N70" i="13" s="1"/>
  <c r="O70" i="13" s="1"/>
  <c r="AP66" i="20"/>
  <c r="AQ66" i="20" s="1"/>
  <c r="AN67" i="20"/>
  <c r="AP67" i="20" s="1"/>
  <c r="AQ67" i="20" s="1"/>
  <c r="AN69" i="20"/>
  <c r="AP69" i="20" s="1"/>
  <c r="AQ69" i="20" s="1"/>
  <c r="U69" i="12"/>
  <c r="V69" i="12" s="1"/>
  <c r="Z69" i="16"/>
  <c r="Z67" i="16"/>
  <c r="Z68" i="16" s="1"/>
  <c r="AB66" i="16"/>
  <c r="AC66" i="16" s="1"/>
  <c r="N64" i="17"/>
  <c r="E19" i="36" s="1"/>
  <c r="AP63" i="20"/>
  <c r="AQ63" i="20" s="1"/>
  <c r="U60" i="18"/>
  <c r="V60" i="18" s="1"/>
  <c r="S63" i="18"/>
  <c r="Z69" i="18"/>
  <c r="AB69" i="18" s="1"/>
  <c r="AC69" i="18" s="1"/>
  <c r="AB66" i="18"/>
  <c r="AC66" i="18" s="1"/>
  <c r="Z67" i="18"/>
  <c r="AI66" i="14"/>
  <c r="AJ66" i="14" s="1"/>
  <c r="AG69" i="14"/>
  <c r="AG67" i="14"/>
  <c r="AG68" i="14" s="1"/>
  <c r="S68" i="14"/>
  <c r="U68" i="14" s="1"/>
  <c r="V68" i="14" s="1"/>
  <c r="AI67" i="20"/>
  <c r="AJ67" i="20" s="1"/>
  <c r="AP63" i="19"/>
  <c r="AQ63" i="19" s="1"/>
  <c r="AB69" i="19"/>
  <c r="AC69" i="19" s="1"/>
  <c r="AP66" i="19"/>
  <c r="AQ66" i="19" s="1"/>
  <c r="AN69" i="19"/>
  <c r="AP69" i="19" s="1"/>
  <c r="AQ69" i="19" s="1"/>
  <c r="AN67" i="19"/>
  <c r="AP67" i="19" s="1"/>
  <c r="AQ67" i="19" s="1"/>
  <c r="L70" i="12"/>
  <c r="N70" i="12" s="1"/>
  <c r="O70" i="12" s="1"/>
  <c r="N68" i="12"/>
  <c r="O68" i="12" s="1"/>
  <c r="Z69" i="12"/>
  <c r="AB69" i="12" s="1"/>
  <c r="AC69" i="12" s="1"/>
  <c r="AB66" i="12"/>
  <c r="AC66" i="12" s="1"/>
  <c r="Z67" i="12"/>
  <c r="AG69" i="13"/>
  <c r="AI66" i="13"/>
  <c r="AJ66" i="13" s="1"/>
  <c r="AG67" i="13"/>
  <c r="Z69" i="14"/>
  <c r="AB69" i="14" s="1"/>
  <c r="AC69" i="14" s="1"/>
  <c r="Z67" i="14"/>
  <c r="AB66" i="14"/>
  <c r="AC66" i="14" s="1"/>
  <c r="AN61" i="21"/>
  <c r="AN63" i="21"/>
  <c r="AP63" i="21" s="1"/>
  <c r="AP60" i="21"/>
  <c r="AQ60" i="21" s="1"/>
  <c r="AI69" i="19"/>
  <c r="AJ69" i="19" s="1"/>
  <c r="U70" i="19"/>
  <c r="V70" i="19" s="1"/>
  <c r="N70" i="18"/>
  <c r="O70" i="18" s="1"/>
  <c r="S68" i="18"/>
  <c r="AI66" i="12"/>
  <c r="AJ66" i="12" s="1"/>
  <c r="AG69" i="12"/>
  <c r="AG67" i="12"/>
  <c r="AG68" i="12" s="1"/>
  <c r="U68" i="15"/>
  <c r="V68" i="15" s="1"/>
  <c r="U69" i="14"/>
  <c r="V69" i="14" s="1"/>
  <c r="AN67" i="21"/>
  <c r="AP66" i="21"/>
  <c r="AQ66" i="21" s="1"/>
  <c r="AN69" i="21"/>
  <c r="AP69" i="21" s="1"/>
  <c r="AG68" i="19"/>
  <c r="U69" i="18"/>
  <c r="V69" i="18" s="1"/>
  <c r="U68" i="13"/>
  <c r="V68" i="13" s="1"/>
  <c r="Z60" i="18"/>
  <c r="Z63" i="18" s="1"/>
  <c r="Z61" i="15"/>
  <c r="AB61" i="15" s="1"/>
  <c r="AC61" i="15" s="1"/>
  <c r="L64" i="10"/>
  <c r="N64" i="10" s="1"/>
  <c r="E44" i="36" s="1"/>
  <c r="AB60" i="15"/>
  <c r="AC60" i="15" s="1"/>
  <c r="N61" i="15"/>
  <c r="O61" i="15" s="1"/>
  <c r="AB50" i="18"/>
  <c r="AC50" i="18" s="1"/>
  <c r="U60" i="10"/>
  <c r="V60" i="10" s="1"/>
  <c r="AB70" i="26"/>
  <c r="AC70" i="26" s="1"/>
  <c r="AB68" i="26"/>
  <c r="AC68" i="26" s="1"/>
  <c r="H70" i="14"/>
  <c r="N70" i="14" s="1"/>
  <c r="O70" i="14" s="1"/>
  <c r="L70" i="16"/>
  <c r="N70" i="16" s="1"/>
  <c r="O70" i="16" s="1"/>
  <c r="N62" i="24"/>
  <c r="O62" i="24" s="1"/>
  <c r="L64" i="24"/>
  <c r="N64" i="24" s="1"/>
  <c r="O64" i="24" s="1"/>
  <c r="S70" i="21"/>
  <c r="U70" i="21" s="1"/>
  <c r="V70" i="21" s="1"/>
  <c r="U62" i="21"/>
  <c r="V62" i="21" s="1"/>
  <c r="S64" i="21"/>
  <c r="U64" i="21" s="1"/>
  <c r="V64" i="21" s="1"/>
  <c r="AI66" i="26"/>
  <c r="AJ66" i="26" s="1"/>
  <c r="AG67" i="26"/>
  <c r="AG68" i="26" s="1"/>
  <c r="AG69" i="26"/>
  <c r="AP60" i="26"/>
  <c r="AQ60" i="26" s="1"/>
  <c r="L70" i="26"/>
  <c r="N70" i="26" s="1"/>
  <c r="O70" i="26" s="1"/>
  <c r="N68" i="26"/>
  <c r="O68" i="26" s="1"/>
  <c r="N70" i="21"/>
  <c r="O70" i="21" s="1"/>
  <c r="AI68" i="21"/>
  <c r="AJ68" i="21" s="1"/>
  <c r="AG70" i="21"/>
  <c r="Z70" i="21"/>
  <c r="AB68" i="21"/>
  <c r="AC68" i="21" s="1"/>
  <c r="AI60" i="26"/>
  <c r="AJ60" i="26" s="1"/>
  <c r="AG63" i="26"/>
  <c r="AG61" i="26"/>
  <c r="AG64" i="21"/>
  <c r="AI62" i="21"/>
  <c r="AJ62" i="21" s="1"/>
  <c r="AN67" i="26"/>
  <c r="AP66" i="26"/>
  <c r="AQ66" i="26" s="1"/>
  <c r="AN69" i="26"/>
  <c r="AB64" i="24"/>
  <c r="AC64" i="24" s="1"/>
  <c r="AN69" i="24"/>
  <c r="AB64" i="26"/>
  <c r="AC64" i="26" s="1"/>
  <c r="AI66" i="24"/>
  <c r="AJ66" i="24" s="1"/>
  <c r="AG67" i="24"/>
  <c r="AG69" i="24"/>
  <c r="N62" i="26"/>
  <c r="O62" i="26" s="1"/>
  <c r="L64" i="26"/>
  <c r="N64" i="26" s="1"/>
  <c r="O64" i="26" s="1"/>
  <c r="AP60" i="24"/>
  <c r="AQ60" i="24" s="1"/>
  <c r="AN61" i="24"/>
  <c r="AN62" i="24" s="1"/>
  <c r="AN63" i="24"/>
  <c r="Z70" i="24"/>
  <c r="AB70" i="24" s="1"/>
  <c r="AC70" i="24" s="1"/>
  <c r="AB68" i="24"/>
  <c r="AC68" i="24" s="1"/>
  <c r="U68" i="26"/>
  <c r="V68" i="26" s="1"/>
  <c r="AB62" i="21"/>
  <c r="AC62" i="21" s="1"/>
  <c r="U70" i="24"/>
  <c r="V70" i="24" s="1"/>
  <c r="N70" i="24"/>
  <c r="O70" i="24" s="1"/>
  <c r="AI60" i="24"/>
  <c r="AJ60" i="24" s="1"/>
  <c r="AG61" i="24"/>
  <c r="AI61" i="24" s="1"/>
  <c r="AJ61" i="24" s="1"/>
  <c r="AG63" i="24"/>
  <c r="H68" i="10"/>
  <c r="N68" i="10" s="1"/>
  <c r="AN60" i="10"/>
  <c r="AN61" i="10" s="1"/>
  <c r="AN62" i="10" s="1"/>
  <c r="AN66" i="10"/>
  <c r="O67" i="10"/>
  <c r="O69" i="10"/>
  <c r="N62" i="19"/>
  <c r="O62" i="19" s="1"/>
  <c r="AG50" i="15"/>
  <c r="U62" i="14"/>
  <c r="V62" i="14" s="1"/>
  <c r="AG60" i="12"/>
  <c r="AG63" i="12" s="1"/>
  <c r="S70" i="15"/>
  <c r="Z61" i="12"/>
  <c r="Z62" i="12" s="1"/>
  <c r="Z64" i="12" s="1"/>
  <c r="AI50" i="14"/>
  <c r="AJ50" i="14" s="1"/>
  <c r="AB60" i="12"/>
  <c r="AC60" i="12" s="1"/>
  <c r="Z68" i="10"/>
  <c r="S61" i="18"/>
  <c r="S62" i="18" s="1"/>
  <c r="AB69" i="10"/>
  <c r="U66" i="10"/>
  <c r="V66" i="10" s="1"/>
  <c r="AC66" i="10"/>
  <c r="S67" i="10"/>
  <c r="U67" i="10" s="1"/>
  <c r="V67" i="10" s="1"/>
  <c r="U60" i="17"/>
  <c r="V60" i="17" s="1"/>
  <c r="Z60" i="13"/>
  <c r="Z63" i="13" s="1"/>
  <c r="AB50" i="13"/>
  <c r="AC50" i="13" s="1"/>
  <c r="AI52" i="16"/>
  <c r="AJ52" i="16" s="1"/>
  <c r="AM51" i="15"/>
  <c r="AN51" i="15" s="1"/>
  <c r="AP51" i="15" s="1"/>
  <c r="AQ51" i="15" s="1"/>
  <c r="AM52" i="15"/>
  <c r="AN52" i="15" s="1"/>
  <c r="AP52" i="15" s="1"/>
  <c r="AQ52" i="15" s="1"/>
  <c r="AN49" i="15"/>
  <c r="AP49" i="15" s="1"/>
  <c r="AQ49" i="15" s="1"/>
  <c r="Z60" i="14"/>
  <c r="Z63" i="14" s="1"/>
  <c r="AI63" i="14" s="1"/>
  <c r="AJ63" i="14" s="1"/>
  <c r="AB50" i="14"/>
  <c r="AC50" i="14" s="1"/>
  <c r="AI50" i="13"/>
  <c r="AJ50" i="13" s="1"/>
  <c r="Z61" i="20"/>
  <c r="AB60" i="20"/>
  <c r="AC60" i="20" s="1"/>
  <c r="AN49" i="16"/>
  <c r="AP49" i="16" s="1"/>
  <c r="AQ49" i="16" s="1"/>
  <c r="AM52" i="16"/>
  <c r="AN52" i="16" s="1"/>
  <c r="AP52" i="16" s="1"/>
  <c r="AQ52" i="16" s="1"/>
  <c r="AM51" i="16"/>
  <c r="AN51" i="16" s="1"/>
  <c r="AP51" i="16" s="1"/>
  <c r="AQ51" i="16" s="1"/>
  <c r="AI52" i="15"/>
  <c r="AJ52" i="15" s="1"/>
  <c r="AI51" i="18"/>
  <c r="AJ51" i="18" s="1"/>
  <c r="AI49" i="16"/>
  <c r="AJ49" i="16" s="1"/>
  <c r="AM52" i="18"/>
  <c r="AN52" i="18" s="1"/>
  <c r="AP52" i="18" s="1"/>
  <c r="AQ52" i="18" s="1"/>
  <c r="AM51" i="18"/>
  <c r="AN51" i="18" s="1"/>
  <c r="AP51" i="18" s="1"/>
  <c r="AQ51" i="18" s="1"/>
  <c r="AN50" i="18"/>
  <c r="AG60" i="13"/>
  <c r="AG63" i="13" s="1"/>
  <c r="AN61" i="20"/>
  <c r="AN62" i="20" s="1"/>
  <c r="AN64" i="20" s="1"/>
  <c r="AP60" i="20"/>
  <c r="AQ60" i="20" s="1"/>
  <c r="AI60" i="20"/>
  <c r="AJ60" i="20" s="1"/>
  <c r="AG61" i="20"/>
  <c r="AN50" i="13"/>
  <c r="AN66" i="13" s="1"/>
  <c r="AN50" i="11"/>
  <c r="U61" i="14"/>
  <c r="V61" i="14" s="1"/>
  <c r="Z60" i="16"/>
  <c r="Z63" i="16" s="1"/>
  <c r="AB50" i="16"/>
  <c r="AC50" i="16" s="1"/>
  <c r="AG50" i="16"/>
  <c r="AG66" i="16" s="1"/>
  <c r="U62" i="20"/>
  <c r="V62" i="20" s="1"/>
  <c r="AP60" i="19"/>
  <c r="AQ60" i="19" s="1"/>
  <c r="AN61" i="19"/>
  <c r="AI60" i="19"/>
  <c r="AJ60" i="19" s="1"/>
  <c r="AG61" i="19"/>
  <c r="H62" i="18"/>
  <c r="H64" i="18" s="1"/>
  <c r="N61" i="18"/>
  <c r="O61" i="18" s="1"/>
  <c r="AI50" i="18"/>
  <c r="AJ50" i="18" s="1"/>
  <c r="AG60" i="18"/>
  <c r="AG63" i="18" s="1"/>
  <c r="L62" i="18"/>
  <c r="L64" i="18" s="1"/>
  <c r="N62" i="17"/>
  <c r="O62" i="17" s="1"/>
  <c r="AP47" i="17"/>
  <c r="AQ47" i="17" s="1"/>
  <c r="Z60" i="17"/>
  <c r="Z63" i="17" s="1"/>
  <c r="N61" i="17"/>
  <c r="O61" i="17" s="1"/>
  <c r="N62" i="16"/>
  <c r="O62" i="16" s="1"/>
  <c r="U61" i="16"/>
  <c r="V61" i="16" s="1"/>
  <c r="N61" i="16"/>
  <c r="O61" i="16" s="1"/>
  <c r="S62" i="16"/>
  <c r="S64" i="16" s="1"/>
  <c r="U64" i="16" s="1"/>
  <c r="V64" i="16" s="1"/>
  <c r="U61" i="15"/>
  <c r="V61" i="15" s="1"/>
  <c r="S62" i="15"/>
  <c r="S64" i="15" s="1"/>
  <c r="U64" i="15" s="1"/>
  <c r="V64" i="15" s="1"/>
  <c r="H62" i="15"/>
  <c r="H64" i="15" s="1"/>
  <c r="N64" i="15" s="1"/>
  <c r="O64" i="15" s="1"/>
  <c r="AN50" i="14"/>
  <c r="AN66" i="14" s="1"/>
  <c r="AG61" i="14"/>
  <c r="AG62" i="14" s="1"/>
  <c r="AG64" i="14" s="1"/>
  <c r="N61" i="14"/>
  <c r="O61" i="14" s="1"/>
  <c r="N62" i="14"/>
  <c r="O62" i="14" s="1"/>
  <c r="N61" i="13"/>
  <c r="O61" i="13" s="1"/>
  <c r="L62" i="13"/>
  <c r="L64" i="13" s="1"/>
  <c r="H62" i="13"/>
  <c r="H64" i="13" s="1"/>
  <c r="U61" i="13"/>
  <c r="V61" i="13" s="1"/>
  <c r="N62" i="12"/>
  <c r="O62" i="12" s="1"/>
  <c r="U61" i="12"/>
  <c r="V61" i="12" s="1"/>
  <c r="AN50" i="12"/>
  <c r="AN66" i="12" s="1"/>
  <c r="U62" i="12"/>
  <c r="V62" i="12" s="1"/>
  <c r="AI50" i="12"/>
  <c r="AJ50" i="12" s="1"/>
  <c r="N61" i="12"/>
  <c r="O61" i="12" s="1"/>
  <c r="N63" i="11"/>
  <c r="O63" i="11" s="1"/>
  <c r="AB69" i="11"/>
  <c r="AC69" i="11" s="1"/>
  <c r="AB63" i="11"/>
  <c r="AC63" i="11" s="1"/>
  <c r="N68" i="11"/>
  <c r="O68" i="11" s="1"/>
  <c r="AI67" i="11"/>
  <c r="AJ67" i="11" s="1"/>
  <c r="AG68" i="11"/>
  <c r="L69" i="11"/>
  <c r="L71" i="11" s="1"/>
  <c r="AI61" i="11"/>
  <c r="AJ61" i="11" s="1"/>
  <c r="AG62" i="11"/>
  <c r="AB68" i="11"/>
  <c r="AC68" i="11" s="1"/>
  <c r="U63" i="11"/>
  <c r="V63" i="11" s="1"/>
  <c r="N62" i="11"/>
  <c r="O62" i="11" s="1"/>
  <c r="U68" i="11"/>
  <c r="V68" i="11" s="1"/>
  <c r="U62" i="11"/>
  <c r="V62" i="11" s="1"/>
  <c r="AB62" i="11"/>
  <c r="AC62" i="11" s="1"/>
  <c r="U61" i="10"/>
  <c r="V61" i="10" s="1"/>
  <c r="Z61" i="10"/>
  <c r="AB60" i="10"/>
  <c r="AC60" i="10" s="1"/>
  <c r="AI47" i="10"/>
  <c r="AJ47" i="10" s="1"/>
  <c r="AG50" i="10"/>
  <c r="AG66" i="10" s="1"/>
  <c r="AQ47" i="10"/>
  <c r="N61" i="10"/>
  <c r="O61" i="10" s="1"/>
  <c r="N62" i="10"/>
  <c r="O62" i="10" s="1"/>
  <c r="S62" i="10"/>
  <c r="AN67" i="24" l="1"/>
  <c r="AN68" i="24" s="1"/>
  <c r="AN70" i="24" s="1"/>
  <c r="AN63" i="26"/>
  <c r="AP63" i="26" s="1"/>
  <c r="AP50" i="17"/>
  <c r="AQ50" i="17" s="1"/>
  <c r="AB68" i="17"/>
  <c r="AC68" i="17" s="1"/>
  <c r="U68" i="17"/>
  <c r="V68" i="17" s="1"/>
  <c r="AB70" i="17"/>
  <c r="AC70" i="17" s="1"/>
  <c r="S70" i="12"/>
  <c r="U70" i="12" s="1"/>
  <c r="V70" i="12" s="1"/>
  <c r="AB62" i="19"/>
  <c r="AC62" i="19" s="1"/>
  <c r="S70" i="16"/>
  <c r="U70" i="16" s="1"/>
  <c r="V70" i="16" s="1"/>
  <c r="AI67" i="17"/>
  <c r="AJ67" i="17" s="1"/>
  <c r="AG67" i="18"/>
  <c r="AG68" i="18" s="1"/>
  <c r="AG69" i="18"/>
  <c r="AI69" i="18" s="1"/>
  <c r="AJ69" i="18" s="1"/>
  <c r="S62" i="17"/>
  <c r="S64" i="17" s="1"/>
  <c r="U64" i="17" s="1"/>
  <c r="F19" i="36" s="1"/>
  <c r="AN66" i="18"/>
  <c r="AP66" i="18" s="1"/>
  <c r="AQ66" i="18" s="1"/>
  <c r="Z61" i="18"/>
  <c r="Z62" i="18" s="1"/>
  <c r="Z64" i="18" s="1"/>
  <c r="Z62" i="15"/>
  <c r="Z64" i="15" s="1"/>
  <c r="AB64" i="15" s="1"/>
  <c r="AC64" i="15" s="1"/>
  <c r="AI60" i="12"/>
  <c r="AJ60" i="12" s="1"/>
  <c r="AG70" i="14"/>
  <c r="Z68" i="13"/>
  <c r="AB68" i="13" s="1"/>
  <c r="AC68" i="13" s="1"/>
  <c r="U70" i="13"/>
  <c r="V70" i="13" s="1"/>
  <c r="AI67" i="13"/>
  <c r="AJ67" i="13" s="1"/>
  <c r="AB60" i="18"/>
  <c r="AC60" i="18" s="1"/>
  <c r="AI69" i="13"/>
  <c r="AJ69" i="13" s="1"/>
  <c r="AN68" i="19"/>
  <c r="AN70" i="19" s="1"/>
  <c r="Z70" i="19"/>
  <c r="AB70" i="19" s="1"/>
  <c r="AC70" i="19" s="1"/>
  <c r="AG68" i="13"/>
  <c r="AG70" i="13" s="1"/>
  <c r="AB68" i="15"/>
  <c r="AC68" i="15" s="1"/>
  <c r="Z70" i="15"/>
  <c r="AB70" i="15" s="1"/>
  <c r="AC70" i="15" s="1"/>
  <c r="O64" i="17"/>
  <c r="O64" i="10"/>
  <c r="AN68" i="20"/>
  <c r="AP68" i="20" s="1"/>
  <c r="AQ68" i="20" s="1"/>
  <c r="N64" i="13"/>
  <c r="O64" i="13" s="1"/>
  <c r="AB68" i="16"/>
  <c r="AC68" i="16" s="1"/>
  <c r="U70" i="20"/>
  <c r="V70" i="20" s="1"/>
  <c r="AN69" i="14"/>
  <c r="AP69" i="14" s="1"/>
  <c r="AQ69" i="14" s="1"/>
  <c r="AN67" i="14"/>
  <c r="AP67" i="14" s="1"/>
  <c r="AQ67" i="14" s="1"/>
  <c r="AP66" i="14"/>
  <c r="AQ66" i="14" s="1"/>
  <c r="N64" i="18"/>
  <c r="O64" i="18" s="1"/>
  <c r="AI63" i="13"/>
  <c r="AJ63" i="13" s="1"/>
  <c r="AG60" i="15"/>
  <c r="AG63" i="15" s="1"/>
  <c r="AG66" i="15"/>
  <c r="AN68" i="21"/>
  <c r="AP67" i="21"/>
  <c r="AQ67" i="21" s="1"/>
  <c r="AN62" i="21"/>
  <c r="AP61" i="21"/>
  <c r="AQ61" i="21" s="1"/>
  <c r="S64" i="18"/>
  <c r="U64" i="18" s="1"/>
  <c r="V64" i="18" s="1"/>
  <c r="U63" i="18"/>
  <c r="V63" i="18" s="1"/>
  <c r="AI63" i="18"/>
  <c r="AJ63" i="18" s="1"/>
  <c r="AB63" i="18"/>
  <c r="AC63" i="18" s="1"/>
  <c r="S70" i="18"/>
  <c r="U68" i="18"/>
  <c r="V68" i="18" s="1"/>
  <c r="AB67" i="15"/>
  <c r="AC67" i="15" s="1"/>
  <c r="AB63" i="16"/>
  <c r="AC63" i="16" s="1"/>
  <c r="AB67" i="12"/>
  <c r="AC67" i="12" s="1"/>
  <c r="AI69" i="14"/>
  <c r="AJ69" i="14" s="1"/>
  <c r="Z68" i="14"/>
  <c r="AI68" i="14" s="1"/>
  <c r="AB67" i="14"/>
  <c r="AC67" i="14" s="1"/>
  <c r="Z68" i="12"/>
  <c r="AP66" i="17"/>
  <c r="AQ66" i="17" s="1"/>
  <c r="AN69" i="17"/>
  <c r="AP69" i="17" s="1"/>
  <c r="AQ69" i="17" s="1"/>
  <c r="AN67" i="17"/>
  <c r="AP67" i="17" s="1"/>
  <c r="AQ67" i="17" s="1"/>
  <c r="AP66" i="13"/>
  <c r="AQ66" i="13" s="1"/>
  <c r="AN69" i="13"/>
  <c r="AP69" i="13" s="1"/>
  <c r="AQ69" i="13" s="1"/>
  <c r="AN67" i="13"/>
  <c r="Z68" i="18"/>
  <c r="AB67" i="18"/>
  <c r="AC67" i="18" s="1"/>
  <c r="AB67" i="16"/>
  <c r="AC67" i="16" s="1"/>
  <c r="AB69" i="13"/>
  <c r="AC69" i="13" s="1"/>
  <c r="AB63" i="13"/>
  <c r="AC63" i="13" s="1"/>
  <c r="AB64" i="12"/>
  <c r="AC64" i="12" s="1"/>
  <c r="AG70" i="12"/>
  <c r="U64" i="13"/>
  <c r="V64" i="13" s="1"/>
  <c r="AB69" i="16"/>
  <c r="AC69" i="16" s="1"/>
  <c r="AN69" i="12"/>
  <c r="AP69" i="12" s="1"/>
  <c r="AQ69" i="12" s="1"/>
  <c r="AN67" i="12"/>
  <c r="AP66" i="12"/>
  <c r="AQ66" i="12" s="1"/>
  <c r="AB63" i="17"/>
  <c r="AC63" i="17" s="1"/>
  <c r="AG69" i="16"/>
  <c r="AI66" i="16"/>
  <c r="AJ66" i="16" s="1"/>
  <c r="AG67" i="16"/>
  <c r="AI68" i="19"/>
  <c r="AJ68" i="19" s="1"/>
  <c r="AG70" i="19"/>
  <c r="AI67" i="12"/>
  <c r="AJ67" i="12" s="1"/>
  <c r="AI67" i="14"/>
  <c r="AJ67" i="14" s="1"/>
  <c r="Z70" i="20"/>
  <c r="AB70" i="20" s="1"/>
  <c r="AC70" i="20" s="1"/>
  <c r="AB68" i="20"/>
  <c r="AC68" i="20" s="1"/>
  <c r="AB63" i="14"/>
  <c r="AC63" i="14" s="1"/>
  <c r="AI63" i="12"/>
  <c r="AJ63" i="12" s="1"/>
  <c r="AI69" i="12"/>
  <c r="AJ69" i="12" s="1"/>
  <c r="AI68" i="17"/>
  <c r="AJ68" i="17" s="1"/>
  <c r="AG70" i="17"/>
  <c r="AI70" i="17" s="1"/>
  <c r="AJ70" i="17" s="1"/>
  <c r="AB70" i="21"/>
  <c r="AC70" i="21" s="1"/>
  <c r="U64" i="24"/>
  <c r="V64" i="24" s="1"/>
  <c r="H70" i="10"/>
  <c r="N70" i="10" s="1"/>
  <c r="O70" i="10" s="1"/>
  <c r="AB61" i="12"/>
  <c r="AC61" i="12" s="1"/>
  <c r="AP69" i="26"/>
  <c r="AP67" i="26"/>
  <c r="AQ67" i="26" s="1"/>
  <c r="AN68" i="26"/>
  <c r="AP68" i="26" s="1"/>
  <c r="AQ68" i="26" s="1"/>
  <c r="AN50" i="15"/>
  <c r="AN66" i="15" s="1"/>
  <c r="AB64" i="21"/>
  <c r="AC64" i="21" s="1"/>
  <c r="AI63" i="24"/>
  <c r="AQ63" i="24"/>
  <c r="AI61" i="26"/>
  <c r="AJ61" i="26" s="1"/>
  <c r="AP67" i="24"/>
  <c r="AQ67" i="24" s="1"/>
  <c r="AQ63" i="26"/>
  <c r="AI63" i="26"/>
  <c r="AI68" i="26"/>
  <c r="AJ68" i="26" s="1"/>
  <c r="AG70" i="26"/>
  <c r="AQ69" i="26"/>
  <c r="AI69" i="26"/>
  <c r="U64" i="26"/>
  <c r="V64" i="26" s="1"/>
  <c r="AQ69" i="24"/>
  <c r="AI69" i="24"/>
  <c r="AI67" i="26"/>
  <c r="AJ67" i="26" s="1"/>
  <c r="AP63" i="24"/>
  <c r="AG68" i="24"/>
  <c r="AI67" i="24"/>
  <c r="AJ67" i="24" s="1"/>
  <c r="U70" i="26"/>
  <c r="V70" i="26" s="1"/>
  <c r="AP61" i="24"/>
  <c r="AQ61" i="24" s="1"/>
  <c r="AN64" i="24"/>
  <c r="AI64" i="21"/>
  <c r="AJ64" i="21" s="1"/>
  <c r="AG62" i="24"/>
  <c r="AP62" i="24" s="1"/>
  <c r="AQ62" i="24" s="1"/>
  <c r="AP69" i="24"/>
  <c r="AG62" i="26"/>
  <c r="AP62" i="26" s="1"/>
  <c r="AI70" i="21"/>
  <c r="AJ70" i="21" s="1"/>
  <c r="AP61" i="26"/>
  <c r="AQ61" i="26" s="1"/>
  <c r="O68" i="10"/>
  <c r="AG61" i="12"/>
  <c r="AG62" i="12" s="1"/>
  <c r="AG64" i="12" s="1"/>
  <c r="AP66" i="10"/>
  <c r="AQ66" i="10" s="1"/>
  <c r="AN67" i="10"/>
  <c r="AN68" i="10" s="1"/>
  <c r="AG67" i="10"/>
  <c r="AG68" i="10" s="1"/>
  <c r="AI66" i="10"/>
  <c r="AJ66" i="10" s="1"/>
  <c r="AN64" i="10"/>
  <c r="AP50" i="18"/>
  <c r="AQ50" i="18" s="1"/>
  <c r="U61" i="18"/>
  <c r="V61" i="18" s="1"/>
  <c r="U62" i="18"/>
  <c r="V62" i="18" s="1"/>
  <c r="AG60" i="17"/>
  <c r="AG60" i="16"/>
  <c r="AG63" i="16" s="1"/>
  <c r="AI50" i="15"/>
  <c r="AJ50" i="15" s="1"/>
  <c r="L70" i="15"/>
  <c r="N70" i="15" s="1"/>
  <c r="O70" i="15" s="1"/>
  <c r="AI60" i="14"/>
  <c r="AJ60" i="14" s="1"/>
  <c r="AP50" i="14"/>
  <c r="AQ50" i="14" s="1"/>
  <c r="AN60" i="13"/>
  <c r="AN63" i="13" s="1"/>
  <c r="AB67" i="10"/>
  <c r="AC67" i="10" s="1"/>
  <c r="AI60" i="13"/>
  <c r="AJ60" i="13" s="1"/>
  <c r="S68" i="10"/>
  <c r="AB68" i="10" s="1"/>
  <c r="Z70" i="10"/>
  <c r="Z70" i="16"/>
  <c r="AB63" i="10"/>
  <c r="AC63" i="10" s="1"/>
  <c r="U63" i="10"/>
  <c r="V63" i="10" s="1"/>
  <c r="S64" i="10"/>
  <c r="AC69" i="10"/>
  <c r="U69" i="10"/>
  <c r="V69" i="10" s="1"/>
  <c r="S70" i="14"/>
  <c r="U70" i="14" s="1"/>
  <c r="V70" i="14" s="1"/>
  <c r="Z61" i="14"/>
  <c r="AI61" i="14" s="1"/>
  <c r="AJ61" i="14" s="1"/>
  <c r="AB60" i="14"/>
  <c r="AC60" i="14" s="1"/>
  <c r="Z62" i="20"/>
  <c r="Z64" i="20" s="1"/>
  <c r="AB61" i="20"/>
  <c r="AC61" i="20" s="1"/>
  <c r="Z61" i="13"/>
  <c r="AB61" i="13" s="1"/>
  <c r="AC61" i="13" s="1"/>
  <c r="AB60" i="13"/>
  <c r="AC60" i="13" s="1"/>
  <c r="AN60" i="18"/>
  <c r="AG61" i="13"/>
  <c r="AG62" i="13" s="1"/>
  <c r="AG64" i="13" s="1"/>
  <c r="AP61" i="20"/>
  <c r="AQ61" i="20" s="1"/>
  <c r="AI61" i="20"/>
  <c r="AJ61" i="20" s="1"/>
  <c r="AG62" i="20"/>
  <c r="AG64" i="20" s="1"/>
  <c r="AP50" i="13"/>
  <c r="AQ50" i="13" s="1"/>
  <c r="AP50" i="11"/>
  <c r="AQ50" i="11" s="1"/>
  <c r="AN61" i="11"/>
  <c r="AN64" i="11" s="1"/>
  <c r="AN67" i="11"/>
  <c r="AN70" i="11" s="1"/>
  <c r="AP70" i="11" s="1"/>
  <c r="AQ70" i="11" s="1"/>
  <c r="AN60" i="14"/>
  <c r="AN63" i="14" s="1"/>
  <c r="AP63" i="14" s="1"/>
  <c r="AQ63" i="14" s="1"/>
  <c r="Z61" i="16"/>
  <c r="AB60" i="16"/>
  <c r="AC60" i="16" s="1"/>
  <c r="AN50" i="16"/>
  <c r="AN66" i="16" s="1"/>
  <c r="AI50" i="16"/>
  <c r="AJ50" i="16" s="1"/>
  <c r="AI61" i="19"/>
  <c r="AJ61" i="19" s="1"/>
  <c r="AP61" i="19"/>
  <c r="AQ61" i="19" s="1"/>
  <c r="AG62" i="19"/>
  <c r="AG64" i="19" s="1"/>
  <c r="AI64" i="19" s="1"/>
  <c r="AJ64" i="19" s="1"/>
  <c r="AN62" i="19"/>
  <c r="AN64" i="19" s="1"/>
  <c r="N62" i="18"/>
  <c r="O62" i="18" s="1"/>
  <c r="AI60" i="18"/>
  <c r="AJ60" i="18" s="1"/>
  <c r="AG61" i="18"/>
  <c r="Z61" i="17"/>
  <c r="AB60" i="17"/>
  <c r="AC60" i="17" s="1"/>
  <c r="U62" i="16"/>
  <c r="V62" i="16" s="1"/>
  <c r="N62" i="15"/>
  <c r="O62" i="15" s="1"/>
  <c r="U62" i="15"/>
  <c r="V62" i="15" s="1"/>
  <c r="N62" i="13"/>
  <c r="O62" i="13" s="1"/>
  <c r="U62" i="13"/>
  <c r="V62" i="13" s="1"/>
  <c r="AB62" i="12"/>
  <c r="AC62" i="12" s="1"/>
  <c r="AP50" i="12"/>
  <c r="AQ50" i="12" s="1"/>
  <c r="AN60" i="12"/>
  <c r="AN63" i="12" s="1"/>
  <c r="AP63" i="12" s="1"/>
  <c r="AQ63" i="12" s="1"/>
  <c r="AI68" i="11"/>
  <c r="AJ68" i="11" s="1"/>
  <c r="AB64" i="11"/>
  <c r="AC64" i="11" s="1"/>
  <c r="AI62" i="11"/>
  <c r="AJ62" i="11" s="1"/>
  <c r="AG69" i="11"/>
  <c r="AG71" i="11" s="1"/>
  <c r="N64" i="11"/>
  <c r="O64" i="11" s="1"/>
  <c r="U64" i="11"/>
  <c r="V64" i="11" s="1"/>
  <c r="AG63" i="11"/>
  <c r="AG65" i="11" s="1"/>
  <c r="N69" i="11"/>
  <c r="O69" i="11" s="1"/>
  <c r="U69" i="11"/>
  <c r="V69" i="11" s="1"/>
  <c r="AI50" i="10"/>
  <c r="AJ50" i="10" s="1"/>
  <c r="AG60" i="10"/>
  <c r="AB61" i="10"/>
  <c r="AC61" i="10" s="1"/>
  <c r="AP50" i="10"/>
  <c r="AQ50" i="10" s="1"/>
  <c r="U62" i="10"/>
  <c r="V62" i="10" s="1"/>
  <c r="Z62" i="10"/>
  <c r="Z64" i="10" s="1"/>
  <c r="AN64" i="26" l="1"/>
  <c r="AN69" i="18"/>
  <c r="AP69" i="18" s="1"/>
  <c r="AQ69" i="18" s="1"/>
  <c r="U62" i="17"/>
  <c r="V62" i="17" s="1"/>
  <c r="E45" i="36"/>
  <c r="E20" i="36"/>
  <c r="AN67" i="18"/>
  <c r="AP67" i="18" s="1"/>
  <c r="AQ67" i="18" s="1"/>
  <c r="AI67" i="18"/>
  <c r="AJ67" i="18" s="1"/>
  <c r="AB62" i="15"/>
  <c r="AC62" i="15" s="1"/>
  <c r="AB61" i="18"/>
  <c r="AC61" i="18" s="1"/>
  <c r="AG61" i="15"/>
  <c r="AG62" i="15" s="1"/>
  <c r="AG64" i="15" s="1"/>
  <c r="AI64" i="15" s="1"/>
  <c r="AJ64" i="15" s="1"/>
  <c r="AB64" i="18"/>
  <c r="AC64" i="18" s="1"/>
  <c r="AI60" i="15"/>
  <c r="AJ60" i="15" s="1"/>
  <c r="AP68" i="19"/>
  <c r="AQ68" i="19" s="1"/>
  <c r="AI68" i="13"/>
  <c r="AJ68" i="13" s="1"/>
  <c r="Z70" i="13"/>
  <c r="AI70" i="13" s="1"/>
  <c r="AJ70" i="13" s="1"/>
  <c r="AP50" i="15"/>
  <c r="AQ50" i="15" s="1"/>
  <c r="AN70" i="20"/>
  <c r="AP70" i="20" s="1"/>
  <c r="AQ70" i="20" s="1"/>
  <c r="V64" i="17"/>
  <c r="AI64" i="12"/>
  <c r="AJ64" i="12" s="1"/>
  <c r="AI69" i="16"/>
  <c r="AJ69" i="16" s="1"/>
  <c r="AB68" i="14"/>
  <c r="AC68" i="14" s="1"/>
  <c r="AJ68" i="14"/>
  <c r="AG69" i="15"/>
  <c r="AG67" i="15"/>
  <c r="AG68" i="15" s="1"/>
  <c r="AI66" i="15"/>
  <c r="AJ66" i="15" s="1"/>
  <c r="AN68" i="17"/>
  <c r="AI63" i="15"/>
  <c r="AJ63" i="15" s="1"/>
  <c r="AB64" i="20"/>
  <c r="AC64" i="20" s="1"/>
  <c r="AI70" i="19"/>
  <c r="AJ70" i="19" s="1"/>
  <c r="AN68" i="13"/>
  <c r="AP67" i="13"/>
  <c r="AQ67" i="13" s="1"/>
  <c r="AI68" i="18"/>
  <c r="AJ68" i="18" s="1"/>
  <c r="AG70" i="18"/>
  <c r="AI64" i="20"/>
  <c r="AJ64" i="20" s="1"/>
  <c r="Z70" i="18"/>
  <c r="AB70" i="18" s="1"/>
  <c r="AC70" i="18" s="1"/>
  <c r="AB68" i="18"/>
  <c r="AC68" i="18" s="1"/>
  <c r="AP66" i="16"/>
  <c r="AQ66" i="16" s="1"/>
  <c r="AN69" i="16"/>
  <c r="AP69" i="16" s="1"/>
  <c r="AQ69" i="16" s="1"/>
  <c r="AN67" i="16"/>
  <c r="AP67" i="16" s="1"/>
  <c r="AQ67" i="16" s="1"/>
  <c r="U70" i="18"/>
  <c r="V70" i="18" s="1"/>
  <c r="AP64" i="20"/>
  <c r="AQ64" i="20" s="1"/>
  <c r="Z70" i="12"/>
  <c r="AB70" i="12" s="1"/>
  <c r="AC70" i="12" s="1"/>
  <c r="AB68" i="12"/>
  <c r="AC68" i="12" s="1"/>
  <c r="AN64" i="21"/>
  <c r="AP64" i="21" s="1"/>
  <c r="AQ64" i="21" s="1"/>
  <c r="AP62" i="21"/>
  <c r="AQ62" i="21" s="1"/>
  <c r="AN61" i="18"/>
  <c r="AN62" i="18" s="1"/>
  <c r="AN63" i="18"/>
  <c r="AP63" i="18" s="1"/>
  <c r="AQ63" i="18" s="1"/>
  <c r="AI63" i="16"/>
  <c r="AJ63" i="16" s="1"/>
  <c r="AN69" i="15"/>
  <c r="AP66" i="15"/>
  <c r="AQ66" i="15" s="1"/>
  <c r="AN67" i="15"/>
  <c r="AG68" i="16"/>
  <c r="AI67" i="16"/>
  <c r="AJ67" i="16" s="1"/>
  <c r="AN68" i="12"/>
  <c r="AP67" i="12"/>
  <c r="AQ67" i="12" s="1"/>
  <c r="AN68" i="14"/>
  <c r="AP68" i="14" s="1"/>
  <c r="AQ68" i="14" s="1"/>
  <c r="AP64" i="19"/>
  <c r="AQ64" i="19" s="1"/>
  <c r="AP63" i="13"/>
  <c r="AQ63" i="13" s="1"/>
  <c r="AI60" i="17"/>
  <c r="AJ60" i="17" s="1"/>
  <c r="AG63" i="17"/>
  <c r="AI63" i="17" s="1"/>
  <c r="AJ63" i="17" s="1"/>
  <c r="AI68" i="12"/>
  <c r="AJ68" i="12" s="1"/>
  <c r="AI70" i="20"/>
  <c r="AJ70" i="20" s="1"/>
  <c r="AP70" i="19"/>
  <c r="AQ70" i="19" s="1"/>
  <c r="AN70" i="21"/>
  <c r="AP70" i="21" s="1"/>
  <c r="AQ70" i="21" s="1"/>
  <c r="AP68" i="21"/>
  <c r="AQ68" i="21" s="1"/>
  <c r="AN60" i="15"/>
  <c r="AN63" i="15" s="1"/>
  <c r="AP63" i="15" s="1"/>
  <c r="AQ63" i="15" s="1"/>
  <c r="AG61" i="16"/>
  <c r="AG62" i="16" s="1"/>
  <c r="AG64" i="16" s="1"/>
  <c r="AP60" i="13"/>
  <c r="AQ60" i="13" s="1"/>
  <c r="AN70" i="26"/>
  <c r="AP70" i="26" s="1"/>
  <c r="AQ70" i="26" s="1"/>
  <c r="AI62" i="24"/>
  <c r="AJ62" i="24" s="1"/>
  <c r="AG64" i="24"/>
  <c r="AI64" i="24" s="1"/>
  <c r="AJ64" i="24" s="1"/>
  <c r="AI68" i="24"/>
  <c r="AJ68" i="24" s="1"/>
  <c r="AG70" i="24"/>
  <c r="AI70" i="24" s="1"/>
  <c r="AJ70" i="24" s="1"/>
  <c r="AI60" i="16"/>
  <c r="AJ60" i="16" s="1"/>
  <c r="AI61" i="12"/>
  <c r="AJ61" i="12" s="1"/>
  <c r="AI70" i="26"/>
  <c r="AJ70" i="26" s="1"/>
  <c r="AP68" i="24"/>
  <c r="AQ68" i="24" s="1"/>
  <c r="AQ62" i="26"/>
  <c r="AI62" i="26"/>
  <c r="AJ62" i="26" s="1"/>
  <c r="AG64" i="26"/>
  <c r="AN70" i="10"/>
  <c r="AI62" i="12"/>
  <c r="AJ62" i="12" s="1"/>
  <c r="AG61" i="17"/>
  <c r="AG62" i="17" s="1"/>
  <c r="AP68" i="10"/>
  <c r="AQ68" i="10" s="1"/>
  <c r="AG70" i="10"/>
  <c r="AI70" i="10" s="1"/>
  <c r="AJ70" i="10" s="1"/>
  <c r="AI68" i="10"/>
  <c r="AJ68" i="10" s="1"/>
  <c r="AP69" i="10"/>
  <c r="AQ69" i="10" s="1"/>
  <c r="AP67" i="10"/>
  <c r="AQ67" i="10" s="1"/>
  <c r="AI69" i="10"/>
  <c r="AJ69" i="10" s="1"/>
  <c r="AI67" i="10"/>
  <c r="AJ67" i="10" s="1"/>
  <c r="AP62" i="20"/>
  <c r="AQ62" i="20" s="1"/>
  <c r="AN60" i="17"/>
  <c r="AP60" i="18"/>
  <c r="AQ60" i="18" s="1"/>
  <c r="U70" i="15"/>
  <c r="V70" i="15" s="1"/>
  <c r="AP60" i="14"/>
  <c r="AQ60" i="14" s="1"/>
  <c r="AN61" i="13"/>
  <c r="AN62" i="13" s="1"/>
  <c r="AN64" i="13" s="1"/>
  <c r="AP64" i="13" s="1"/>
  <c r="AQ64" i="13" s="1"/>
  <c r="Z70" i="14"/>
  <c r="AB70" i="16"/>
  <c r="AC70" i="16" s="1"/>
  <c r="U64" i="10"/>
  <c r="F44" i="36" s="1"/>
  <c r="U68" i="10"/>
  <c r="V68" i="10" s="1"/>
  <c r="S70" i="10"/>
  <c r="AB70" i="10" s="1"/>
  <c r="AC68" i="10"/>
  <c r="Z62" i="13"/>
  <c r="Z64" i="13" s="1"/>
  <c r="AB64" i="13" s="1"/>
  <c r="AC64" i="13" s="1"/>
  <c r="AB64" i="10"/>
  <c r="G44" i="36" s="1"/>
  <c r="AB62" i="20"/>
  <c r="AC62" i="20" s="1"/>
  <c r="Z62" i="14"/>
  <c r="Z64" i="14" s="1"/>
  <c r="AB61" i="14"/>
  <c r="AC61" i="14" s="1"/>
  <c r="AI61" i="13"/>
  <c r="AJ61" i="13" s="1"/>
  <c r="AI62" i="20"/>
  <c r="AJ62" i="20" s="1"/>
  <c r="AN68" i="11"/>
  <c r="AP68" i="11" s="1"/>
  <c r="AQ68" i="11" s="1"/>
  <c r="AP67" i="11"/>
  <c r="AQ67" i="11" s="1"/>
  <c r="AP61" i="11"/>
  <c r="AQ61" i="11" s="1"/>
  <c r="AN62" i="11"/>
  <c r="AP62" i="11" s="1"/>
  <c r="AQ62" i="11" s="1"/>
  <c r="AN61" i="14"/>
  <c r="AP61" i="14" s="1"/>
  <c r="AQ61" i="14" s="1"/>
  <c r="AN60" i="16"/>
  <c r="AN63" i="16" s="1"/>
  <c r="AP63" i="16" s="1"/>
  <c r="AQ63" i="16" s="1"/>
  <c r="AP50" i="16"/>
  <c r="AQ50" i="16" s="1"/>
  <c r="AB61" i="16"/>
  <c r="AC61" i="16" s="1"/>
  <c r="Z62" i="16"/>
  <c r="Z64" i="16" s="1"/>
  <c r="AB64" i="16" s="1"/>
  <c r="AC64" i="16" s="1"/>
  <c r="AP62" i="19"/>
  <c r="AQ62" i="19" s="1"/>
  <c r="AI62" i="19"/>
  <c r="AJ62" i="19" s="1"/>
  <c r="AB62" i="18"/>
  <c r="AC62" i="18" s="1"/>
  <c r="AI61" i="18"/>
  <c r="AJ61" i="18" s="1"/>
  <c r="AG62" i="18"/>
  <c r="AG64" i="18" s="1"/>
  <c r="AI64" i="18" s="1"/>
  <c r="AJ64" i="18" s="1"/>
  <c r="AB61" i="17"/>
  <c r="AC61" i="17" s="1"/>
  <c r="Z62" i="17"/>
  <c r="Z64" i="17" s="1"/>
  <c r="AN61" i="12"/>
  <c r="AP61" i="12" s="1"/>
  <c r="AQ61" i="12" s="1"/>
  <c r="AP60" i="12"/>
  <c r="AQ60" i="12" s="1"/>
  <c r="N65" i="11"/>
  <c r="O65" i="11" s="1"/>
  <c r="AB65" i="11"/>
  <c r="AC65" i="11" s="1"/>
  <c r="AI69" i="11"/>
  <c r="AJ69" i="11" s="1"/>
  <c r="AB71" i="11"/>
  <c r="AC71" i="11" s="1"/>
  <c r="U65" i="11"/>
  <c r="V65" i="11" s="1"/>
  <c r="AI63" i="11"/>
  <c r="AJ63" i="11" s="1"/>
  <c r="AB62" i="10"/>
  <c r="AC62" i="10" s="1"/>
  <c r="AI60" i="10"/>
  <c r="AJ60" i="10" s="1"/>
  <c r="AG61" i="10"/>
  <c r="AG62" i="10" s="1"/>
  <c r="AP60" i="10"/>
  <c r="AQ60" i="10" s="1"/>
  <c r="AN68" i="18" l="1"/>
  <c r="AP68" i="18" s="1"/>
  <c r="AQ68" i="18" s="1"/>
  <c r="F20" i="36"/>
  <c r="AI61" i="16"/>
  <c r="AJ61" i="16" s="1"/>
  <c r="AG64" i="17"/>
  <c r="AI64" i="17" s="1"/>
  <c r="H19" i="36" s="1"/>
  <c r="AI62" i="15"/>
  <c r="AJ62" i="15" s="1"/>
  <c r="AI61" i="15"/>
  <c r="AJ61" i="15" s="1"/>
  <c r="AB70" i="13"/>
  <c r="AC70" i="13" s="1"/>
  <c r="AP61" i="18"/>
  <c r="AQ61" i="18" s="1"/>
  <c r="AP69" i="15"/>
  <c r="AQ69" i="15" s="1"/>
  <c r="AP67" i="15"/>
  <c r="AQ67" i="15" s="1"/>
  <c r="AN64" i="18"/>
  <c r="AP64" i="18" s="1"/>
  <c r="AQ64" i="18" s="1"/>
  <c r="AN68" i="15"/>
  <c r="AP68" i="15" s="1"/>
  <c r="AQ68" i="15" s="1"/>
  <c r="AP60" i="15"/>
  <c r="AQ60" i="15" s="1"/>
  <c r="AN61" i="15"/>
  <c r="AP61" i="15" s="1"/>
  <c r="AQ61" i="15" s="1"/>
  <c r="V64" i="10"/>
  <c r="F45" i="36" s="1"/>
  <c r="AC64" i="10"/>
  <c r="AI68" i="15"/>
  <c r="AJ68" i="15" s="1"/>
  <c r="AI68" i="16"/>
  <c r="AJ68" i="16" s="1"/>
  <c r="AN70" i="13"/>
  <c r="AP70" i="13" s="1"/>
  <c r="AQ70" i="13" s="1"/>
  <c r="AP68" i="13"/>
  <c r="AQ68" i="13" s="1"/>
  <c r="AP60" i="17"/>
  <c r="AQ60" i="17" s="1"/>
  <c r="AN63" i="17"/>
  <c r="AP63" i="17" s="1"/>
  <c r="AQ63" i="17" s="1"/>
  <c r="AI69" i="15"/>
  <c r="AJ69" i="15" s="1"/>
  <c r="AB64" i="17"/>
  <c r="G19" i="36" s="1"/>
  <c r="AN70" i="12"/>
  <c r="AP70" i="12" s="1"/>
  <c r="AQ70" i="12" s="1"/>
  <c r="AP68" i="12"/>
  <c r="AQ68" i="12" s="1"/>
  <c r="AI70" i="12"/>
  <c r="AJ70" i="12" s="1"/>
  <c r="AN68" i="16"/>
  <c r="AP68" i="16" s="1"/>
  <c r="AQ68" i="16" s="1"/>
  <c r="AI70" i="18"/>
  <c r="AJ70" i="18" s="1"/>
  <c r="AB64" i="14"/>
  <c r="AC64" i="14" s="1"/>
  <c r="AI64" i="14"/>
  <c r="AJ64" i="14" s="1"/>
  <c r="AI64" i="16"/>
  <c r="AJ64" i="16" s="1"/>
  <c r="AI64" i="13"/>
  <c r="AJ64" i="13" s="1"/>
  <c r="AI67" i="15"/>
  <c r="AJ67" i="15" s="1"/>
  <c r="AN70" i="17"/>
  <c r="AP70" i="17" s="1"/>
  <c r="AQ70" i="17" s="1"/>
  <c r="AP68" i="17"/>
  <c r="AQ68" i="17" s="1"/>
  <c r="AI61" i="17"/>
  <c r="AJ61" i="17" s="1"/>
  <c r="AP70" i="24"/>
  <c r="AQ70" i="24" s="1"/>
  <c r="AN70" i="14"/>
  <c r="AP70" i="14" s="1"/>
  <c r="AQ70" i="14" s="1"/>
  <c r="AP61" i="13"/>
  <c r="AQ61" i="13" s="1"/>
  <c r="AP64" i="24"/>
  <c r="AQ64" i="24" s="1"/>
  <c r="AI64" i="26"/>
  <c r="AJ64" i="26" s="1"/>
  <c r="AP64" i="26"/>
  <c r="AQ64" i="26" s="1"/>
  <c r="AG64" i="10"/>
  <c r="AI64" i="10" s="1"/>
  <c r="H44" i="36" s="1"/>
  <c r="AG70" i="16"/>
  <c r="AP70" i="10"/>
  <c r="AQ70" i="10" s="1"/>
  <c r="AI63" i="10"/>
  <c r="AJ63" i="10" s="1"/>
  <c r="AP63" i="10"/>
  <c r="AQ63" i="10" s="1"/>
  <c r="AN61" i="17"/>
  <c r="AP61" i="17" s="1"/>
  <c r="AQ61" i="17" s="1"/>
  <c r="AP62" i="13"/>
  <c r="AQ62" i="13" s="1"/>
  <c r="AB62" i="13"/>
  <c r="AC62" i="13" s="1"/>
  <c r="AI62" i="13"/>
  <c r="AJ62" i="13" s="1"/>
  <c r="AI70" i="14"/>
  <c r="AJ70" i="14" s="1"/>
  <c r="AB70" i="14"/>
  <c r="AC70" i="14" s="1"/>
  <c r="U70" i="10"/>
  <c r="V70" i="10" s="1"/>
  <c r="AC70" i="10"/>
  <c r="AB62" i="14"/>
  <c r="AC62" i="14" s="1"/>
  <c r="AI62" i="14"/>
  <c r="AJ62" i="14" s="1"/>
  <c r="AN69" i="11"/>
  <c r="AN71" i="11" s="1"/>
  <c r="AN63" i="11"/>
  <c r="AN65" i="11" s="1"/>
  <c r="AN62" i="14"/>
  <c r="AN64" i="14" s="1"/>
  <c r="AP64" i="14" s="1"/>
  <c r="AQ64" i="14" s="1"/>
  <c r="AI62" i="16"/>
  <c r="AJ62" i="16" s="1"/>
  <c r="AB62" i="16"/>
  <c r="AC62" i="16" s="1"/>
  <c r="AN61" i="16"/>
  <c r="AP61" i="16" s="1"/>
  <c r="AQ61" i="16" s="1"/>
  <c r="AP60" i="16"/>
  <c r="AQ60" i="16" s="1"/>
  <c r="AI62" i="18"/>
  <c r="AJ62" i="18" s="1"/>
  <c r="AP62" i="18"/>
  <c r="AQ62" i="18" s="1"/>
  <c r="AI62" i="17"/>
  <c r="AJ62" i="17" s="1"/>
  <c r="AB62" i="17"/>
  <c r="AC62" i="17" s="1"/>
  <c r="AN62" i="12"/>
  <c r="AN64" i="12" s="1"/>
  <c r="AP64" i="12" s="1"/>
  <c r="AQ64" i="12" s="1"/>
  <c r="N71" i="11"/>
  <c r="O71" i="11" s="1"/>
  <c r="U71" i="11"/>
  <c r="V71" i="11" s="1"/>
  <c r="AI64" i="11"/>
  <c r="AJ64" i="11" s="1"/>
  <c r="AI62" i="10"/>
  <c r="AJ62" i="10" s="1"/>
  <c r="AP62" i="10"/>
  <c r="AQ62" i="10" s="1"/>
  <c r="AI61" i="10"/>
  <c r="AJ61" i="10" s="1"/>
  <c r="AP61" i="10"/>
  <c r="AQ61" i="10" s="1"/>
  <c r="AN70" i="18" l="1"/>
  <c r="AP70" i="18" s="1"/>
  <c r="AQ70" i="18" s="1"/>
  <c r="G45" i="36"/>
  <c r="AN62" i="15"/>
  <c r="AN64" i="15" s="1"/>
  <c r="AP64" i="15" s="1"/>
  <c r="AQ64" i="15" s="1"/>
  <c r="AN70" i="16"/>
  <c r="AP70" i="16" s="1"/>
  <c r="AQ70" i="16" s="1"/>
  <c r="AC64" i="17"/>
  <c r="AJ64" i="17"/>
  <c r="AJ64" i="10"/>
  <c r="AN62" i="17"/>
  <c r="AN64" i="17" s="1"/>
  <c r="AP64" i="17" s="1"/>
  <c r="I19" i="36" s="1"/>
  <c r="AP64" i="10"/>
  <c r="I44" i="36" s="1"/>
  <c r="AI70" i="16"/>
  <c r="AJ70" i="16" s="1"/>
  <c r="AN70" i="15"/>
  <c r="AG70" i="15"/>
  <c r="AP62" i="14"/>
  <c r="AQ62" i="14" s="1"/>
  <c r="AP63" i="11"/>
  <c r="AQ63" i="11" s="1"/>
  <c r="AP69" i="11"/>
  <c r="AQ69" i="11" s="1"/>
  <c r="AI71" i="11"/>
  <c r="AJ71" i="11" s="1"/>
  <c r="AN62" i="16"/>
  <c r="AN64" i="16" s="1"/>
  <c r="AP64" i="16" s="1"/>
  <c r="AQ64" i="16" s="1"/>
  <c r="AP62" i="12"/>
  <c r="AQ62" i="12" s="1"/>
  <c r="AI65" i="11"/>
  <c r="AJ65" i="11" s="1"/>
  <c r="AP62" i="15" l="1"/>
  <c r="AQ62" i="15" s="1"/>
  <c r="H20" i="36"/>
  <c r="G20" i="36"/>
  <c r="H45" i="36"/>
  <c r="AP62" i="17"/>
  <c r="AQ62" i="17" s="1"/>
  <c r="AQ64" i="10"/>
  <c r="AQ64" i="17"/>
  <c r="AI70" i="15"/>
  <c r="AJ70" i="15" s="1"/>
  <c r="AP70" i="15"/>
  <c r="AQ70" i="15" s="1"/>
  <c r="AP64" i="11"/>
  <c r="AQ64" i="11" s="1"/>
  <c r="AP65" i="11"/>
  <c r="AQ65" i="11" s="1"/>
  <c r="AP71" i="11"/>
  <c r="AQ71" i="11" s="1"/>
  <c r="AP62" i="16"/>
  <c r="AQ62" i="16" s="1"/>
  <c r="I20" i="36" l="1"/>
  <c r="I45" i="36"/>
  <c r="Q73" i="9"/>
  <c r="R45" i="9" s="1"/>
  <c r="S45" i="9" s="1"/>
  <c r="AG46" i="9"/>
  <c r="AQ46" i="9" s="1"/>
  <c r="S46" i="9"/>
  <c r="AC46" i="9" s="1"/>
  <c r="L46" i="9"/>
  <c r="V46" i="9" s="1"/>
  <c r="AN46" i="9"/>
  <c r="H46" i="9"/>
  <c r="O46" i="9" s="1"/>
  <c r="AM44" i="9"/>
  <c r="AN44" i="9" s="1"/>
  <c r="AF44" i="9"/>
  <c r="AG44" i="9" s="1"/>
  <c r="Y44" i="9"/>
  <c r="Z44" i="9" s="1"/>
  <c r="R44" i="9"/>
  <c r="S44" i="9" s="1"/>
  <c r="K44" i="9"/>
  <c r="L44" i="9" s="1"/>
  <c r="G44" i="9"/>
  <c r="H44" i="9" s="1"/>
  <c r="AN43" i="9"/>
  <c r="AG43" i="9"/>
  <c r="Z43" i="9"/>
  <c r="S43" i="9"/>
  <c r="L43" i="9"/>
  <c r="H43" i="9"/>
  <c r="O43" i="9" s="1"/>
  <c r="AM42" i="9"/>
  <c r="AN42" i="9" s="1"/>
  <c r="AF42" i="9"/>
  <c r="AG42" i="9" s="1"/>
  <c r="Y42" i="9"/>
  <c r="Z42" i="9" s="1"/>
  <c r="S42" i="9"/>
  <c r="R42" i="9"/>
  <c r="K42" i="9"/>
  <c r="L42" i="9" s="1"/>
  <c r="G42" i="9"/>
  <c r="H42" i="9" s="1"/>
  <c r="AM40" i="9"/>
  <c r="AN40" i="9" s="1"/>
  <c r="AF40" i="9"/>
  <c r="AG40" i="9" s="1"/>
  <c r="Y40" i="9"/>
  <c r="Z40" i="9" s="1"/>
  <c r="R40" i="9"/>
  <c r="S40" i="9" s="1"/>
  <c r="K40" i="9"/>
  <c r="L40" i="9" s="1"/>
  <c r="G40" i="9"/>
  <c r="H40" i="9" s="1"/>
  <c r="AM38" i="9"/>
  <c r="AN38" i="9" s="1"/>
  <c r="AF38" i="9"/>
  <c r="AG38" i="9" s="1"/>
  <c r="Y38" i="9"/>
  <c r="Z38" i="9" s="1"/>
  <c r="AJ38" i="9" s="1"/>
  <c r="R38" i="9"/>
  <c r="S38" i="9" s="1"/>
  <c r="K38" i="9"/>
  <c r="L38" i="9" s="1"/>
  <c r="G38" i="9"/>
  <c r="H38" i="9" s="1"/>
  <c r="O38" i="9" s="1"/>
  <c r="AN37" i="9"/>
  <c r="AM37" i="9"/>
  <c r="AF37" i="9"/>
  <c r="AG37" i="9" s="1"/>
  <c r="AQ37" i="9" s="1"/>
  <c r="Y37" i="9"/>
  <c r="Z37" i="9" s="1"/>
  <c r="R37" i="9"/>
  <c r="S37" i="9" s="1"/>
  <c r="AC37" i="9" s="1"/>
  <c r="K37" i="9"/>
  <c r="L37" i="9" s="1"/>
  <c r="G37" i="9"/>
  <c r="H37" i="9" s="1"/>
  <c r="O37" i="9" s="1"/>
  <c r="AN36" i="9"/>
  <c r="AG36" i="9"/>
  <c r="Z36" i="9"/>
  <c r="S36" i="9"/>
  <c r="L36" i="9"/>
  <c r="H36" i="9"/>
  <c r="AM35" i="9"/>
  <c r="AN35" i="9" s="1"/>
  <c r="AF35" i="9"/>
  <c r="AG35" i="9" s="1"/>
  <c r="AQ35" i="9" s="1"/>
  <c r="Y35" i="9"/>
  <c r="Z35" i="9" s="1"/>
  <c r="AJ35" i="9" s="1"/>
  <c r="R35" i="9"/>
  <c r="S35" i="9" s="1"/>
  <c r="AC35" i="9" s="1"/>
  <c r="K35" i="9"/>
  <c r="L35" i="9" s="1"/>
  <c r="V35" i="9" s="1"/>
  <c r="G35" i="9"/>
  <c r="H35" i="9" s="1"/>
  <c r="O35" i="9" s="1"/>
  <c r="AM34" i="9"/>
  <c r="AN34" i="9" s="1"/>
  <c r="AF34" i="9"/>
  <c r="AG34" i="9" s="1"/>
  <c r="Y34" i="9"/>
  <c r="Z34" i="9" s="1"/>
  <c r="R34" i="9"/>
  <c r="S34" i="9" s="1"/>
  <c r="K34" i="9"/>
  <c r="L34" i="9" s="1"/>
  <c r="G34" i="9"/>
  <c r="H34" i="9" s="1"/>
  <c r="O34" i="9" s="1"/>
  <c r="AM33" i="9"/>
  <c r="AN33" i="9" s="1"/>
  <c r="AF33" i="9"/>
  <c r="AG33" i="9" s="1"/>
  <c r="Y33" i="9"/>
  <c r="Z33" i="9" s="1"/>
  <c r="R33" i="9"/>
  <c r="S33" i="9" s="1"/>
  <c r="AC33" i="9" s="1"/>
  <c r="K33" i="9"/>
  <c r="L33" i="9" s="1"/>
  <c r="V33" i="9" s="1"/>
  <c r="G33" i="9"/>
  <c r="H33" i="9" s="1"/>
  <c r="O33" i="9" s="1"/>
  <c r="AM32" i="9"/>
  <c r="AN32" i="9" s="1"/>
  <c r="AF32" i="9"/>
  <c r="AG32" i="9" s="1"/>
  <c r="Y32" i="9"/>
  <c r="Z32" i="9" s="1"/>
  <c r="R32" i="9"/>
  <c r="S32" i="9" s="1"/>
  <c r="AC32" i="9" s="1"/>
  <c r="K32" i="9"/>
  <c r="L32" i="9" s="1"/>
  <c r="G32" i="9"/>
  <c r="H32" i="9" s="1"/>
  <c r="O32" i="9" s="1"/>
  <c r="AM31" i="9"/>
  <c r="AN31" i="9" s="1"/>
  <c r="AG31" i="9"/>
  <c r="AQ31" i="9" s="1"/>
  <c r="AF31" i="9"/>
  <c r="Y31" i="9"/>
  <c r="Z31" i="9" s="1"/>
  <c r="R31" i="9"/>
  <c r="S31" i="9" s="1"/>
  <c r="AC31" i="9" s="1"/>
  <c r="K31" i="9"/>
  <c r="L31" i="9" s="1"/>
  <c r="G31" i="9"/>
  <c r="H31" i="9" s="1"/>
  <c r="O31" i="9" s="1"/>
  <c r="AM30" i="9"/>
  <c r="AN30" i="9" s="1"/>
  <c r="AF30" i="9"/>
  <c r="AG30" i="9" s="1"/>
  <c r="Y30" i="9"/>
  <c r="Z30" i="9" s="1"/>
  <c r="AJ30" i="9" s="1"/>
  <c r="R30" i="9"/>
  <c r="S30" i="9" s="1"/>
  <c r="K30" i="9"/>
  <c r="L30" i="9" s="1"/>
  <c r="G30" i="9"/>
  <c r="H30" i="9" s="1"/>
  <c r="O30" i="9" s="1"/>
  <c r="AM29" i="9"/>
  <c r="AN29" i="9" s="1"/>
  <c r="AF29" i="9"/>
  <c r="AG29" i="9" s="1"/>
  <c r="Y29" i="9"/>
  <c r="Z29" i="9" s="1"/>
  <c r="R29" i="9"/>
  <c r="S29" i="9" s="1"/>
  <c r="K29" i="9"/>
  <c r="L29" i="9" s="1"/>
  <c r="G29" i="9"/>
  <c r="H29" i="9" s="1"/>
  <c r="AN28" i="9"/>
  <c r="AG28" i="9"/>
  <c r="AQ28" i="9" s="1"/>
  <c r="Z28" i="9"/>
  <c r="AJ28" i="9" s="1"/>
  <c r="S28" i="9"/>
  <c r="AC28" i="9" s="1"/>
  <c r="L28" i="9"/>
  <c r="H28" i="9"/>
  <c r="O28" i="9" s="1"/>
  <c r="AN24" i="9"/>
  <c r="AG24" i="9"/>
  <c r="AQ24" i="9" s="1"/>
  <c r="Z24" i="9"/>
  <c r="S24" i="9"/>
  <c r="AC24" i="9" s="1"/>
  <c r="L24" i="9"/>
  <c r="H24" i="9"/>
  <c r="AN23" i="9"/>
  <c r="AG23" i="9"/>
  <c r="Z23" i="9"/>
  <c r="S23" i="9"/>
  <c r="L23" i="9"/>
  <c r="H23" i="9"/>
  <c r="AP32" i="9" l="1"/>
  <c r="AP31" i="9"/>
  <c r="AP24" i="9"/>
  <c r="AP28" i="9"/>
  <c r="U45" i="9"/>
  <c r="V45" i="9" s="1"/>
  <c r="N42" i="9"/>
  <c r="U44" i="9"/>
  <c r="V44" i="9" s="1"/>
  <c r="AP35" i="9"/>
  <c r="AI33" i="9"/>
  <c r="AQ33" i="9"/>
  <c r="AB33" i="9"/>
  <c r="AJ33" i="9"/>
  <c r="AB37" i="9"/>
  <c r="AB31" i="9"/>
  <c r="AJ31" i="9"/>
  <c r="N34" i="9"/>
  <c r="U31" i="9"/>
  <c r="AP33" i="9"/>
  <c r="AI31" i="9"/>
  <c r="U24" i="9"/>
  <c r="AB24" i="9"/>
  <c r="U28" i="9"/>
  <c r="AP30" i="9"/>
  <c r="U33" i="9"/>
  <c r="AP37" i="9"/>
  <c r="U40" i="9"/>
  <c r="V40" i="9" s="1"/>
  <c r="X73" i="9"/>
  <c r="Y45" i="9" s="1"/>
  <c r="Z45" i="9" s="1"/>
  <c r="AB45" i="9" s="1"/>
  <c r="AC45" i="9" s="1"/>
  <c r="AP44" i="9"/>
  <c r="AQ44" i="9" s="1"/>
  <c r="AI44" i="9"/>
  <c r="AJ44" i="9" s="1"/>
  <c r="AP42" i="9"/>
  <c r="AQ42" i="9" s="1"/>
  <c r="AP40" i="9"/>
  <c r="AQ40" i="9" s="1"/>
  <c r="AI40" i="9"/>
  <c r="AJ40" i="9" s="1"/>
  <c r="AB40" i="9"/>
  <c r="AC40" i="9" s="1"/>
  <c r="AI42" i="9"/>
  <c r="AJ42" i="9" s="1"/>
  <c r="AB44" i="9"/>
  <c r="AC44" i="9" s="1"/>
  <c r="AB42" i="9"/>
  <c r="AC42" i="9" s="1"/>
  <c r="U42" i="9"/>
  <c r="V42" i="9" s="1"/>
  <c r="AP46" i="9"/>
  <c r="AP36" i="9"/>
  <c r="AQ36" i="9" s="1"/>
  <c r="N31" i="9"/>
  <c r="V31" i="9"/>
  <c r="AP29" i="9"/>
  <c r="AQ29" i="9" s="1"/>
  <c r="AP23" i="9"/>
  <c r="AI23" i="9"/>
  <c r="N29" i="9"/>
  <c r="O29" i="9" s="1"/>
  <c r="AB34" i="9"/>
  <c r="AJ34" i="9"/>
  <c r="AB36" i="9"/>
  <c r="AC36" i="9" s="1"/>
  <c r="N44" i="9"/>
  <c r="O44" i="9" s="1"/>
  <c r="AN39" i="9"/>
  <c r="AI34" i="9"/>
  <c r="AQ34" i="9"/>
  <c r="N36" i="9"/>
  <c r="O36" i="9" s="1"/>
  <c r="AI38" i="9"/>
  <c r="AQ38" i="9"/>
  <c r="U29" i="9"/>
  <c r="V29" i="9" s="1"/>
  <c r="AI29" i="9"/>
  <c r="AJ29" i="9" s="1"/>
  <c r="AB30" i="9"/>
  <c r="AI32" i="9"/>
  <c r="AQ32" i="9"/>
  <c r="U34" i="9"/>
  <c r="AC34" i="9"/>
  <c r="N37" i="9"/>
  <c r="U38" i="9"/>
  <c r="AC38" i="9"/>
  <c r="AP38" i="9"/>
  <c r="U43" i="9"/>
  <c r="V43" i="9" s="1"/>
  <c r="AB29" i="9"/>
  <c r="AC29" i="9" s="1"/>
  <c r="U30" i="9"/>
  <c r="AC30" i="9"/>
  <c r="N32" i="9"/>
  <c r="V32" i="9"/>
  <c r="AB32" i="9"/>
  <c r="AJ32" i="9"/>
  <c r="N23" i="9"/>
  <c r="L39" i="9"/>
  <c r="N38" i="9"/>
  <c r="V38" i="9"/>
  <c r="AI43" i="9"/>
  <c r="AJ43" i="9" s="1"/>
  <c r="S39" i="9"/>
  <c r="Z39" i="9"/>
  <c r="AB23" i="9"/>
  <c r="H39" i="9"/>
  <c r="O24" i="9"/>
  <c r="N30" i="9"/>
  <c r="V30" i="9"/>
  <c r="AI30" i="9"/>
  <c r="AQ30" i="9"/>
  <c r="U32" i="9"/>
  <c r="N33" i="9"/>
  <c r="V34" i="9"/>
  <c r="AP34" i="9"/>
  <c r="U36" i="9"/>
  <c r="V36" i="9" s="1"/>
  <c r="N40" i="9"/>
  <c r="O40" i="9" s="1"/>
  <c r="AI36" i="9"/>
  <c r="AJ36" i="9" s="1"/>
  <c r="O42" i="9"/>
  <c r="AP43" i="9"/>
  <c r="AQ43" i="9" s="1"/>
  <c r="V28" i="9"/>
  <c r="N28" i="9"/>
  <c r="AI28" i="9"/>
  <c r="U37" i="9"/>
  <c r="AI37" i="9"/>
  <c r="AJ24" i="9"/>
  <c r="AB28" i="9"/>
  <c r="N35" i="9"/>
  <c r="U35" i="9"/>
  <c r="AB35" i="9"/>
  <c r="AI35" i="9"/>
  <c r="V37" i="9"/>
  <c r="AJ37" i="9"/>
  <c r="Z46" i="9"/>
  <c r="AB38" i="9"/>
  <c r="N43" i="9"/>
  <c r="AB43" i="9"/>
  <c r="AC43" i="9" s="1"/>
  <c r="V24" i="9"/>
  <c r="N24" i="9"/>
  <c r="AI24" i="9"/>
  <c r="U46" i="9"/>
  <c r="U23" i="9"/>
  <c r="AG39" i="9"/>
  <c r="N46" i="9"/>
  <c r="D36" i="36" l="1"/>
  <c r="I36" i="36"/>
  <c r="H36" i="36"/>
  <c r="G36" i="36"/>
  <c r="F36" i="36"/>
  <c r="E36" i="36"/>
  <c r="AE73" i="9"/>
  <c r="AF45" i="9" s="1"/>
  <c r="AG45" i="9" s="1"/>
  <c r="AI45" i="9" s="1"/>
  <c r="AJ45" i="9" s="1"/>
  <c r="AQ23" i="9"/>
  <c r="AJ23" i="9"/>
  <c r="AC23" i="9"/>
  <c r="V23" i="9"/>
  <c r="O23" i="9"/>
  <c r="AI39" i="9"/>
  <c r="H37" i="36" s="1"/>
  <c r="AJ46" i="9"/>
  <c r="AB46" i="9"/>
  <c r="AI46" i="9"/>
  <c r="H47" i="9"/>
  <c r="AP39" i="9"/>
  <c r="I37" i="36" s="1"/>
  <c r="S47" i="9"/>
  <c r="U39" i="9"/>
  <c r="F37" i="36" s="1"/>
  <c r="AB39" i="9"/>
  <c r="G37" i="36" s="1"/>
  <c r="N39" i="9"/>
  <c r="E37" i="36" s="1"/>
  <c r="L47" i="9"/>
  <c r="E38" i="36" l="1"/>
  <c r="H38" i="36"/>
  <c r="G38" i="36"/>
  <c r="I38" i="36"/>
  <c r="F38" i="36"/>
  <c r="AL73" i="9"/>
  <c r="AM45" i="9" s="1"/>
  <c r="AN45" i="9" s="1"/>
  <c r="AP45" i="9" s="1"/>
  <c r="AQ45" i="9" s="1"/>
  <c r="AQ39" i="9"/>
  <c r="AC39" i="9"/>
  <c r="AJ39" i="9"/>
  <c r="O39" i="9"/>
  <c r="V39" i="9"/>
  <c r="Z47" i="9"/>
  <c r="Z50" i="9" s="1"/>
  <c r="Z66" i="9" s="1"/>
  <c r="U47" i="9"/>
  <c r="V47" i="9" s="1"/>
  <c r="S50" i="9"/>
  <c r="S66" i="9" s="1"/>
  <c r="L50" i="9"/>
  <c r="L66" i="9" s="1"/>
  <c r="L69" i="9" s="1"/>
  <c r="N47" i="9"/>
  <c r="O47" i="9" s="1"/>
  <c r="H50" i="9"/>
  <c r="H66" i="9" s="1"/>
  <c r="H69" i="9" s="1"/>
  <c r="H67" i="9" l="1"/>
  <c r="H68" i="9" s="1"/>
  <c r="L67" i="9"/>
  <c r="L68" i="9" s="1"/>
  <c r="N66" i="9"/>
  <c r="O66" i="9" s="1"/>
  <c r="S69" i="9"/>
  <c r="U66" i="9"/>
  <c r="V66" i="9" s="1"/>
  <c r="S67" i="9"/>
  <c r="Z69" i="9"/>
  <c r="AB66" i="9"/>
  <c r="AC66" i="9" s="1"/>
  <c r="Z67" i="9"/>
  <c r="Z68" i="9" s="1"/>
  <c r="AB47" i="9"/>
  <c r="AC47" i="9" s="1"/>
  <c r="AG47" i="9"/>
  <c r="AN47" i="9"/>
  <c r="H60" i="9"/>
  <c r="N50" i="9"/>
  <c r="O50" i="9" s="1"/>
  <c r="L60" i="9"/>
  <c r="AB50" i="9"/>
  <c r="AC50" i="9" s="1"/>
  <c r="Z60" i="9"/>
  <c r="U50" i="9"/>
  <c r="V50" i="9" s="1"/>
  <c r="S60" i="9"/>
  <c r="H70" i="9" l="1"/>
  <c r="N69" i="9"/>
  <c r="O69" i="9" s="1"/>
  <c r="N67" i="9"/>
  <c r="O67" i="9" s="1"/>
  <c r="L70" i="9"/>
  <c r="N68" i="9"/>
  <c r="O68" i="9" s="1"/>
  <c r="H63" i="9"/>
  <c r="L63" i="9"/>
  <c r="U67" i="9"/>
  <c r="V67" i="9" s="1"/>
  <c r="AB69" i="9"/>
  <c r="AC69" i="9" s="1"/>
  <c r="Z63" i="9"/>
  <c r="Z70" i="9"/>
  <c r="AB67" i="9"/>
  <c r="AC67" i="9" s="1"/>
  <c r="S68" i="9"/>
  <c r="S63" i="9"/>
  <c r="U69" i="9"/>
  <c r="V69" i="9" s="1"/>
  <c r="AG50" i="9"/>
  <c r="AG66" i="9" s="1"/>
  <c r="AI47" i="9"/>
  <c r="AJ47" i="9" s="1"/>
  <c r="AP47" i="9"/>
  <c r="AQ47" i="9" s="1"/>
  <c r="AN50" i="9"/>
  <c r="AN66" i="9" s="1"/>
  <c r="U60" i="9"/>
  <c r="V60" i="9" s="1"/>
  <c r="S61" i="9"/>
  <c r="Z61" i="9"/>
  <c r="Z62" i="9" s="1"/>
  <c r="AB60" i="9"/>
  <c r="AC60" i="9" s="1"/>
  <c r="N60" i="9"/>
  <c r="O60" i="9" s="1"/>
  <c r="L61" i="9"/>
  <c r="L62" i="9" s="1"/>
  <c r="H61" i="9"/>
  <c r="H62" i="9" s="1"/>
  <c r="H64" i="9" l="1"/>
  <c r="N70" i="9"/>
  <c r="O70" i="9" s="1"/>
  <c r="N63" i="9"/>
  <c r="O63" i="9" s="1"/>
  <c r="AG69" i="9"/>
  <c r="AG67" i="9"/>
  <c r="AG68" i="9" s="1"/>
  <c r="AI66" i="9"/>
  <c r="AJ66" i="9" s="1"/>
  <c r="L64" i="9"/>
  <c r="AP66" i="9"/>
  <c r="AQ66" i="9" s="1"/>
  <c r="AN67" i="9"/>
  <c r="AN68" i="9" s="1"/>
  <c r="AN69" i="9"/>
  <c r="Z64" i="9"/>
  <c r="U63" i="9"/>
  <c r="V63" i="9" s="1"/>
  <c r="AB63" i="9"/>
  <c r="AC63" i="9" s="1"/>
  <c r="U68" i="9"/>
  <c r="V68" i="9" s="1"/>
  <c r="S70" i="9"/>
  <c r="U70" i="9" s="1"/>
  <c r="V70" i="9" s="1"/>
  <c r="AB68" i="9"/>
  <c r="AC68" i="9" s="1"/>
  <c r="AN60" i="9"/>
  <c r="AP50" i="9"/>
  <c r="AQ50" i="9" s="1"/>
  <c r="AG60" i="9"/>
  <c r="AI50" i="9"/>
  <c r="AJ50" i="9" s="1"/>
  <c r="U61" i="9"/>
  <c r="V61" i="9" s="1"/>
  <c r="S62" i="9"/>
  <c r="N61" i="9"/>
  <c r="O61" i="9" s="1"/>
  <c r="AB61" i="9"/>
  <c r="AC61" i="9" s="1"/>
  <c r="N62" i="9"/>
  <c r="O62" i="9" s="1"/>
  <c r="N64" i="9" l="1"/>
  <c r="E39" i="36" s="1"/>
  <c r="AP69" i="9"/>
  <c r="AQ69" i="9" s="1"/>
  <c r="AI67" i="9"/>
  <c r="AJ67" i="9" s="1"/>
  <c r="AI69" i="9"/>
  <c r="AJ69" i="9" s="1"/>
  <c r="AN63" i="9"/>
  <c r="AG70" i="9"/>
  <c r="AI68" i="9"/>
  <c r="AJ68" i="9" s="1"/>
  <c r="AP67" i="9"/>
  <c r="AQ67" i="9" s="1"/>
  <c r="AP68" i="9"/>
  <c r="AQ68" i="9" s="1"/>
  <c r="AN70" i="9"/>
  <c r="AG63" i="9"/>
  <c r="AB70" i="9"/>
  <c r="AC70" i="9" s="1"/>
  <c r="AB62" i="9"/>
  <c r="AC62" i="9" s="1"/>
  <c r="S64" i="9"/>
  <c r="AG61" i="9"/>
  <c r="AI60" i="9"/>
  <c r="AJ60" i="9" s="1"/>
  <c r="AN61" i="9"/>
  <c r="AP60" i="9"/>
  <c r="AQ60" i="9" s="1"/>
  <c r="U62" i="9"/>
  <c r="V62" i="9" s="1"/>
  <c r="O64" i="9" l="1"/>
  <c r="AP63" i="9"/>
  <c r="AQ63" i="9" s="1"/>
  <c r="AI63" i="9"/>
  <c r="AJ63" i="9" s="1"/>
  <c r="AP70" i="9"/>
  <c r="AQ70" i="9" s="1"/>
  <c r="AI70" i="9"/>
  <c r="AJ70" i="9" s="1"/>
  <c r="U64" i="9"/>
  <c r="F39" i="36" s="1"/>
  <c r="AB64" i="9"/>
  <c r="G39" i="36" s="1"/>
  <c r="AG62" i="9"/>
  <c r="AG64" i="9" s="1"/>
  <c r="AI61" i="9"/>
  <c r="AJ61" i="9" s="1"/>
  <c r="AP61" i="9"/>
  <c r="AQ61" i="9" s="1"/>
  <c r="AN62" i="9"/>
  <c r="AN64" i="9" s="1"/>
  <c r="E40" i="36" l="1"/>
  <c r="V64" i="9"/>
  <c r="F40" i="36" s="1"/>
  <c r="AC64" i="9"/>
  <c r="AI64" i="9"/>
  <c r="H39" i="36" s="1"/>
  <c r="AP64" i="9"/>
  <c r="I39" i="36" s="1"/>
  <c r="AP62" i="9"/>
  <c r="AQ62" i="9" s="1"/>
  <c r="AI62" i="9"/>
  <c r="AJ62" i="9" s="1"/>
  <c r="G40" i="36" l="1"/>
  <c r="AQ64" i="9"/>
  <c r="AJ64" i="9"/>
  <c r="Q73" i="8"/>
  <c r="R45" i="8" s="1"/>
  <c r="S45" i="8" s="1"/>
  <c r="U45" i="8" s="1"/>
  <c r="V45" i="8" s="1"/>
  <c r="S46" i="8"/>
  <c r="AC46" i="8" s="1"/>
  <c r="L46" i="8"/>
  <c r="H46" i="8"/>
  <c r="O46" i="8" s="1"/>
  <c r="AM43" i="8"/>
  <c r="AN43" i="8" s="1"/>
  <c r="AF43" i="8"/>
  <c r="AG43" i="8" s="1"/>
  <c r="Y43" i="8"/>
  <c r="Z43" i="8" s="1"/>
  <c r="R43" i="8"/>
  <c r="S43" i="8" s="1"/>
  <c r="K43" i="8"/>
  <c r="L43" i="8" s="1"/>
  <c r="G43" i="8"/>
  <c r="H43" i="8" s="1"/>
  <c r="O43" i="8" s="1"/>
  <c r="AM42" i="8"/>
  <c r="AN42" i="8" s="1"/>
  <c r="AF42" i="8"/>
  <c r="AG42" i="8" s="1"/>
  <c r="Y42" i="8"/>
  <c r="Z42" i="8" s="1"/>
  <c r="AJ42" i="8" s="1"/>
  <c r="R42" i="8"/>
  <c r="S42" i="8" s="1"/>
  <c r="AC42" i="8" s="1"/>
  <c r="K42" i="8"/>
  <c r="L42" i="8" s="1"/>
  <c r="G42" i="8"/>
  <c r="H42" i="8" s="1"/>
  <c r="O42" i="8" s="1"/>
  <c r="AM40" i="8"/>
  <c r="AN40" i="8" s="1"/>
  <c r="AF40" i="8"/>
  <c r="AG40" i="8" s="1"/>
  <c r="Y40" i="8"/>
  <c r="Z40" i="8" s="1"/>
  <c r="R40" i="8"/>
  <c r="S40" i="8" s="1"/>
  <c r="K40" i="8"/>
  <c r="L40" i="8" s="1"/>
  <c r="G40" i="8"/>
  <c r="H40" i="8" s="1"/>
  <c r="AM38" i="8"/>
  <c r="AN38" i="8" s="1"/>
  <c r="AF38" i="8"/>
  <c r="AG38" i="8" s="1"/>
  <c r="Y38" i="8"/>
  <c r="Z38" i="8" s="1"/>
  <c r="AJ38" i="8" s="1"/>
  <c r="R38" i="8"/>
  <c r="S38" i="8" s="1"/>
  <c r="K38" i="8"/>
  <c r="L38" i="8" s="1"/>
  <c r="V38" i="8" s="1"/>
  <c r="G38" i="8"/>
  <c r="H38" i="8" s="1"/>
  <c r="O38" i="8" s="1"/>
  <c r="AM37" i="8"/>
  <c r="AN37" i="8" s="1"/>
  <c r="AF37" i="8"/>
  <c r="AG37" i="8" s="1"/>
  <c r="AQ37" i="8" s="1"/>
  <c r="Y37" i="8"/>
  <c r="Z37" i="8" s="1"/>
  <c r="AJ37" i="8" s="1"/>
  <c r="R37" i="8"/>
  <c r="S37" i="8" s="1"/>
  <c r="AC37" i="8" s="1"/>
  <c r="K37" i="8"/>
  <c r="L37" i="8" s="1"/>
  <c r="V37" i="8" s="1"/>
  <c r="G37" i="8"/>
  <c r="H37" i="8" s="1"/>
  <c r="O37" i="8" s="1"/>
  <c r="AM36" i="8"/>
  <c r="AN36" i="8" s="1"/>
  <c r="AF36" i="8"/>
  <c r="AG36" i="8" s="1"/>
  <c r="AM35" i="8"/>
  <c r="AN35" i="8" s="1"/>
  <c r="AF35" i="8"/>
  <c r="AG35" i="8" s="1"/>
  <c r="AQ35" i="8" s="1"/>
  <c r="Y35" i="8"/>
  <c r="Z35" i="8" s="1"/>
  <c r="AJ35" i="8" s="1"/>
  <c r="R35" i="8"/>
  <c r="S35" i="8" s="1"/>
  <c r="AC35" i="8" s="1"/>
  <c r="K35" i="8"/>
  <c r="L35" i="8" s="1"/>
  <c r="V35" i="8" s="1"/>
  <c r="G35" i="8"/>
  <c r="H35" i="8" s="1"/>
  <c r="O35" i="8" s="1"/>
  <c r="AM34" i="8"/>
  <c r="AN34" i="8" s="1"/>
  <c r="AF34" i="8"/>
  <c r="AG34" i="8" s="1"/>
  <c r="Y34" i="8"/>
  <c r="Z34" i="8" s="1"/>
  <c r="AJ34" i="8" s="1"/>
  <c r="R34" i="8"/>
  <c r="S34" i="8" s="1"/>
  <c r="K34" i="8"/>
  <c r="L34" i="8" s="1"/>
  <c r="V34" i="8" s="1"/>
  <c r="G34" i="8"/>
  <c r="H34" i="8" s="1"/>
  <c r="O34" i="8" s="1"/>
  <c r="AM33" i="8"/>
  <c r="AN33" i="8" s="1"/>
  <c r="AF33" i="8"/>
  <c r="AG33" i="8" s="1"/>
  <c r="AQ33" i="8" s="1"/>
  <c r="Y33" i="8"/>
  <c r="Z33" i="8" s="1"/>
  <c r="AJ33" i="8" s="1"/>
  <c r="R33" i="8"/>
  <c r="S33" i="8" s="1"/>
  <c r="AC33" i="8" s="1"/>
  <c r="K33" i="8"/>
  <c r="L33" i="8" s="1"/>
  <c r="V33" i="8" s="1"/>
  <c r="G33" i="8"/>
  <c r="H33" i="8" s="1"/>
  <c r="O33" i="8" s="1"/>
  <c r="AM32" i="8"/>
  <c r="AN32" i="8" s="1"/>
  <c r="AF32" i="8"/>
  <c r="AG32" i="8" s="1"/>
  <c r="AQ32" i="8" s="1"/>
  <c r="Y32" i="8"/>
  <c r="Z32" i="8" s="1"/>
  <c r="R32" i="8"/>
  <c r="S32" i="8" s="1"/>
  <c r="AC32" i="8" s="1"/>
  <c r="K32" i="8"/>
  <c r="L32" i="8" s="1"/>
  <c r="G32" i="8"/>
  <c r="H32" i="8" s="1"/>
  <c r="O32" i="8" s="1"/>
  <c r="AM31" i="8"/>
  <c r="AN31" i="8" s="1"/>
  <c r="AF31" i="8"/>
  <c r="AG31" i="8" s="1"/>
  <c r="AQ31" i="8" s="1"/>
  <c r="Y31" i="8"/>
  <c r="Z31" i="8" s="1"/>
  <c r="AJ31" i="8" s="1"/>
  <c r="R31" i="8"/>
  <c r="S31" i="8" s="1"/>
  <c r="K31" i="8"/>
  <c r="L31" i="8" s="1"/>
  <c r="G31" i="8"/>
  <c r="H31" i="8" s="1"/>
  <c r="O31" i="8" s="1"/>
  <c r="AN30" i="8"/>
  <c r="AM30" i="8"/>
  <c r="AF30" i="8"/>
  <c r="AG30" i="8" s="1"/>
  <c r="Y30" i="8"/>
  <c r="Z30" i="8" s="1"/>
  <c r="AJ30" i="8" s="1"/>
  <c r="R30" i="8"/>
  <c r="S30" i="8" s="1"/>
  <c r="K30" i="8"/>
  <c r="L30" i="8" s="1"/>
  <c r="V30" i="8" s="1"/>
  <c r="G30" i="8"/>
  <c r="H30" i="8" s="1"/>
  <c r="O30" i="8" s="1"/>
  <c r="AM29" i="8"/>
  <c r="AN29" i="8" s="1"/>
  <c r="AF29" i="8"/>
  <c r="AG29" i="8" s="1"/>
  <c r="Y29" i="8"/>
  <c r="Z29" i="8" s="1"/>
  <c r="R29" i="8"/>
  <c r="S29" i="8" s="1"/>
  <c r="K29" i="8"/>
  <c r="L29" i="8" s="1"/>
  <c r="G29" i="8"/>
  <c r="H29" i="8" s="1"/>
  <c r="AN28" i="8"/>
  <c r="AG28" i="8"/>
  <c r="Z28" i="8"/>
  <c r="AJ28" i="8" s="1"/>
  <c r="S28" i="8"/>
  <c r="L28" i="8"/>
  <c r="V28" i="8" s="1"/>
  <c r="H28" i="8"/>
  <c r="O28" i="8" s="1"/>
  <c r="AN24" i="8"/>
  <c r="AG24" i="8"/>
  <c r="Z24" i="8"/>
  <c r="AJ24" i="8" s="1"/>
  <c r="S24" i="8"/>
  <c r="L24" i="8"/>
  <c r="V24" i="8" s="1"/>
  <c r="H24" i="8"/>
  <c r="O24" i="8" s="1"/>
  <c r="AN23" i="8"/>
  <c r="AG23" i="8"/>
  <c r="Z23" i="8"/>
  <c r="S23" i="8"/>
  <c r="L23" i="8"/>
  <c r="H23" i="8"/>
  <c r="AP24" i="8" l="1"/>
  <c r="AB28" i="8"/>
  <c r="U31" i="8"/>
  <c r="AB24" i="8"/>
  <c r="U28" i="8"/>
  <c r="AP38" i="8"/>
  <c r="AC28" i="8"/>
  <c r="AP28" i="8"/>
  <c r="H40" i="36"/>
  <c r="I40" i="36"/>
  <c r="N43" i="8"/>
  <c r="U46" i="8"/>
  <c r="U24" i="8"/>
  <c r="AP31" i="8"/>
  <c r="AP30" i="8"/>
  <c r="AP32" i="8"/>
  <c r="AC24" i="8"/>
  <c r="AP35" i="8"/>
  <c r="N37" i="8"/>
  <c r="N29" i="8"/>
  <c r="O29" i="8" s="1"/>
  <c r="AI43" i="8"/>
  <c r="AJ43" i="8" s="1"/>
  <c r="X73" i="8"/>
  <c r="Y45" i="8" s="1"/>
  <c r="Z45" i="8" s="1"/>
  <c r="AB45" i="8" s="1"/>
  <c r="AC45" i="8" s="1"/>
  <c r="AP43" i="8"/>
  <c r="AQ43" i="8" s="1"/>
  <c r="AP40" i="8"/>
  <c r="AQ40" i="8" s="1"/>
  <c r="AI42" i="8"/>
  <c r="AB43" i="8"/>
  <c r="AC43" i="8" s="1"/>
  <c r="AP36" i="8"/>
  <c r="AQ36" i="8" s="1"/>
  <c r="U43" i="8"/>
  <c r="V43" i="8" s="1"/>
  <c r="AP23" i="8"/>
  <c r="AQ23" i="8" s="1"/>
  <c r="AQ34" i="8"/>
  <c r="AI34" i="8"/>
  <c r="AC38" i="8"/>
  <c r="U38" i="8"/>
  <c r="AJ32" i="8"/>
  <c r="AB32" i="8"/>
  <c r="AC34" i="8"/>
  <c r="U34" i="8"/>
  <c r="L39" i="8"/>
  <c r="AQ30" i="8"/>
  <c r="AI30" i="8"/>
  <c r="V32" i="8"/>
  <c r="N32" i="8"/>
  <c r="AP34" i="8"/>
  <c r="AC30" i="8"/>
  <c r="U30" i="8"/>
  <c r="AQ38" i="8"/>
  <c r="AI38" i="8"/>
  <c r="AI23" i="8"/>
  <c r="AP29" i="8"/>
  <c r="AQ29" i="8" s="1"/>
  <c r="AB33" i="8"/>
  <c r="AI35" i="8"/>
  <c r="AP37" i="8"/>
  <c r="AN39" i="8"/>
  <c r="U40" i="8"/>
  <c r="V40" i="8" s="1"/>
  <c r="AB42" i="8"/>
  <c r="N23" i="8"/>
  <c r="Z39" i="8"/>
  <c r="AQ24" i="8"/>
  <c r="AI24" i="8"/>
  <c r="AQ28" i="8"/>
  <c r="AI28" i="8"/>
  <c r="AI29" i="8"/>
  <c r="AJ29" i="8" s="1"/>
  <c r="N30" i="8"/>
  <c r="N31" i="8"/>
  <c r="V31" i="8"/>
  <c r="U32" i="8"/>
  <c r="U33" i="8"/>
  <c r="AB34" i="8"/>
  <c r="AB35" i="8"/>
  <c r="AI36" i="8"/>
  <c r="AJ36" i="8" s="1"/>
  <c r="AI37" i="8"/>
  <c r="N38" i="8"/>
  <c r="S39" i="8"/>
  <c r="N40" i="8"/>
  <c r="O40" i="8" s="1"/>
  <c r="U42" i="8"/>
  <c r="V42" i="8" s="1"/>
  <c r="AP42" i="8"/>
  <c r="AB23" i="8"/>
  <c r="N24" i="8"/>
  <c r="N28" i="8"/>
  <c r="AB29" i="8"/>
  <c r="AC29" i="8" s="1"/>
  <c r="AI31" i="8"/>
  <c r="N33" i="8"/>
  <c r="AP33" i="8"/>
  <c r="U35" i="8"/>
  <c r="AB37" i="8"/>
  <c r="H39" i="8"/>
  <c r="AG39" i="8"/>
  <c r="AI40" i="8"/>
  <c r="AJ40" i="8" s="1"/>
  <c r="N42" i="8"/>
  <c r="AQ42" i="8"/>
  <c r="G44" i="8"/>
  <c r="U23" i="8"/>
  <c r="U29" i="8"/>
  <c r="V29" i="8" s="1"/>
  <c r="AB30" i="8"/>
  <c r="AB31" i="8"/>
  <c r="AC31" i="8" s="1"/>
  <c r="AI32" i="8"/>
  <c r="AI33" i="8"/>
  <c r="N34" i="8"/>
  <c r="N35" i="8"/>
  <c r="U37" i="8"/>
  <c r="AB38" i="8"/>
  <c r="AB40" i="8"/>
  <c r="AC40" i="8" s="1"/>
  <c r="V46" i="8"/>
  <c r="N46" i="8"/>
  <c r="D46" i="36" l="1"/>
  <c r="I46" i="36"/>
  <c r="H46" i="36"/>
  <c r="G46" i="36"/>
  <c r="F46" i="36"/>
  <c r="E46" i="36"/>
  <c r="AE73" i="8"/>
  <c r="AF45" i="8" s="1"/>
  <c r="AG45" i="8" s="1"/>
  <c r="AI45" i="8" s="1"/>
  <c r="AJ45" i="8" s="1"/>
  <c r="O23" i="8"/>
  <c r="AC23" i="8"/>
  <c r="AJ23" i="8"/>
  <c r="V23" i="8"/>
  <c r="R44" i="8"/>
  <c r="S44" i="8" s="1"/>
  <c r="S47" i="8" s="1"/>
  <c r="H44" i="8"/>
  <c r="H47" i="8" s="1"/>
  <c r="AM44" i="8"/>
  <c r="AN44" i="8" s="1"/>
  <c r="Y44" i="8"/>
  <c r="Z44" i="8" s="1"/>
  <c r="K44" i="8"/>
  <c r="L44" i="8" s="1"/>
  <c r="L47" i="8" s="1"/>
  <c r="AF44" i="8"/>
  <c r="AG44" i="8" s="1"/>
  <c r="AB39" i="8"/>
  <c r="G47" i="36" s="1"/>
  <c r="N39" i="8"/>
  <c r="E47" i="36" s="1"/>
  <c r="AI39" i="8"/>
  <c r="H47" i="36" s="1"/>
  <c r="Z46" i="8"/>
  <c r="AP39" i="8"/>
  <c r="I47" i="36" s="1"/>
  <c r="I48" i="36" s="1"/>
  <c r="U39" i="8"/>
  <c r="F47" i="36" s="1"/>
  <c r="E48" i="36" l="1"/>
  <c r="AL73" i="8"/>
  <c r="AM45" i="8" s="1"/>
  <c r="AN45" i="8" s="1"/>
  <c r="AP45" i="8" s="1"/>
  <c r="AQ45" i="8" s="1"/>
  <c r="G48" i="36"/>
  <c r="H48" i="36"/>
  <c r="F48" i="36"/>
  <c r="AP44" i="8"/>
  <c r="AQ44" i="8" s="1"/>
  <c r="O39" i="8"/>
  <c r="AC39" i="8"/>
  <c r="V39" i="8"/>
  <c r="AQ39" i="8"/>
  <c r="AJ39" i="8"/>
  <c r="L50" i="8"/>
  <c r="L66" i="8" s="1"/>
  <c r="N47" i="8"/>
  <c r="O47" i="8" s="1"/>
  <c r="U47" i="8"/>
  <c r="V47" i="8" s="1"/>
  <c r="S50" i="8"/>
  <c r="S66" i="8" s="1"/>
  <c r="H50" i="8"/>
  <c r="H66" i="8" s="1"/>
  <c r="AI44" i="8"/>
  <c r="AJ44" i="8" s="1"/>
  <c r="AG46" i="8"/>
  <c r="AG47" i="8" s="1"/>
  <c r="AN46" i="8"/>
  <c r="N44" i="8"/>
  <c r="O44" i="8" s="1"/>
  <c r="U44" i="8"/>
  <c r="V44" i="8" s="1"/>
  <c r="AJ46" i="8"/>
  <c r="AB46" i="8"/>
  <c r="Z47" i="8"/>
  <c r="AB44" i="8"/>
  <c r="AC44" i="8" s="1"/>
  <c r="AP46" i="8" l="1"/>
  <c r="H69" i="8"/>
  <c r="H67" i="8"/>
  <c r="H68" i="8" s="1"/>
  <c r="L69" i="8"/>
  <c r="N66" i="8"/>
  <c r="O66" i="8" s="1"/>
  <c r="L67" i="8"/>
  <c r="U66" i="8"/>
  <c r="V66" i="8" s="1"/>
  <c r="S69" i="8"/>
  <c r="S67" i="8"/>
  <c r="S68" i="8" s="1"/>
  <c r="H60" i="8"/>
  <c r="U50" i="8"/>
  <c r="V50" i="8" s="1"/>
  <c r="S60" i="8"/>
  <c r="Z50" i="8"/>
  <c r="Z66" i="8" s="1"/>
  <c r="AB47" i="8"/>
  <c r="AC47" i="8" s="1"/>
  <c r="AG50" i="8"/>
  <c r="AI47" i="8"/>
  <c r="AJ47" i="8" s="1"/>
  <c r="N50" i="8"/>
  <c r="O50" i="8" s="1"/>
  <c r="L60" i="8"/>
  <c r="AN47" i="8"/>
  <c r="AI46" i="8"/>
  <c r="AQ46" i="8"/>
  <c r="N67" i="8" l="1"/>
  <c r="O67" i="8" s="1"/>
  <c r="N69" i="8"/>
  <c r="O69" i="8" s="1"/>
  <c r="L68" i="8"/>
  <c r="U68" i="8" s="1"/>
  <c r="V68" i="8" s="1"/>
  <c r="L63" i="8"/>
  <c r="H63" i="8"/>
  <c r="AG60" i="8"/>
  <c r="AG66" i="8"/>
  <c r="H70" i="8"/>
  <c r="S63" i="8"/>
  <c r="Z69" i="8"/>
  <c r="AB66" i="8"/>
  <c r="AC66" i="8" s="1"/>
  <c r="Z67" i="8"/>
  <c r="Z68" i="8" s="1"/>
  <c r="S70" i="8"/>
  <c r="U67" i="8"/>
  <c r="V67" i="8" s="1"/>
  <c r="U69" i="8"/>
  <c r="V69" i="8" s="1"/>
  <c r="H61" i="8"/>
  <c r="H62" i="8" s="1"/>
  <c r="N60" i="8"/>
  <c r="O60" i="8" s="1"/>
  <c r="L61" i="8"/>
  <c r="L62" i="8" s="1"/>
  <c r="U60" i="8"/>
  <c r="V60" i="8" s="1"/>
  <c r="S61" i="8"/>
  <c r="S62" i="8" s="1"/>
  <c r="AI50" i="8"/>
  <c r="AJ50" i="8" s="1"/>
  <c r="AN50" i="8"/>
  <c r="AN66" i="8" s="1"/>
  <c r="AP47" i="8"/>
  <c r="AQ47" i="8" s="1"/>
  <c r="AB50" i="8"/>
  <c r="AC50" i="8" s="1"/>
  <c r="Z60" i="8"/>
  <c r="Z63" i="8" s="1"/>
  <c r="L70" i="8" l="1"/>
  <c r="N70" i="8" s="1"/>
  <c r="O70" i="8" s="1"/>
  <c r="N68" i="8"/>
  <c r="O68" i="8" s="1"/>
  <c r="H64" i="8"/>
  <c r="L64" i="8"/>
  <c r="AG67" i="8"/>
  <c r="AI67" i="8" s="1"/>
  <c r="AJ67" i="8" s="1"/>
  <c r="AG69" i="8"/>
  <c r="AI69" i="8" s="1"/>
  <c r="AJ69" i="8" s="1"/>
  <c r="AG63" i="8"/>
  <c r="AG61" i="8"/>
  <c r="AG62" i="8" s="1"/>
  <c r="AI66" i="8"/>
  <c r="AJ66" i="8" s="1"/>
  <c r="N63" i="8"/>
  <c r="O63" i="8" s="1"/>
  <c r="AN69" i="8"/>
  <c r="AN67" i="8"/>
  <c r="AP66" i="8"/>
  <c r="AQ66" i="8" s="1"/>
  <c r="S64" i="8"/>
  <c r="AB69" i="8"/>
  <c r="AC69" i="8" s="1"/>
  <c r="AB68" i="8"/>
  <c r="AC68" i="8" s="1"/>
  <c r="Z70" i="8"/>
  <c r="U63" i="8"/>
  <c r="V63" i="8" s="1"/>
  <c r="AB67" i="8"/>
  <c r="AC67" i="8" s="1"/>
  <c r="AB63" i="8"/>
  <c r="AC63" i="8" s="1"/>
  <c r="AI60" i="8"/>
  <c r="AJ60" i="8" s="1"/>
  <c r="AP50" i="8"/>
  <c r="AQ50" i="8" s="1"/>
  <c r="AN60" i="8"/>
  <c r="U61" i="8"/>
  <c r="V61" i="8" s="1"/>
  <c r="N61" i="8"/>
  <c r="O61" i="8" s="1"/>
  <c r="U62" i="8"/>
  <c r="V62" i="8" s="1"/>
  <c r="N62" i="8"/>
  <c r="O62" i="8" s="1"/>
  <c r="Z61" i="8"/>
  <c r="AB60" i="8"/>
  <c r="AC60" i="8" s="1"/>
  <c r="U70" i="8" l="1"/>
  <c r="V70" i="8" s="1"/>
  <c r="AG68" i="8"/>
  <c r="AI68" i="8" s="1"/>
  <c r="AJ68" i="8" s="1"/>
  <c r="AP67" i="8"/>
  <c r="AQ67" i="8" s="1"/>
  <c r="N64" i="8"/>
  <c r="E49" i="36" s="1"/>
  <c r="AG64" i="8"/>
  <c r="U64" i="8"/>
  <c r="F49" i="36" s="1"/>
  <c r="AP69" i="8"/>
  <c r="AQ69" i="8" s="1"/>
  <c r="AN68" i="8"/>
  <c r="AN70" i="8" s="1"/>
  <c r="AN63" i="8"/>
  <c r="AP63" i="8" s="1"/>
  <c r="AQ63" i="8" s="1"/>
  <c r="AI63" i="8"/>
  <c r="AJ63" i="8" s="1"/>
  <c r="AB70" i="8"/>
  <c r="AC70" i="8" s="1"/>
  <c r="AB61" i="8"/>
  <c r="AC61" i="8" s="1"/>
  <c r="AI61" i="8"/>
  <c r="AJ61" i="8" s="1"/>
  <c r="Z62" i="8"/>
  <c r="AP60" i="8"/>
  <c r="AQ60" i="8" s="1"/>
  <c r="AN61" i="8"/>
  <c r="AP61" i="8" s="1"/>
  <c r="AQ61" i="8" s="1"/>
  <c r="AG70" i="8" l="1"/>
  <c r="AI70" i="8" s="1"/>
  <c r="AJ70" i="8" s="1"/>
  <c r="V64" i="8"/>
  <c r="F50" i="36" s="1"/>
  <c r="O64" i="8"/>
  <c r="AP68" i="8"/>
  <c r="AQ68" i="8" s="1"/>
  <c r="AI62" i="8"/>
  <c r="AJ62" i="8" s="1"/>
  <c r="Z64" i="8"/>
  <c r="AN62" i="8"/>
  <c r="AN64" i="8" s="1"/>
  <c r="AP64" i="8" s="1"/>
  <c r="I49" i="36" s="1"/>
  <c r="AB62" i="8"/>
  <c r="AC62" i="8" s="1"/>
  <c r="E50" i="36" l="1"/>
  <c r="AP70" i="8"/>
  <c r="AQ70" i="8" s="1"/>
  <c r="AQ64" i="8"/>
  <c r="AB64" i="8"/>
  <c r="G49" i="36" s="1"/>
  <c r="AI64" i="8"/>
  <c r="H49" i="36" s="1"/>
  <c r="AP62" i="8"/>
  <c r="AQ62" i="8" s="1"/>
  <c r="I50" i="36" l="1"/>
  <c r="AC64" i="8"/>
  <c r="G50" i="36" s="1"/>
  <c r="AJ64" i="8"/>
  <c r="H50" i="36" s="1"/>
  <c r="R45" i="7" l="1"/>
  <c r="S46" i="7"/>
  <c r="L46" i="7"/>
  <c r="H46" i="7"/>
  <c r="O46" i="7" s="1"/>
  <c r="AM44" i="7"/>
  <c r="AN44" i="7" s="1"/>
  <c r="AF44" i="7"/>
  <c r="AG44" i="7" s="1"/>
  <c r="Y44" i="7"/>
  <c r="Z44" i="7" s="1"/>
  <c r="R44" i="7"/>
  <c r="S44" i="7" s="1"/>
  <c r="K44" i="7"/>
  <c r="L44" i="7" s="1"/>
  <c r="G44" i="7"/>
  <c r="H44" i="7" s="1"/>
  <c r="AN43" i="7"/>
  <c r="AG43" i="7"/>
  <c r="Z43" i="7"/>
  <c r="S43" i="7"/>
  <c r="L43" i="7"/>
  <c r="H43" i="7"/>
  <c r="O43" i="7" s="1"/>
  <c r="AM42" i="7"/>
  <c r="AN42" i="7" s="1"/>
  <c r="AF42" i="7"/>
  <c r="AG42" i="7" s="1"/>
  <c r="Y42" i="7"/>
  <c r="Z42" i="7" s="1"/>
  <c r="R42" i="7"/>
  <c r="S42" i="7" s="1"/>
  <c r="K42" i="7"/>
  <c r="L42" i="7" s="1"/>
  <c r="G42" i="7"/>
  <c r="H42" i="7" s="1"/>
  <c r="AM40" i="7"/>
  <c r="AN40" i="7" s="1"/>
  <c r="AF40" i="7"/>
  <c r="AG40" i="7" s="1"/>
  <c r="Y40" i="7"/>
  <c r="Z40" i="7" s="1"/>
  <c r="R40" i="7"/>
  <c r="S40" i="7" s="1"/>
  <c r="K40" i="7"/>
  <c r="L40" i="7" s="1"/>
  <c r="G40" i="7"/>
  <c r="H40" i="7" s="1"/>
  <c r="AM38" i="7"/>
  <c r="AN38" i="7" s="1"/>
  <c r="AF38" i="7"/>
  <c r="AG38" i="7" s="1"/>
  <c r="AQ38" i="7" s="1"/>
  <c r="Y38" i="7"/>
  <c r="Z38" i="7" s="1"/>
  <c r="AJ38" i="7" s="1"/>
  <c r="R38" i="7"/>
  <c r="S38" i="7" s="1"/>
  <c r="K38" i="7"/>
  <c r="L38" i="7" s="1"/>
  <c r="V38" i="7" s="1"/>
  <c r="G38" i="7"/>
  <c r="H38" i="7" s="1"/>
  <c r="O38" i="7" s="1"/>
  <c r="AM37" i="7"/>
  <c r="AN37" i="7" s="1"/>
  <c r="AF37" i="7"/>
  <c r="AG37" i="7" s="1"/>
  <c r="Y37" i="7"/>
  <c r="Z37" i="7" s="1"/>
  <c r="AJ37" i="7" s="1"/>
  <c r="R37" i="7"/>
  <c r="S37" i="7" s="1"/>
  <c r="K37" i="7"/>
  <c r="L37" i="7" s="1"/>
  <c r="G37" i="7"/>
  <c r="H37" i="7" s="1"/>
  <c r="O37" i="7" s="1"/>
  <c r="AN36" i="7"/>
  <c r="AG36" i="7"/>
  <c r="Z36" i="7"/>
  <c r="S36" i="7"/>
  <c r="L36" i="7"/>
  <c r="H36" i="7"/>
  <c r="AM35" i="7"/>
  <c r="AN35" i="7" s="1"/>
  <c r="AF35" i="7"/>
  <c r="AG35" i="7" s="1"/>
  <c r="Y35" i="7"/>
  <c r="Z35" i="7" s="1"/>
  <c r="R35" i="7"/>
  <c r="S35" i="7" s="1"/>
  <c r="AC35" i="7" s="1"/>
  <c r="K35" i="7"/>
  <c r="L35" i="7" s="1"/>
  <c r="G35" i="7"/>
  <c r="H35" i="7" s="1"/>
  <c r="O35" i="7" s="1"/>
  <c r="AM34" i="7"/>
  <c r="AN34" i="7" s="1"/>
  <c r="AF34" i="7"/>
  <c r="AG34" i="7" s="1"/>
  <c r="Y34" i="7"/>
  <c r="Z34" i="7" s="1"/>
  <c r="AJ34" i="7" s="1"/>
  <c r="R34" i="7"/>
  <c r="S34" i="7" s="1"/>
  <c r="AC34" i="7" s="1"/>
  <c r="K34" i="7"/>
  <c r="L34" i="7" s="1"/>
  <c r="V34" i="7" s="1"/>
  <c r="G34" i="7"/>
  <c r="H34" i="7" s="1"/>
  <c r="O34" i="7" s="1"/>
  <c r="AM33" i="7"/>
  <c r="AN33" i="7" s="1"/>
  <c r="AF33" i="7"/>
  <c r="AG33" i="7" s="1"/>
  <c r="AQ33" i="7" s="1"/>
  <c r="Y33" i="7"/>
  <c r="Z33" i="7" s="1"/>
  <c r="R33" i="7"/>
  <c r="S33" i="7" s="1"/>
  <c r="K33" i="7"/>
  <c r="L33" i="7" s="1"/>
  <c r="V33" i="7" s="1"/>
  <c r="G33" i="7"/>
  <c r="H33" i="7" s="1"/>
  <c r="O33" i="7" s="1"/>
  <c r="AM32" i="7"/>
  <c r="AN32" i="7" s="1"/>
  <c r="AF32" i="7"/>
  <c r="AG32" i="7" s="1"/>
  <c r="Y32" i="7"/>
  <c r="Z32" i="7" s="1"/>
  <c r="R32" i="7"/>
  <c r="S32" i="7" s="1"/>
  <c r="K32" i="7"/>
  <c r="L32" i="7" s="1"/>
  <c r="V32" i="7" s="1"/>
  <c r="G32" i="7"/>
  <c r="H32" i="7" s="1"/>
  <c r="O32" i="7" s="1"/>
  <c r="AM31" i="7"/>
  <c r="AN31" i="7" s="1"/>
  <c r="AF31" i="7"/>
  <c r="AG31" i="7" s="1"/>
  <c r="AQ31" i="7" s="1"/>
  <c r="Y31" i="7"/>
  <c r="Z31" i="7" s="1"/>
  <c r="AJ31" i="7" s="1"/>
  <c r="R31" i="7"/>
  <c r="S31" i="7" s="1"/>
  <c r="K31" i="7"/>
  <c r="L31" i="7" s="1"/>
  <c r="G31" i="7"/>
  <c r="H31" i="7" s="1"/>
  <c r="O31" i="7" s="1"/>
  <c r="AM30" i="7"/>
  <c r="AN30" i="7" s="1"/>
  <c r="AF30" i="7"/>
  <c r="AG30" i="7" s="1"/>
  <c r="AQ30" i="7" s="1"/>
  <c r="Y30" i="7"/>
  <c r="Z30" i="7" s="1"/>
  <c r="AJ30" i="7" s="1"/>
  <c r="R30" i="7"/>
  <c r="S30" i="7" s="1"/>
  <c r="AC30" i="7" s="1"/>
  <c r="K30" i="7"/>
  <c r="L30" i="7" s="1"/>
  <c r="G30" i="7"/>
  <c r="H30" i="7" s="1"/>
  <c r="O30" i="7" s="1"/>
  <c r="AM29" i="7"/>
  <c r="AN29" i="7" s="1"/>
  <c r="AF29" i="7"/>
  <c r="AG29" i="7" s="1"/>
  <c r="Y29" i="7"/>
  <c r="Z29" i="7" s="1"/>
  <c r="R29" i="7"/>
  <c r="S29" i="7" s="1"/>
  <c r="K29" i="7"/>
  <c r="L29" i="7" s="1"/>
  <c r="G29" i="7"/>
  <c r="H29" i="7" s="1"/>
  <c r="AN28" i="7"/>
  <c r="AG28" i="7"/>
  <c r="Z28" i="7"/>
  <c r="AJ28" i="7" s="1"/>
  <c r="S28" i="7"/>
  <c r="L28" i="7"/>
  <c r="V28" i="7" s="1"/>
  <c r="H28" i="7"/>
  <c r="AN24" i="7"/>
  <c r="AG24" i="7"/>
  <c r="Z24" i="7"/>
  <c r="AJ24" i="7" s="1"/>
  <c r="S24" i="7"/>
  <c r="L24" i="7"/>
  <c r="V24" i="7" s="1"/>
  <c r="H24" i="7"/>
  <c r="O24" i="7" s="1"/>
  <c r="AN23" i="7"/>
  <c r="AG23" i="7"/>
  <c r="Z23" i="7"/>
  <c r="S23" i="7"/>
  <c r="L23" i="7"/>
  <c r="H23" i="7"/>
  <c r="AP31" i="7" l="1"/>
  <c r="AB32" i="7"/>
  <c r="AP28" i="7"/>
  <c r="AP38" i="7"/>
  <c r="U30" i="7"/>
  <c r="AI32" i="7"/>
  <c r="AP34" i="7"/>
  <c r="AP24" i="7"/>
  <c r="N24" i="7"/>
  <c r="AB30" i="7"/>
  <c r="AQ32" i="7"/>
  <c r="S45" i="7"/>
  <c r="AC45" i="7" s="1"/>
  <c r="R52" i="7"/>
  <c r="S52" i="7" s="1"/>
  <c r="U52" i="7" s="1"/>
  <c r="V52" i="7" s="1"/>
  <c r="R51" i="7"/>
  <c r="S51" i="7" s="1"/>
  <c r="U51" i="7" s="1"/>
  <c r="V51" i="7" s="1"/>
  <c r="R54" i="7"/>
  <c r="S54" i="7" s="1"/>
  <c r="U54" i="7" s="1"/>
  <c r="V54" i="7" s="1"/>
  <c r="N23" i="7"/>
  <c r="O23" i="7" s="1"/>
  <c r="AB37" i="7"/>
  <c r="AB38" i="7"/>
  <c r="AB28" i="7"/>
  <c r="AB24" i="7"/>
  <c r="N28" i="7"/>
  <c r="AP32" i="7"/>
  <c r="AP33" i="7"/>
  <c r="Y45" i="7"/>
  <c r="O28" i="7"/>
  <c r="AP30" i="7"/>
  <c r="AP42" i="7"/>
  <c r="AQ42" i="7" s="1"/>
  <c r="AI40" i="7"/>
  <c r="AP43" i="7"/>
  <c r="AQ43" i="7" s="1"/>
  <c r="AP36" i="7"/>
  <c r="AQ36" i="7" s="1"/>
  <c r="U36" i="7"/>
  <c r="V36" i="7" s="1"/>
  <c r="AI23" i="7"/>
  <c r="AJ23" i="7" s="1"/>
  <c r="AP29" i="7"/>
  <c r="AQ29" i="7" s="1"/>
  <c r="U31" i="7"/>
  <c r="V31" i="7" s="1"/>
  <c r="AB31" i="7"/>
  <c r="AC31" i="7" s="1"/>
  <c r="AJ33" i="7"/>
  <c r="AB33" i="7"/>
  <c r="AI33" i="7"/>
  <c r="N29" i="7"/>
  <c r="AQ37" i="7"/>
  <c r="AI37" i="7"/>
  <c r="U40" i="7"/>
  <c r="V40" i="7" s="1"/>
  <c r="N46" i="7"/>
  <c r="V46" i="7"/>
  <c r="AG39" i="7"/>
  <c r="AC24" i="7"/>
  <c r="U24" i="7"/>
  <c r="AQ24" i="7"/>
  <c r="AI24" i="7"/>
  <c r="AC28" i="7"/>
  <c r="U28" i="7"/>
  <c r="AI28" i="7"/>
  <c r="AQ28" i="7"/>
  <c r="U29" i="7"/>
  <c r="N30" i="7"/>
  <c r="V30" i="7"/>
  <c r="AJ32" i="7"/>
  <c r="N34" i="7"/>
  <c r="U35" i="7"/>
  <c r="AP35" i="7"/>
  <c r="AC37" i="7"/>
  <c r="U37" i="7"/>
  <c r="AP37" i="7"/>
  <c r="AC38" i="7"/>
  <c r="U38" i="7"/>
  <c r="AP40" i="7"/>
  <c r="AQ40" i="7" s="1"/>
  <c r="N42" i="7"/>
  <c r="O42" i="7" s="1"/>
  <c r="AI42" i="7"/>
  <c r="AJ42" i="7" s="1"/>
  <c r="U44" i="7"/>
  <c r="V44" i="7" s="1"/>
  <c r="AP44" i="7"/>
  <c r="AQ44" i="7" s="1"/>
  <c r="AI31" i="7"/>
  <c r="N33" i="7"/>
  <c r="AI34" i="7"/>
  <c r="AQ34" i="7"/>
  <c r="AJ35" i="7"/>
  <c r="AB35" i="7"/>
  <c r="AJ40" i="7"/>
  <c r="AB40" i="7"/>
  <c r="AC40" i="7" s="1"/>
  <c r="U42" i="7"/>
  <c r="V42" i="7" s="1"/>
  <c r="N43" i="7"/>
  <c r="AI43" i="7"/>
  <c r="AJ43" i="7" s="1"/>
  <c r="AB44" i="7"/>
  <c r="AC44" i="7" s="1"/>
  <c r="U46" i="7"/>
  <c r="AC46" i="7"/>
  <c r="L39" i="7"/>
  <c r="AB23" i="7"/>
  <c r="AC23" i="7" s="1"/>
  <c r="Z39" i="7"/>
  <c r="AI29" i="7"/>
  <c r="AC32" i="7"/>
  <c r="U32" i="7"/>
  <c r="AB29" i="7"/>
  <c r="N31" i="7"/>
  <c r="AC33" i="7"/>
  <c r="U33" i="7"/>
  <c r="V35" i="7"/>
  <c r="N35" i="7"/>
  <c r="AQ35" i="7"/>
  <c r="AI35" i="7"/>
  <c r="N36" i="7"/>
  <c r="O36" i="7" s="1"/>
  <c r="V37" i="7"/>
  <c r="N37" i="7"/>
  <c r="H39" i="7"/>
  <c r="N40" i="7"/>
  <c r="O40" i="7" s="1"/>
  <c r="AB42" i="7"/>
  <c r="AC42" i="7" s="1"/>
  <c r="N44" i="7"/>
  <c r="O44" i="7" s="1"/>
  <c r="AI44" i="7"/>
  <c r="AJ44" i="7" s="1"/>
  <c r="Z46" i="7"/>
  <c r="AN39" i="7"/>
  <c r="AI36" i="7"/>
  <c r="AJ36" i="7" s="1"/>
  <c r="U23" i="7"/>
  <c r="V23" i="7" s="1"/>
  <c r="AP23" i="7"/>
  <c r="AI30" i="7"/>
  <c r="N32" i="7"/>
  <c r="U34" i="7"/>
  <c r="AB36" i="7"/>
  <c r="AC36" i="7" s="1"/>
  <c r="AI38" i="7"/>
  <c r="S39" i="7"/>
  <c r="U43" i="7"/>
  <c r="V43" i="7" s="1"/>
  <c r="AB34" i="7"/>
  <c r="N38" i="7"/>
  <c r="AB43" i="7"/>
  <c r="AC43" i="7" s="1"/>
  <c r="D31" i="36" l="1"/>
  <c r="U45" i="7"/>
  <c r="I31" i="36"/>
  <c r="H31" i="36"/>
  <c r="G31" i="36"/>
  <c r="F31" i="36"/>
  <c r="E31" i="36"/>
  <c r="Z45" i="7"/>
  <c r="AJ45" i="7" s="1"/>
  <c r="Y54" i="7"/>
  <c r="Z54" i="7" s="1"/>
  <c r="AB54" i="7" s="1"/>
  <c r="AC54" i="7" s="1"/>
  <c r="Y52" i="7"/>
  <c r="Z52" i="7" s="1"/>
  <c r="Y51" i="7"/>
  <c r="Z51" i="7" s="1"/>
  <c r="AB51" i="7" s="1"/>
  <c r="AC51" i="7" s="1"/>
  <c r="AF45" i="7"/>
  <c r="AQ23" i="7"/>
  <c r="AJ29" i="7"/>
  <c r="AC29" i="7"/>
  <c r="V29" i="7"/>
  <c r="O29" i="7"/>
  <c r="AJ46" i="7"/>
  <c r="AB46" i="7"/>
  <c r="AG46" i="7"/>
  <c r="AN46" i="7"/>
  <c r="L47" i="7"/>
  <c r="N39" i="7"/>
  <c r="E32" i="36" s="1"/>
  <c r="E33" i="36" s="1"/>
  <c r="AI39" i="7"/>
  <c r="H32" i="36" s="1"/>
  <c r="U39" i="7"/>
  <c r="F32" i="36" s="1"/>
  <c r="S47" i="7"/>
  <c r="AP39" i="7"/>
  <c r="I32" i="36" s="1"/>
  <c r="H47" i="7"/>
  <c r="AB39" i="7"/>
  <c r="G32" i="36" s="1"/>
  <c r="Z47" i="7" l="1"/>
  <c r="Z50" i="7" s="1"/>
  <c r="F33" i="36"/>
  <c r="I33" i="36"/>
  <c r="AB45" i="7"/>
  <c r="G33" i="36"/>
  <c r="H33" i="36"/>
  <c r="AG45" i="7"/>
  <c r="AQ45" i="7" s="1"/>
  <c r="AF54" i="7"/>
  <c r="AG54" i="7" s="1"/>
  <c r="AI54" i="7" s="1"/>
  <c r="AJ54" i="7" s="1"/>
  <c r="AF52" i="7"/>
  <c r="AG52" i="7" s="1"/>
  <c r="AI52" i="7" s="1"/>
  <c r="AJ52" i="7" s="1"/>
  <c r="AF51" i="7"/>
  <c r="AG51" i="7" s="1"/>
  <c r="AI51" i="7" s="1"/>
  <c r="AJ51" i="7" s="1"/>
  <c r="AB52" i="7"/>
  <c r="AC52" i="7" s="1"/>
  <c r="AP46" i="7"/>
  <c r="AM45" i="7"/>
  <c r="AJ39" i="7"/>
  <c r="O39" i="7"/>
  <c r="AQ39" i="7"/>
  <c r="AC39" i="7"/>
  <c r="V39" i="7"/>
  <c r="H50" i="7"/>
  <c r="H66" i="7" s="1"/>
  <c r="U47" i="7"/>
  <c r="V47" i="7" s="1"/>
  <c r="S50" i="7"/>
  <c r="S66" i="7" s="1"/>
  <c r="AQ46" i="7"/>
  <c r="AI46" i="7"/>
  <c r="L50" i="7"/>
  <c r="L66" i="7" s="1"/>
  <c r="N47" i="7"/>
  <c r="O47" i="7" s="1"/>
  <c r="AB47" i="7" l="1"/>
  <c r="AC47" i="7" s="1"/>
  <c r="AG47" i="7"/>
  <c r="AI47" i="7" s="1"/>
  <c r="AJ47" i="7" s="1"/>
  <c r="AI45" i="7"/>
  <c r="AN45" i="7"/>
  <c r="AP45" i="7" s="1"/>
  <c r="AM51" i="7"/>
  <c r="AN51" i="7" s="1"/>
  <c r="AP51" i="7" s="1"/>
  <c r="AQ51" i="7" s="1"/>
  <c r="AM54" i="7"/>
  <c r="AN54" i="7" s="1"/>
  <c r="AP54" i="7" s="1"/>
  <c r="AQ54" i="7" s="1"/>
  <c r="AM52" i="7"/>
  <c r="AN52" i="7" s="1"/>
  <c r="AP52" i="7" s="1"/>
  <c r="AQ52" i="7" s="1"/>
  <c r="AN47" i="7"/>
  <c r="AN50" i="7" s="1"/>
  <c r="AN66" i="7" s="1"/>
  <c r="AN69" i="7" s="1"/>
  <c r="L67" i="7"/>
  <c r="L68" i="7" s="1"/>
  <c r="N66" i="7"/>
  <c r="O66" i="7" s="1"/>
  <c r="L69" i="7"/>
  <c r="H69" i="7"/>
  <c r="H67" i="7"/>
  <c r="H68" i="7" s="1"/>
  <c r="S69" i="7"/>
  <c r="S67" i="7"/>
  <c r="S68" i="7" s="1"/>
  <c r="U66" i="7"/>
  <c r="V66" i="7" s="1"/>
  <c r="Z60" i="7"/>
  <c r="Z61" i="7" s="1"/>
  <c r="Z62" i="7" s="1"/>
  <c r="Z66" i="7"/>
  <c r="AB50" i="7"/>
  <c r="AC50" i="7" s="1"/>
  <c r="N50" i="7"/>
  <c r="O50" i="7" s="1"/>
  <c r="L60" i="7"/>
  <c r="U50" i="7"/>
  <c r="V50" i="7" s="1"/>
  <c r="S60" i="7"/>
  <c r="H60" i="7"/>
  <c r="AG50" i="7" l="1"/>
  <c r="AG60" i="7" s="1"/>
  <c r="AN60" i="7"/>
  <c r="AN61" i="7" s="1"/>
  <c r="AN62" i="7" s="1"/>
  <c r="AP47" i="7"/>
  <c r="AQ47" i="7" s="1"/>
  <c r="AN67" i="7"/>
  <c r="AN68" i="7" s="1"/>
  <c r="N69" i="7"/>
  <c r="O69" i="7" s="1"/>
  <c r="U69" i="7"/>
  <c r="V69" i="7" s="1"/>
  <c r="L63" i="7"/>
  <c r="L70" i="7"/>
  <c r="N68" i="7"/>
  <c r="O68" i="7" s="1"/>
  <c r="H63" i="7"/>
  <c r="H70" i="7"/>
  <c r="N67" i="7"/>
  <c r="O67" i="7" s="1"/>
  <c r="S63" i="7"/>
  <c r="Z69" i="7"/>
  <c r="AB66" i="7"/>
  <c r="AC66" i="7" s="1"/>
  <c r="Z67" i="7"/>
  <c r="Z68" i="7" s="1"/>
  <c r="U68" i="7"/>
  <c r="V68" i="7" s="1"/>
  <c r="S70" i="7"/>
  <c r="U67" i="7"/>
  <c r="V67" i="7" s="1"/>
  <c r="Z63" i="7"/>
  <c r="AB60" i="7"/>
  <c r="AC60" i="7" s="1"/>
  <c r="H61" i="7"/>
  <c r="H62" i="7" s="1"/>
  <c r="S61" i="7"/>
  <c r="AB61" i="7" s="1"/>
  <c r="U60" i="7"/>
  <c r="V60" i="7" s="1"/>
  <c r="L61" i="7"/>
  <c r="L62" i="7" s="1"/>
  <c r="N60" i="7"/>
  <c r="O60" i="7" s="1"/>
  <c r="AI50" i="7" l="1"/>
  <c r="AJ50" i="7" s="1"/>
  <c r="AG66" i="7"/>
  <c r="AI66" i="7" s="1"/>
  <c r="AJ66" i="7" s="1"/>
  <c r="AP50" i="7"/>
  <c r="AQ50" i="7" s="1"/>
  <c r="AN63" i="7"/>
  <c r="N70" i="7"/>
  <c r="O70" i="7" s="1"/>
  <c r="L64" i="7"/>
  <c r="H64" i="7"/>
  <c r="AN64" i="7"/>
  <c r="AG63" i="7"/>
  <c r="N63" i="7"/>
  <c r="O63" i="7" s="1"/>
  <c r="AN70" i="7"/>
  <c r="U70" i="7"/>
  <c r="V70" i="7" s="1"/>
  <c r="AB67" i="7"/>
  <c r="AC67" i="7" s="1"/>
  <c r="AB69" i="7"/>
  <c r="AC69" i="7" s="1"/>
  <c r="U63" i="7"/>
  <c r="V63" i="7" s="1"/>
  <c r="AB68" i="7"/>
  <c r="AC68" i="7" s="1"/>
  <c r="Z70" i="7"/>
  <c r="AB63" i="7"/>
  <c r="AC63" i="7" s="1"/>
  <c r="Z64" i="7"/>
  <c r="AG61" i="7"/>
  <c r="AG62" i="7" s="1"/>
  <c r="AI60" i="7"/>
  <c r="AJ60" i="7" s="1"/>
  <c r="AP60" i="7"/>
  <c r="AQ60" i="7" s="1"/>
  <c r="S62" i="7"/>
  <c r="N61" i="7"/>
  <c r="O61" i="7" s="1"/>
  <c r="U61" i="7"/>
  <c r="V61" i="7" s="1"/>
  <c r="AC61" i="7"/>
  <c r="N62" i="7"/>
  <c r="O62" i="7" s="1"/>
  <c r="AP66" i="7" l="1"/>
  <c r="AQ66" i="7" s="1"/>
  <c r="AG67" i="7"/>
  <c r="AG69" i="7"/>
  <c r="AP69" i="7" s="1"/>
  <c r="AQ69" i="7" s="1"/>
  <c r="AP63" i="7"/>
  <c r="N64" i="7"/>
  <c r="E34" i="36" s="1"/>
  <c r="AI63" i="7"/>
  <c r="AJ63" i="7" s="1"/>
  <c r="AI62" i="7"/>
  <c r="AJ62" i="7" s="1"/>
  <c r="AG64" i="7"/>
  <c r="AG68" i="7"/>
  <c r="AP67" i="7"/>
  <c r="AQ67" i="7" s="1"/>
  <c r="AQ63" i="7"/>
  <c r="AP62" i="7"/>
  <c r="AQ62" i="7" s="1"/>
  <c r="AI67" i="7"/>
  <c r="AJ67" i="7" s="1"/>
  <c r="AB62" i="7"/>
  <c r="AC62" i="7" s="1"/>
  <c r="S64" i="7"/>
  <c r="U64" i="7" s="1"/>
  <c r="F34" i="36" s="1"/>
  <c r="AB70" i="7"/>
  <c r="AC70" i="7" s="1"/>
  <c r="AI61" i="7"/>
  <c r="AJ61" i="7" s="1"/>
  <c r="AP61" i="7"/>
  <c r="AQ61" i="7" s="1"/>
  <c r="U62" i="7"/>
  <c r="V62" i="7" s="1"/>
  <c r="AI69" i="7" l="1"/>
  <c r="AJ69" i="7" s="1"/>
  <c r="V64" i="7"/>
  <c r="O64" i="7"/>
  <c r="AG70" i="7"/>
  <c r="AI68" i="7"/>
  <c r="AJ68" i="7" s="1"/>
  <c r="AP68" i="7"/>
  <c r="AQ68" i="7" s="1"/>
  <c r="AP64" i="7"/>
  <c r="I34" i="36" s="1"/>
  <c r="AI64" i="7"/>
  <c r="H34" i="36" s="1"/>
  <c r="AB64" i="7"/>
  <c r="G34" i="36" s="1"/>
  <c r="E35" i="36" l="1"/>
  <c r="F35" i="36"/>
  <c r="AC64" i="7"/>
  <c r="G35" i="36" s="1"/>
  <c r="AJ64" i="7"/>
  <c r="H35" i="36" s="1"/>
  <c r="AQ64" i="7"/>
  <c r="I35" i="36" s="1"/>
  <c r="AP70" i="7"/>
  <c r="AQ70" i="7" s="1"/>
  <c r="AI70" i="7"/>
  <c r="AJ70" i="7" s="1"/>
  <c r="Q73" i="6" l="1"/>
  <c r="R45" i="6" s="1"/>
  <c r="R54" i="6" s="1"/>
  <c r="S54" i="6" s="1"/>
  <c r="U54" i="6" s="1"/>
  <c r="V54" i="6" s="1"/>
  <c r="AM38" i="6"/>
  <c r="AN38" i="6" s="1"/>
  <c r="AF38" i="6"/>
  <c r="AG38" i="6" s="1"/>
  <c r="AQ38" i="6" s="1"/>
  <c r="Y38" i="6"/>
  <c r="Z38" i="6" s="1"/>
  <c r="R38" i="6"/>
  <c r="S38" i="6" s="1"/>
  <c r="AC38" i="6" s="1"/>
  <c r="K38" i="6"/>
  <c r="L38" i="6" s="1"/>
  <c r="G38" i="6"/>
  <c r="H38" i="6" s="1"/>
  <c r="O38" i="6" s="1"/>
  <c r="AM37" i="6"/>
  <c r="AN37" i="6" s="1"/>
  <c r="AF37" i="6"/>
  <c r="AG37" i="6" s="1"/>
  <c r="AQ37" i="6" s="1"/>
  <c r="Y37" i="6"/>
  <c r="Z37" i="6" s="1"/>
  <c r="R37" i="6"/>
  <c r="S37" i="6" s="1"/>
  <c r="AC37" i="6" s="1"/>
  <c r="K37" i="6"/>
  <c r="L37" i="6" s="1"/>
  <c r="G37" i="6"/>
  <c r="H37" i="6" s="1"/>
  <c r="O37" i="6" s="1"/>
  <c r="AN36" i="6"/>
  <c r="AG36" i="6"/>
  <c r="Z36" i="6"/>
  <c r="S36" i="6"/>
  <c r="L36" i="6"/>
  <c r="H36" i="6"/>
  <c r="AM35" i="6"/>
  <c r="AN35" i="6" s="1"/>
  <c r="AF35" i="6"/>
  <c r="AG35" i="6" s="1"/>
  <c r="Y35" i="6"/>
  <c r="Z35" i="6" s="1"/>
  <c r="AJ35" i="6" s="1"/>
  <c r="S35" i="6"/>
  <c r="R35" i="6"/>
  <c r="K35" i="6"/>
  <c r="L35" i="6" s="1"/>
  <c r="V35" i="6" s="1"/>
  <c r="G35" i="6"/>
  <c r="H35" i="6" s="1"/>
  <c r="O35" i="6" s="1"/>
  <c r="AM34" i="6"/>
  <c r="AN34" i="6" s="1"/>
  <c r="AF34" i="6"/>
  <c r="AG34" i="6" s="1"/>
  <c r="AQ34" i="6" s="1"/>
  <c r="Y34" i="6"/>
  <c r="Z34" i="6" s="1"/>
  <c r="AI34" i="6" s="1"/>
  <c r="R34" i="6"/>
  <c r="S34" i="6" s="1"/>
  <c r="AC34" i="6" s="1"/>
  <c r="K34" i="6"/>
  <c r="L34" i="6" s="1"/>
  <c r="G34" i="6"/>
  <c r="H34" i="6" s="1"/>
  <c r="O34" i="6" s="1"/>
  <c r="AM33" i="6"/>
  <c r="AN33" i="6" s="1"/>
  <c r="AF33" i="6"/>
  <c r="AG33" i="6" s="1"/>
  <c r="AQ33" i="6" s="1"/>
  <c r="Y33" i="6"/>
  <c r="Z33" i="6" s="1"/>
  <c r="R33" i="6"/>
  <c r="S33" i="6" s="1"/>
  <c r="AC33" i="6" s="1"/>
  <c r="K33" i="6"/>
  <c r="L33" i="6" s="1"/>
  <c r="U33" i="6" s="1"/>
  <c r="G33" i="6"/>
  <c r="H33" i="6" s="1"/>
  <c r="O33" i="6" s="1"/>
  <c r="AM32" i="6"/>
  <c r="AN32" i="6" s="1"/>
  <c r="AF32" i="6"/>
  <c r="AG32" i="6" s="1"/>
  <c r="AQ32" i="6" s="1"/>
  <c r="Y32" i="6"/>
  <c r="Z32" i="6" s="1"/>
  <c r="AJ32" i="6" s="1"/>
  <c r="R32" i="6"/>
  <c r="S32" i="6" s="1"/>
  <c r="K32" i="6"/>
  <c r="L32" i="6" s="1"/>
  <c r="V32" i="6" s="1"/>
  <c r="G32" i="6"/>
  <c r="H32" i="6" s="1"/>
  <c r="AM31" i="6"/>
  <c r="AN31" i="6" s="1"/>
  <c r="AF31" i="6"/>
  <c r="AG31" i="6" s="1"/>
  <c r="AQ31" i="6" s="1"/>
  <c r="Y31" i="6"/>
  <c r="Z31" i="6" s="1"/>
  <c r="R31" i="6"/>
  <c r="S31" i="6" s="1"/>
  <c r="K31" i="6"/>
  <c r="L31" i="6" s="1"/>
  <c r="G31" i="6"/>
  <c r="H31" i="6" s="1"/>
  <c r="O31" i="6" s="1"/>
  <c r="AM30" i="6"/>
  <c r="AN30" i="6" s="1"/>
  <c r="AF30" i="6"/>
  <c r="AG30" i="6" s="1"/>
  <c r="AQ30" i="6" s="1"/>
  <c r="Y30" i="6"/>
  <c r="Z30" i="6" s="1"/>
  <c r="AJ30" i="6" s="1"/>
  <c r="R30" i="6"/>
  <c r="S30" i="6" s="1"/>
  <c r="AC30" i="6" s="1"/>
  <c r="K30" i="6"/>
  <c r="L30" i="6" s="1"/>
  <c r="G30" i="6"/>
  <c r="H30" i="6" s="1"/>
  <c r="O30" i="6" s="1"/>
  <c r="AM29" i="6"/>
  <c r="AN29" i="6" s="1"/>
  <c r="AF29" i="6"/>
  <c r="AG29" i="6" s="1"/>
  <c r="Y29" i="6"/>
  <c r="Z29" i="6" s="1"/>
  <c r="R29" i="6"/>
  <c r="S29" i="6" s="1"/>
  <c r="K29" i="6"/>
  <c r="L29" i="6" s="1"/>
  <c r="G29" i="6"/>
  <c r="H29" i="6" s="1"/>
  <c r="AN28" i="6"/>
  <c r="AG28" i="6"/>
  <c r="Z28" i="6"/>
  <c r="AJ28" i="6" s="1"/>
  <c r="S28" i="6"/>
  <c r="AC28" i="6" s="1"/>
  <c r="L28" i="6"/>
  <c r="H28" i="6"/>
  <c r="O28" i="6" s="1"/>
  <c r="AN24" i="6"/>
  <c r="AG24" i="6"/>
  <c r="Z24" i="6"/>
  <c r="AJ24" i="6" s="1"/>
  <c r="S24" i="6"/>
  <c r="AC24" i="6" s="1"/>
  <c r="L24" i="6"/>
  <c r="H24" i="6"/>
  <c r="O24" i="6" s="1"/>
  <c r="AN23" i="6"/>
  <c r="AG23" i="6"/>
  <c r="Z23" i="6"/>
  <c r="S23" i="6"/>
  <c r="L23" i="6"/>
  <c r="H23" i="6"/>
  <c r="AI33" i="6" l="1"/>
  <c r="AP33" i="6"/>
  <c r="AP35" i="6"/>
  <c r="AB32" i="6"/>
  <c r="S45" i="6"/>
  <c r="U45" i="6" s="1"/>
  <c r="R51" i="6"/>
  <c r="S51" i="6" s="1"/>
  <c r="R52" i="6"/>
  <c r="S52" i="6" s="1"/>
  <c r="AC45" i="6"/>
  <c r="N28" i="6"/>
  <c r="AI38" i="6"/>
  <c r="AP30" i="6"/>
  <c r="AP31" i="6"/>
  <c r="AI32" i="6"/>
  <c r="N35" i="6"/>
  <c r="AP38" i="6"/>
  <c r="AP24" i="6"/>
  <c r="U30" i="6"/>
  <c r="U38" i="6"/>
  <c r="N24" i="6"/>
  <c r="AP28" i="6"/>
  <c r="AI30" i="6"/>
  <c r="AP34" i="6"/>
  <c r="AB35" i="6"/>
  <c r="AB30" i="6"/>
  <c r="X73" i="6"/>
  <c r="Y45" i="6" s="1"/>
  <c r="Y54" i="6" s="1"/>
  <c r="Z54" i="6" s="1"/>
  <c r="AP36" i="6"/>
  <c r="AQ36" i="6" s="1"/>
  <c r="AB36" i="6"/>
  <c r="AC36" i="6" s="1"/>
  <c r="N36" i="6"/>
  <c r="O36" i="6" s="1"/>
  <c r="AP29" i="6"/>
  <c r="AQ29" i="6" s="1"/>
  <c r="N23" i="6"/>
  <c r="O23" i="6" s="1"/>
  <c r="AI29" i="6"/>
  <c r="AJ29" i="6" s="1"/>
  <c r="AG39" i="6"/>
  <c r="H26" i="36" s="1"/>
  <c r="AP23" i="6"/>
  <c r="AB23" i="6"/>
  <c r="U23" i="6"/>
  <c r="V23" i="6" s="1"/>
  <c r="AJ31" i="6"/>
  <c r="AB31" i="6"/>
  <c r="AC31" i="6" s="1"/>
  <c r="U31" i="6"/>
  <c r="V31" i="6" s="1"/>
  <c r="N32" i="6"/>
  <c r="O32" i="6"/>
  <c r="AB28" i="6"/>
  <c r="N29" i="6"/>
  <c r="V34" i="6"/>
  <c r="N34" i="6"/>
  <c r="V24" i="6"/>
  <c r="AQ24" i="6"/>
  <c r="AI24" i="6"/>
  <c r="V28" i="6"/>
  <c r="AQ28" i="6"/>
  <c r="AI28" i="6"/>
  <c r="AB29" i="6"/>
  <c r="AC29" i="6" s="1"/>
  <c r="V33" i="6"/>
  <c r="N33" i="6"/>
  <c r="AJ33" i="6"/>
  <c r="AB33" i="6"/>
  <c r="AC35" i="6"/>
  <c r="U35" i="6"/>
  <c r="AQ35" i="6"/>
  <c r="AI35" i="6"/>
  <c r="AN39" i="6"/>
  <c r="I26" i="36" s="1"/>
  <c r="U29" i="6"/>
  <c r="V29" i="6" s="1"/>
  <c r="N31" i="6"/>
  <c r="AI31" i="6"/>
  <c r="AC32" i="6"/>
  <c r="U32" i="6"/>
  <c r="AP32" i="6"/>
  <c r="U34" i="6"/>
  <c r="V37" i="6"/>
  <c r="N37" i="6"/>
  <c r="AJ37" i="6"/>
  <c r="AB37" i="6"/>
  <c r="AP37" i="6"/>
  <c r="H39" i="6"/>
  <c r="D26" i="36" s="1"/>
  <c r="AB24" i="6"/>
  <c r="AJ34" i="6"/>
  <c r="AB34" i="6"/>
  <c r="S39" i="6"/>
  <c r="F26" i="36" s="1"/>
  <c r="L39" i="6"/>
  <c r="E26" i="36" s="1"/>
  <c r="AI23" i="6"/>
  <c r="U24" i="6"/>
  <c r="U28" i="6"/>
  <c r="V30" i="6"/>
  <c r="N30" i="6"/>
  <c r="U36" i="6"/>
  <c r="V36" i="6" s="1"/>
  <c r="AI36" i="6"/>
  <c r="AJ36" i="6" s="1"/>
  <c r="U37" i="6"/>
  <c r="AI37" i="6"/>
  <c r="V38" i="6"/>
  <c r="N38" i="6"/>
  <c r="AJ38" i="6"/>
  <c r="AB38" i="6"/>
  <c r="Z39" i="6"/>
  <c r="G26" i="36" s="1"/>
  <c r="AB54" i="6" l="1"/>
  <c r="AC54" i="6" s="1"/>
  <c r="Z45" i="6"/>
  <c r="AB45" i="6" s="1"/>
  <c r="Y52" i="6"/>
  <c r="Z52" i="6" s="1"/>
  <c r="AB52" i="6" s="1"/>
  <c r="AC52" i="6" s="1"/>
  <c r="Y51" i="6"/>
  <c r="Z51" i="6" s="1"/>
  <c r="U51" i="6"/>
  <c r="V51" i="6" s="1"/>
  <c r="U52" i="6"/>
  <c r="V52" i="6" s="1"/>
  <c r="H47" i="6"/>
  <c r="H50" i="6" s="1"/>
  <c r="L47" i="6"/>
  <c r="S47" i="6"/>
  <c r="AE73" i="6"/>
  <c r="AF45" i="6" s="1"/>
  <c r="AF54" i="6" s="1"/>
  <c r="AG54" i="6" s="1"/>
  <c r="AQ23" i="6"/>
  <c r="AI39" i="6"/>
  <c r="H27" i="36" s="1"/>
  <c r="H28" i="36" s="1"/>
  <c r="O29" i="6"/>
  <c r="AJ23" i="6"/>
  <c r="AC23" i="6"/>
  <c r="AB39" i="6"/>
  <c r="G27" i="36" s="1"/>
  <c r="G28" i="36" s="1"/>
  <c r="U39" i="6"/>
  <c r="AP39" i="6"/>
  <c r="I27" i="36" s="1"/>
  <c r="I28" i="36" s="1"/>
  <c r="N39" i="6"/>
  <c r="E27" i="36" s="1"/>
  <c r="E28" i="36" s="1"/>
  <c r="Z47" i="6" l="1"/>
  <c r="AB47" i="6" s="1"/>
  <c r="AC47" i="6" s="1"/>
  <c r="AI54" i="6"/>
  <c r="AJ54" i="6" s="1"/>
  <c r="AJ45" i="6"/>
  <c r="F27" i="36"/>
  <c r="F28" i="36" s="1"/>
  <c r="AB51" i="6"/>
  <c r="AC51" i="6" s="1"/>
  <c r="AG45" i="6"/>
  <c r="AG47" i="6" s="1"/>
  <c r="AF52" i="6"/>
  <c r="AG52" i="6" s="1"/>
  <c r="AF51" i="6"/>
  <c r="AG51" i="6" s="1"/>
  <c r="H66" i="6"/>
  <c r="H60" i="6"/>
  <c r="U47" i="6"/>
  <c r="V47" i="6" s="1"/>
  <c r="S50" i="6"/>
  <c r="L50" i="6"/>
  <c r="N47" i="6"/>
  <c r="O47" i="6" s="1"/>
  <c r="AL73" i="6"/>
  <c r="AM45" i="6" s="1"/>
  <c r="AM54" i="6" s="1"/>
  <c r="AN54" i="6" s="1"/>
  <c r="AP54" i="6" s="1"/>
  <c r="AQ54" i="6" s="1"/>
  <c r="V39" i="6"/>
  <c r="O39" i="6"/>
  <c r="AQ39" i="6"/>
  <c r="AJ39" i="6"/>
  <c r="AC39" i="6"/>
  <c r="Z50" i="6" l="1"/>
  <c r="Z66" i="6" s="1"/>
  <c r="AQ45" i="6"/>
  <c r="AI45" i="6"/>
  <c r="AG50" i="6"/>
  <c r="AG60" i="6" s="1"/>
  <c r="AI47" i="6"/>
  <c r="AJ47" i="6" s="1"/>
  <c r="AI52" i="6"/>
  <c r="AJ52" i="6" s="1"/>
  <c r="AN45" i="6"/>
  <c r="AP45" i="6" s="1"/>
  <c r="AM52" i="6"/>
  <c r="AN52" i="6" s="1"/>
  <c r="AP52" i="6" s="1"/>
  <c r="AQ52" i="6" s="1"/>
  <c r="AM51" i="6"/>
  <c r="AN51" i="6" s="1"/>
  <c r="AP51" i="6" s="1"/>
  <c r="AQ51" i="6" s="1"/>
  <c r="AI51" i="6"/>
  <c r="AJ51" i="6" s="1"/>
  <c r="H61" i="6"/>
  <c r="H62" i="6" s="1"/>
  <c r="H63" i="6"/>
  <c r="O63" i="6" s="1"/>
  <c r="H69" i="6"/>
  <c r="O69" i="6" s="1"/>
  <c r="H67" i="6"/>
  <c r="H68" i="6" s="1"/>
  <c r="N50" i="6"/>
  <c r="O50" i="6" s="1"/>
  <c r="L66" i="6"/>
  <c r="L60" i="6"/>
  <c r="U50" i="6"/>
  <c r="V50" i="6" s="1"/>
  <c r="S66" i="6"/>
  <c r="S60" i="6"/>
  <c r="AB50" i="6" l="1"/>
  <c r="AC50" i="6" s="1"/>
  <c r="AI50" i="6"/>
  <c r="AJ50" i="6" s="1"/>
  <c r="Z60" i="6"/>
  <c r="Z61" i="6" s="1"/>
  <c r="Z62" i="6" s="1"/>
  <c r="AG66" i="6"/>
  <c r="AI66" i="6" s="1"/>
  <c r="AJ66" i="6" s="1"/>
  <c r="AN47" i="6"/>
  <c r="AN50" i="6" s="1"/>
  <c r="H70" i="6"/>
  <c r="H64" i="6"/>
  <c r="U66" i="6"/>
  <c r="V66" i="6" s="1"/>
  <c r="S69" i="6"/>
  <c r="S67" i="6"/>
  <c r="S68" i="6" s="1"/>
  <c r="S61" i="6"/>
  <c r="S63" i="6"/>
  <c r="U60" i="6"/>
  <c r="V60" i="6" s="1"/>
  <c r="N66" i="6"/>
  <c r="O66" i="6" s="1"/>
  <c r="L69" i="6"/>
  <c r="L67" i="6"/>
  <c r="N67" i="6" s="1"/>
  <c r="O67" i="6" s="1"/>
  <c r="N60" i="6"/>
  <c r="O60" i="6" s="1"/>
  <c r="L63" i="6"/>
  <c r="L61" i="6"/>
  <c r="N61" i="6" s="1"/>
  <c r="O61" i="6" s="1"/>
  <c r="AG61" i="6"/>
  <c r="AG62" i="6" s="1"/>
  <c r="AG63" i="6"/>
  <c r="Z69" i="6"/>
  <c r="Z67" i="6"/>
  <c r="AB66" i="6"/>
  <c r="AC66" i="6" s="1"/>
  <c r="AI60" i="6" l="1"/>
  <c r="AJ60" i="6" s="1"/>
  <c r="AB60" i="6"/>
  <c r="AC60" i="6" s="1"/>
  <c r="Z63" i="6"/>
  <c r="AG69" i="6"/>
  <c r="AI69" i="6" s="1"/>
  <c r="AG67" i="6"/>
  <c r="AG68" i="6" s="1"/>
  <c r="AP47" i="6"/>
  <c r="AQ47" i="6" s="1"/>
  <c r="AN66" i="6"/>
  <c r="AN60" i="6"/>
  <c r="AP50" i="6"/>
  <c r="AQ50" i="6" s="1"/>
  <c r="U61" i="6"/>
  <c r="V61" i="6" s="1"/>
  <c r="L62" i="6"/>
  <c r="L64" i="6" s="1"/>
  <c r="N64" i="6" s="1"/>
  <c r="E29" i="36" s="1"/>
  <c r="Z68" i="6"/>
  <c r="AB67" i="6"/>
  <c r="AC67" i="6" s="1"/>
  <c r="N63" i="6"/>
  <c r="V63" i="6"/>
  <c r="Z64" i="6"/>
  <c r="AJ69" i="6"/>
  <c r="AB69" i="6"/>
  <c r="AB63" i="6"/>
  <c r="AJ63" i="6"/>
  <c r="V69" i="6"/>
  <c r="N69" i="6"/>
  <c r="AB61" i="6"/>
  <c r="AC61" i="6" s="1"/>
  <c r="AI62" i="6"/>
  <c r="AJ62" i="6" s="1"/>
  <c r="AG64" i="6"/>
  <c r="AQ63" i="6"/>
  <c r="AI63" i="6"/>
  <c r="S62" i="6"/>
  <c r="S70" i="6"/>
  <c r="AI61" i="6"/>
  <c r="AJ61" i="6" s="1"/>
  <c r="AC63" i="6"/>
  <c r="U63" i="6"/>
  <c r="U67" i="6"/>
  <c r="V67" i="6" s="1"/>
  <c r="U69" i="6"/>
  <c r="AC69" i="6"/>
  <c r="L68" i="6"/>
  <c r="AQ69" i="6" l="1"/>
  <c r="AG70" i="6"/>
  <c r="AI67" i="6"/>
  <c r="AJ67" i="6" s="1"/>
  <c r="AI68" i="6"/>
  <c r="AJ68" i="6" s="1"/>
  <c r="N62" i="6"/>
  <c r="O62" i="6" s="1"/>
  <c r="O64" i="6"/>
  <c r="AN61" i="6"/>
  <c r="AP60" i="6"/>
  <c r="AQ60" i="6" s="1"/>
  <c r="AN63" i="6"/>
  <c r="AP63" i="6" s="1"/>
  <c r="AN69" i="6"/>
  <c r="AP69" i="6" s="1"/>
  <c r="AN67" i="6"/>
  <c r="AP66" i="6"/>
  <c r="AQ66" i="6" s="1"/>
  <c r="AI64" i="6"/>
  <c r="H29" i="36" s="1"/>
  <c r="S64" i="6"/>
  <c r="AB64" i="6" s="1"/>
  <c r="U62" i="6"/>
  <c r="V62" i="6" s="1"/>
  <c r="N68" i="6"/>
  <c r="O68" i="6" s="1"/>
  <c r="L70" i="6"/>
  <c r="N70" i="6" s="1"/>
  <c r="O70" i="6" s="1"/>
  <c r="Z70" i="6"/>
  <c r="AB70" i="6" s="1"/>
  <c r="AC70" i="6" s="1"/>
  <c r="AB68" i="6"/>
  <c r="AC68" i="6" s="1"/>
  <c r="U68" i="6"/>
  <c r="V68" i="6" s="1"/>
  <c r="AB62" i="6"/>
  <c r="AC62" i="6" s="1"/>
  <c r="G29" i="36" l="1"/>
  <c r="E30" i="36"/>
  <c r="AJ64" i="6"/>
  <c r="AN68" i="6"/>
  <c r="AP67" i="6"/>
  <c r="AQ67" i="6" s="1"/>
  <c r="AN62" i="6"/>
  <c r="AP61" i="6"/>
  <c r="AQ61" i="6" s="1"/>
  <c r="U70" i="6"/>
  <c r="V70" i="6" s="1"/>
  <c r="U64" i="6"/>
  <c r="F29" i="36" s="1"/>
  <c r="AC64" i="6"/>
  <c r="G30" i="36" s="1"/>
  <c r="AI70" i="6"/>
  <c r="AJ70" i="6" s="1"/>
  <c r="H30" i="36" l="1"/>
  <c r="V64" i="6"/>
  <c r="AP62" i="6"/>
  <c r="AQ62" i="6" s="1"/>
  <c r="AN64" i="6"/>
  <c r="AP64" i="6" s="1"/>
  <c r="I29" i="36" s="1"/>
  <c r="AN70" i="6"/>
  <c r="AP70" i="6" s="1"/>
  <c r="AQ70" i="6" s="1"/>
  <c r="AP68" i="6"/>
  <c r="AQ68" i="6" s="1"/>
  <c r="F30" i="36" l="1"/>
  <c r="AQ64" i="6"/>
  <c r="I30" i="36" l="1"/>
  <c r="Q73" i="5"/>
  <c r="AM31" i="5"/>
  <c r="AN31" i="5" s="1"/>
  <c r="AF31" i="5"/>
  <c r="AG31" i="5" s="1"/>
  <c r="AQ31" i="5" s="1"/>
  <c r="Y31" i="5"/>
  <c r="Z31" i="5" s="1"/>
  <c r="R31" i="5"/>
  <c r="S31" i="5" s="1"/>
  <c r="K31" i="5"/>
  <c r="L31" i="5" s="1"/>
  <c r="G31" i="5"/>
  <c r="H31" i="5" s="1"/>
  <c r="O31" i="5" s="1"/>
  <c r="AM29" i="5"/>
  <c r="AN29" i="5" s="1"/>
  <c r="AF29" i="5"/>
  <c r="AG29" i="5" s="1"/>
  <c r="Y29" i="5"/>
  <c r="Z29" i="5" s="1"/>
  <c r="R29" i="5"/>
  <c r="S29" i="5" s="1"/>
  <c r="K29" i="5"/>
  <c r="L29" i="5" s="1"/>
  <c r="G29" i="5"/>
  <c r="H29" i="5" s="1"/>
  <c r="AN28" i="5"/>
  <c r="AG28" i="5"/>
  <c r="Z28" i="5"/>
  <c r="AJ28" i="5" s="1"/>
  <c r="S28" i="5"/>
  <c r="L28" i="5"/>
  <c r="V28" i="5" s="1"/>
  <c r="H28" i="5"/>
  <c r="O28" i="5" s="1"/>
  <c r="AN24" i="5"/>
  <c r="AG24" i="5"/>
  <c r="Z24" i="5"/>
  <c r="AJ24" i="5" s="1"/>
  <c r="S24" i="5"/>
  <c r="AC24" i="5" s="1"/>
  <c r="L24" i="5"/>
  <c r="V24" i="5" s="1"/>
  <c r="H24" i="5"/>
  <c r="O24" i="5" s="1"/>
  <c r="AN23" i="5"/>
  <c r="AG23" i="5"/>
  <c r="Z23" i="5"/>
  <c r="S23" i="5"/>
  <c r="L23" i="5"/>
  <c r="H23" i="5"/>
  <c r="F18" i="5"/>
  <c r="G38" i="5" s="1"/>
  <c r="H38" i="5" s="1"/>
  <c r="O38" i="5" s="1"/>
  <c r="Y30" i="5" l="1"/>
  <c r="Z30" i="5" s="1"/>
  <c r="AJ30" i="5" s="1"/>
  <c r="G37" i="5"/>
  <c r="H37" i="5" s="1"/>
  <c r="O37" i="5" s="1"/>
  <c r="AF37" i="5"/>
  <c r="AG37" i="5" s="1"/>
  <c r="AQ37" i="5" s="1"/>
  <c r="R42" i="5"/>
  <c r="S42" i="5" s="1"/>
  <c r="AM42" i="5"/>
  <c r="AN42" i="5" s="1"/>
  <c r="K42" i="5"/>
  <c r="L42" i="5" s="1"/>
  <c r="N42" i="5" s="1"/>
  <c r="O42" i="5" s="1"/>
  <c r="G45" i="5"/>
  <c r="AF42" i="5"/>
  <c r="AG42" i="5" s="1"/>
  <c r="AI42" i="5" s="1"/>
  <c r="AJ42" i="5" s="1"/>
  <c r="G42" i="5"/>
  <c r="H42" i="5" s="1"/>
  <c r="Y42" i="5"/>
  <c r="Z42" i="5" s="1"/>
  <c r="K45" i="5"/>
  <c r="L45" i="5" s="1"/>
  <c r="K54" i="5"/>
  <c r="L54" i="5" s="1"/>
  <c r="AP28" i="5"/>
  <c r="AF34" i="5"/>
  <c r="AG34" i="5" s="1"/>
  <c r="AQ34" i="5" s="1"/>
  <c r="R45" i="5"/>
  <c r="R52" i="5" s="1"/>
  <c r="S52" i="5" s="1"/>
  <c r="G33" i="5"/>
  <c r="H33" i="5" s="1"/>
  <c r="O33" i="5" s="1"/>
  <c r="AB28" i="5"/>
  <c r="N31" i="5"/>
  <c r="AP29" i="5"/>
  <c r="AQ29" i="5" s="1"/>
  <c r="AM30" i="5"/>
  <c r="AN30" i="5" s="1"/>
  <c r="R33" i="5"/>
  <c r="S33" i="5" s="1"/>
  <c r="AC33" i="5" s="1"/>
  <c r="AM34" i="5"/>
  <c r="AN34" i="5" s="1"/>
  <c r="K37" i="5"/>
  <c r="L37" i="5" s="1"/>
  <c r="V37" i="5" s="1"/>
  <c r="K38" i="5"/>
  <c r="L38" i="5" s="1"/>
  <c r="V38" i="5" s="1"/>
  <c r="G32" i="5"/>
  <c r="H32" i="5" s="1"/>
  <c r="O32" i="5" s="1"/>
  <c r="Y33" i="5"/>
  <c r="Z33" i="5" s="1"/>
  <c r="AF33" i="5"/>
  <c r="AG33" i="5" s="1"/>
  <c r="K35" i="5"/>
  <c r="L35" i="5" s="1"/>
  <c r="V35" i="5" s="1"/>
  <c r="R37" i="5"/>
  <c r="S37" i="5" s="1"/>
  <c r="R38" i="5"/>
  <c r="S38" i="5" s="1"/>
  <c r="AC38" i="5" s="1"/>
  <c r="R32" i="5"/>
  <c r="S32" i="5" s="1"/>
  <c r="AB32" i="5" s="1"/>
  <c r="Y35" i="5"/>
  <c r="Z35" i="5" s="1"/>
  <c r="AJ35" i="5" s="1"/>
  <c r="Y38" i="5"/>
  <c r="Z38" i="5" s="1"/>
  <c r="G30" i="5"/>
  <c r="H30" i="5" s="1"/>
  <c r="O30" i="5" s="1"/>
  <c r="Y32" i="5"/>
  <c r="Z32" i="5" s="1"/>
  <c r="AJ32" i="5" s="1"/>
  <c r="G34" i="5"/>
  <c r="H34" i="5" s="1"/>
  <c r="O34" i="5" s="1"/>
  <c r="AF35" i="5"/>
  <c r="AG35" i="5" s="1"/>
  <c r="AI35" i="5" s="1"/>
  <c r="K30" i="5"/>
  <c r="L30" i="5" s="1"/>
  <c r="V30" i="5" s="1"/>
  <c r="AF32" i="5"/>
  <c r="AG32" i="5" s="1"/>
  <c r="K34" i="5"/>
  <c r="L34" i="5" s="1"/>
  <c r="V34" i="5" s="1"/>
  <c r="AM37" i="5"/>
  <c r="AN37" i="5" s="1"/>
  <c r="AP37" i="5" s="1"/>
  <c r="AM38" i="5"/>
  <c r="AN38" i="5" s="1"/>
  <c r="R30" i="5"/>
  <c r="S30" i="5" s="1"/>
  <c r="AB30" i="5" s="1"/>
  <c r="Y34" i="5"/>
  <c r="Z34" i="5" s="1"/>
  <c r="AM35" i="5"/>
  <c r="AN35" i="5" s="1"/>
  <c r="AP35" i="5" s="1"/>
  <c r="X73" i="5"/>
  <c r="Y45" i="5" s="1"/>
  <c r="AI29" i="5"/>
  <c r="AJ29" i="5" s="1"/>
  <c r="AB29" i="5"/>
  <c r="AC29" i="5" s="1"/>
  <c r="AI31" i="5"/>
  <c r="AP24" i="5"/>
  <c r="AP31" i="5"/>
  <c r="N24" i="5"/>
  <c r="N28" i="5"/>
  <c r="AC30" i="5"/>
  <c r="AP23" i="5"/>
  <c r="AQ23" i="5" s="1"/>
  <c r="AJ31" i="5"/>
  <c r="AB31" i="5"/>
  <c r="AC31" i="5" s="1"/>
  <c r="AQ33" i="5"/>
  <c r="U29" i="5"/>
  <c r="V29" i="5" s="1"/>
  <c r="U23" i="5"/>
  <c r="V23" i="5" s="1"/>
  <c r="AB23" i="5"/>
  <c r="AC23" i="5" s="1"/>
  <c r="U31" i="5"/>
  <c r="V31" i="5" s="1"/>
  <c r="AB24" i="5"/>
  <c r="AI23" i="5"/>
  <c r="AJ23" i="5" s="1"/>
  <c r="U24" i="5"/>
  <c r="U28" i="5"/>
  <c r="AC28" i="5"/>
  <c r="N29" i="5"/>
  <c r="O29" i="5" s="1"/>
  <c r="N23" i="5"/>
  <c r="O23" i="5" s="1"/>
  <c r="AQ24" i="5"/>
  <c r="AI24" i="5"/>
  <c r="AQ28" i="5"/>
  <c r="AI28" i="5"/>
  <c r="AJ38" i="5"/>
  <c r="AF30" i="5"/>
  <c r="AG30" i="5" s="1"/>
  <c r="K32" i="5"/>
  <c r="L32" i="5" s="1"/>
  <c r="AM32" i="5"/>
  <c r="AN32" i="5" s="1"/>
  <c r="K33" i="5"/>
  <c r="L33" i="5" s="1"/>
  <c r="AM33" i="5"/>
  <c r="AN33" i="5" s="1"/>
  <c r="AP33" i="5" s="1"/>
  <c r="R34" i="5"/>
  <c r="S34" i="5" s="1"/>
  <c r="G35" i="5"/>
  <c r="H35" i="5" s="1"/>
  <c r="O35" i="5" s="1"/>
  <c r="R35" i="5"/>
  <c r="S35" i="5" s="1"/>
  <c r="Y37" i="5"/>
  <c r="Z37" i="5" s="1"/>
  <c r="AF38" i="5"/>
  <c r="AG38" i="5" s="1"/>
  <c r="R51" i="5" l="1"/>
  <c r="S51" i="5" s="1"/>
  <c r="U51" i="5" s="1"/>
  <c r="V51" i="5" s="1"/>
  <c r="R54" i="5"/>
  <c r="S54" i="5" s="1"/>
  <c r="K52" i="5"/>
  <c r="L52" i="5" s="1"/>
  <c r="AP32" i="5"/>
  <c r="S45" i="5"/>
  <c r="AP38" i="5"/>
  <c r="AB38" i="5"/>
  <c r="U54" i="5"/>
  <c r="V54" i="5" s="1"/>
  <c r="V45" i="5"/>
  <c r="U42" i="5"/>
  <c r="V42" i="5" s="1"/>
  <c r="AC32" i="5"/>
  <c r="N34" i="5"/>
  <c r="N38" i="5"/>
  <c r="K51" i="5"/>
  <c r="L51" i="5" s="1"/>
  <c r="U32" i="5"/>
  <c r="G51" i="5"/>
  <c r="H45" i="5"/>
  <c r="O45" i="5" s="1"/>
  <c r="AP34" i="5"/>
  <c r="AI34" i="5"/>
  <c r="AP42" i="5"/>
  <c r="AQ42" i="5" s="1"/>
  <c r="N37" i="5"/>
  <c r="AI33" i="5"/>
  <c r="AB42" i="5"/>
  <c r="AC42" i="5" s="1"/>
  <c r="U30" i="5"/>
  <c r="AQ35" i="5"/>
  <c r="U52" i="5"/>
  <c r="V52" i="5" s="1"/>
  <c r="Z45" i="5"/>
  <c r="AB45" i="5" s="1"/>
  <c r="Y54" i="5"/>
  <c r="Z54" i="5" s="1"/>
  <c r="Y52" i="5"/>
  <c r="Z52" i="5" s="1"/>
  <c r="AB52" i="5" s="1"/>
  <c r="AC52" i="5" s="1"/>
  <c r="Y51" i="5"/>
  <c r="Z51" i="5" s="1"/>
  <c r="L39" i="5"/>
  <c r="L47" i="5" s="1"/>
  <c r="U38" i="5"/>
  <c r="AC37" i="5"/>
  <c r="U37" i="5"/>
  <c r="AB33" i="5"/>
  <c r="AJ33" i="5"/>
  <c r="S39" i="5"/>
  <c r="S47" i="5" s="1"/>
  <c r="AB34" i="5"/>
  <c r="N30" i="5"/>
  <c r="AJ34" i="5"/>
  <c r="AQ32" i="5"/>
  <c r="AI32" i="5"/>
  <c r="AE73" i="5"/>
  <c r="AF45" i="5" s="1"/>
  <c r="AI30" i="5"/>
  <c r="AQ30" i="5"/>
  <c r="AQ38" i="5"/>
  <c r="AI38" i="5"/>
  <c r="V33" i="5"/>
  <c r="N33" i="5"/>
  <c r="U33" i="5"/>
  <c r="AG39" i="5"/>
  <c r="H39" i="5"/>
  <c r="AJ37" i="5"/>
  <c r="AB37" i="5"/>
  <c r="AI37" i="5"/>
  <c r="AN39" i="5"/>
  <c r="AC35" i="5"/>
  <c r="U35" i="5"/>
  <c r="AC34" i="5"/>
  <c r="U34" i="5"/>
  <c r="N32" i="5"/>
  <c r="V32" i="5"/>
  <c r="Z39" i="5"/>
  <c r="N35" i="5"/>
  <c r="AB35" i="5"/>
  <c r="AP30" i="5"/>
  <c r="AB51" i="5" l="1"/>
  <c r="AC51" i="5" s="1"/>
  <c r="AC45" i="5"/>
  <c r="U45" i="5"/>
  <c r="N45" i="5"/>
  <c r="G52" i="5"/>
  <c r="H51" i="5"/>
  <c r="H47" i="5"/>
  <c r="H50" i="5" s="1"/>
  <c r="N51" i="5"/>
  <c r="O51" i="5" s="1"/>
  <c r="AB54" i="5"/>
  <c r="AC54" i="5" s="1"/>
  <c r="Z47" i="5"/>
  <c r="AB47" i="5" s="1"/>
  <c r="AC47" i="5" s="1"/>
  <c r="AG45" i="5"/>
  <c r="AG47" i="5" s="1"/>
  <c r="AF54" i="5"/>
  <c r="AG54" i="5" s="1"/>
  <c r="AF51" i="5"/>
  <c r="AG51" i="5" s="1"/>
  <c r="AF52" i="5"/>
  <c r="AG52" i="5" s="1"/>
  <c r="AJ45" i="5"/>
  <c r="N47" i="5"/>
  <c r="O47" i="5" s="1"/>
  <c r="L50" i="5"/>
  <c r="U47" i="5"/>
  <c r="V47" i="5" s="1"/>
  <c r="S50" i="5"/>
  <c r="N39" i="5"/>
  <c r="O39" i="5" s="1"/>
  <c r="U39" i="5"/>
  <c r="V39" i="5" s="1"/>
  <c r="AL73" i="5"/>
  <c r="AM45" i="5" s="1"/>
  <c r="AB39" i="5"/>
  <c r="AC39" i="5" s="1"/>
  <c r="AP39" i="5"/>
  <c r="AQ39" i="5" s="1"/>
  <c r="AI39" i="5"/>
  <c r="AJ39" i="5" s="1"/>
  <c r="Z50" i="5" l="1"/>
  <c r="Z60" i="5" s="1"/>
  <c r="G54" i="5"/>
  <c r="H54" i="5" s="1"/>
  <c r="N54" i="5" s="1"/>
  <c r="O54" i="5" s="1"/>
  <c r="H52" i="5"/>
  <c r="AI47" i="5"/>
  <c r="AJ47" i="5" s="1"/>
  <c r="AG50" i="5"/>
  <c r="AI50" i="5" s="1"/>
  <c r="AJ50" i="5" s="1"/>
  <c r="AI52" i="5"/>
  <c r="AJ52" i="5" s="1"/>
  <c r="AQ52" i="5"/>
  <c r="AQ45" i="5"/>
  <c r="AN45" i="5"/>
  <c r="AP45" i="5" s="1"/>
  <c r="AM54" i="5"/>
  <c r="AN54" i="5" s="1"/>
  <c r="AP54" i="5" s="1"/>
  <c r="AQ54" i="5" s="1"/>
  <c r="AM51" i="5"/>
  <c r="AN51" i="5" s="1"/>
  <c r="AP51" i="5" s="1"/>
  <c r="AQ51" i="5" s="1"/>
  <c r="AM52" i="5"/>
  <c r="AN52" i="5" s="1"/>
  <c r="AP52" i="5" s="1"/>
  <c r="AI51" i="5"/>
  <c r="AJ51" i="5" s="1"/>
  <c r="AI54" i="5"/>
  <c r="AJ54" i="5" s="1"/>
  <c r="AI45" i="5"/>
  <c r="Z66" i="5"/>
  <c r="AB50" i="5"/>
  <c r="AC50" i="5" s="1"/>
  <c r="U50" i="5"/>
  <c r="V50" i="5" s="1"/>
  <c r="S66" i="5"/>
  <c r="S60" i="5"/>
  <c r="N50" i="5"/>
  <c r="O50" i="5" s="1"/>
  <c r="L66" i="5"/>
  <c r="L60" i="5"/>
  <c r="Q73" i="4"/>
  <c r="R45" i="4" s="1"/>
  <c r="R54" i="4" s="1"/>
  <c r="S54" i="4" s="1"/>
  <c r="U54" i="4" s="1"/>
  <c r="V54" i="4" s="1"/>
  <c r="AM38" i="4"/>
  <c r="AN38" i="4" s="1"/>
  <c r="AF38" i="4"/>
  <c r="AG38" i="4" s="1"/>
  <c r="Y38" i="4"/>
  <c r="Z38" i="4" s="1"/>
  <c r="AJ38" i="4" s="1"/>
  <c r="R38" i="4"/>
  <c r="S38" i="4" s="1"/>
  <c r="AC38" i="4" s="1"/>
  <c r="K38" i="4"/>
  <c r="L38" i="4" s="1"/>
  <c r="G38" i="4"/>
  <c r="H38" i="4" s="1"/>
  <c r="O38" i="4" s="1"/>
  <c r="AM37" i="4"/>
  <c r="AN37" i="4" s="1"/>
  <c r="AF37" i="4"/>
  <c r="AG37" i="4" s="1"/>
  <c r="AQ37" i="4" s="1"/>
  <c r="Y37" i="4"/>
  <c r="Z37" i="4" s="1"/>
  <c r="R37" i="4"/>
  <c r="S37" i="4" s="1"/>
  <c r="AC37" i="4" s="1"/>
  <c r="K37" i="4"/>
  <c r="L37" i="4" s="1"/>
  <c r="G37" i="4"/>
  <c r="H37" i="4" s="1"/>
  <c r="O37" i="4" s="1"/>
  <c r="AM35" i="4"/>
  <c r="AN35" i="4" s="1"/>
  <c r="AF35" i="4"/>
  <c r="AG35" i="4" s="1"/>
  <c r="Y35" i="4"/>
  <c r="Z35" i="4" s="1"/>
  <c r="AJ35" i="4" s="1"/>
  <c r="R35" i="4"/>
  <c r="S35" i="4" s="1"/>
  <c r="K35" i="4"/>
  <c r="L35" i="4" s="1"/>
  <c r="V35" i="4" s="1"/>
  <c r="G35" i="4"/>
  <c r="H35" i="4" s="1"/>
  <c r="O35" i="4" s="1"/>
  <c r="AM34" i="4"/>
  <c r="AN34" i="4" s="1"/>
  <c r="AF34" i="4"/>
  <c r="AG34" i="4" s="1"/>
  <c r="AQ34" i="4" s="1"/>
  <c r="Y34" i="4"/>
  <c r="Z34" i="4" s="1"/>
  <c r="R34" i="4"/>
  <c r="S34" i="4" s="1"/>
  <c r="K34" i="4"/>
  <c r="L34" i="4" s="1"/>
  <c r="V34" i="4" s="1"/>
  <c r="G34" i="4"/>
  <c r="H34" i="4" s="1"/>
  <c r="O34" i="4" s="1"/>
  <c r="AM33" i="4"/>
  <c r="AN33" i="4" s="1"/>
  <c r="AF33" i="4"/>
  <c r="AG33" i="4" s="1"/>
  <c r="AQ33" i="4" s="1"/>
  <c r="Y33" i="4"/>
  <c r="Z33" i="4" s="1"/>
  <c r="R33" i="4"/>
  <c r="S33" i="4" s="1"/>
  <c r="AC33" i="4" s="1"/>
  <c r="K33" i="4"/>
  <c r="L33" i="4" s="1"/>
  <c r="G33" i="4"/>
  <c r="H33" i="4" s="1"/>
  <c r="O33" i="4" s="1"/>
  <c r="AM32" i="4"/>
  <c r="AN32" i="4" s="1"/>
  <c r="AF32" i="4"/>
  <c r="AG32" i="4" s="1"/>
  <c r="Y32" i="4"/>
  <c r="Z32" i="4" s="1"/>
  <c r="AJ32" i="4" s="1"/>
  <c r="R32" i="4"/>
  <c r="S32" i="4" s="1"/>
  <c r="K32" i="4"/>
  <c r="L32" i="4" s="1"/>
  <c r="G32" i="4"/>
  <c r="H32" i="4" s="1"/>
  <c r="O32" i="4" s="1"/>
  <c r="AM31" i="4"/>
  <c r="AN31" i="4" s="1"/>
  <c r="AF31" i="4"/>
  <c r="AG31" i="4" s="1"/>
  <c r="AQ31" i="4" s="1"/>
  <c r="Y31" i="4"/>
  <c r="Z31" i="4" s="1"/>
  <c r="AJ31" i="4" s="1"/>
  <c r="R31" i="4"/>
  <c r="S31" i="4" s="1"/>
  <c r="K31" i="4"/>
  <c r="L31" i="4" s="1"/>
  <c r="G31" i="4"/>
  <c r="H31" i="4" s="1"/>
  <c r="O31" i="4" s="1"/>
  <c r="AM30" i="4"/>
  <c r="AN30" i="4" s="1"/>
  <c r="AF30" i="4"/>
  <c r="AG30" i="4" s="1"/>
  <c r="Y30" i="4"/>
  <c r="Z30" i="4" s="1"/>
  <c r="R30" i="4"/>
  <c r="S30" i="4" s="1"/>
  <c r="AC30" i="4" s="1"/>
  <c r="K30" i="4"/>
  <c r="L30" i="4" s="1"/>
  <c r="G30" i="4"/>
  <c r="H30" i="4" s="1"/>
  <c r="O30" i="4" s="1"/>
  <c r="AM29" i="4"/>
  <c r="AN29" i="4" s="1"/>
  <c r="AF29" i="4"/>
  <c r="AG29" i="4" s="1"/>
  <c r="Y29" i="4"/>
  <c r="Z29" i="4" s="1"/>
  <c r="R29" i="4"/>
  <c r="S29" i="4" s="1"/>
  <c r="K29" i="4"/>
  <c r="L29" i="4" s="1"/>
  <c r="G29" i="4"/>
  <c r="H29" i="4" s="1"/>
  <c r="AN28" i="4"/>
  <c r="AG28" i="4"/>
  <c r="Z28" i="4"/>
  <c r="AJ28" i="4" s="1"/>
  <c r="S28" i="4"/>
  <c r="AC28" i="4" s="1"/>
  <c r="L28" i="4"/>
  <c r="H28" i="4"/>
  <c r="O28" i="4" s="1"/>
  <c r="AN24" i="4"/>
  <c r="AG24" i="4"/>
  <c r="AQ24" i="4" s="1"/>
  <c r="Z24" i="4"/>
  <c r="S24" i="4"/>
  <c r="L24" i="4"/>
  <c r="V24" i="4" s="1"/>
  <c r="H24" i="4"/>
  <c r="O24" i="4" s="1"/>
  <c r="AN23" i="4"/>
  <c r="AG23" i="4"/>
  <c r="Z23" i="4"/>
  <c r="S23" i="4"/>
  <c r="L23" i="4"/>
  <c r="H23" i="4"/>
  <c r="N52" i="5" l="1"/>
  <c r="O52" i="5" s="1"/>
  <c r="H60" i="5"/>
  <c r="H66" i="5"/>
  <c r="AG60" i="5"/>
  <c r="AI60" i="5" s="1"/>
  <c r="AJ60" i="5" s="1"/>
  <c r="AG66" i="5"/>
  <c r="AG67" i="5" s="1"/>
  <c r="AG68" i="5" s="1"/>
  <c r="AN47" i="5"/>
  <c r="AN50" i="5" s="1"/>
  <c r="AP33" i="4"/>
  <c r="S45" i="4"/>
  <c r="AC45" i="4" s="1"/>
  <c r="R52" i="4"/>
  <c r="S52" i="4" s="1"/>
  <c r="U52" i="4" s="1"/>
  <c r="V52" i="4" s="1"/>
  <c r="R51" i="4"/>
  <c r="S51" i="4" s="1"/>
  <c r="AP35" i="4"/>
  <c r="Z69" i="5"/>
  <c r="Z67" i="5"/>
  <c r="AB66" i="5"/>
  <c r="AC66" i="5" s="1"/>
  <c r="S67" i="5"/>
  <c r="U66" i="5"/>
  <c r="V66" i="5" s="1"/>
  <c r="S69" i="5"/>
  <c r="N60" i="5"/>
  <c r="O60" i="5" s="1"/>
  <c r="L63" i="5"/>
  <c r="L61" i="5"/>
  <c r="N66" i="5"/>
  <c r="O66" i="5" s="1"/>
  <c r="L69" i="5"/>
  <c r="L67" i="5"/>
  <c r="L68" i="5" s="1"/>
  <c r="Z61" i="5"/>
  <c r="Z62" i="5" s="1"/>
  <c r="AB60" i="5"/>
  <c r="AC60" i="5" s="1"/>
  <c r="Z63" i="5"/>
  <c r="U60" i="5"/>
  <c r="V60" i="5" s="1"/>
  <c r="S63" i="5"/>
  <c r="S61" i="5"/>
  <c r="AP34" i="4"/>
  <c r="AP28" i="4"/>
  <c r="AB32" i="4"/>
  <c r="AI33" i="4"/>
  <c r="AP24" i="4"/>
  <c r="AP23" i="4"/>
  <c r="AI24" i="4"/>
  <c r="AB23" i="4"/>
  <c r="AC23" i="4" s="1"/>
  <c r="AB24" i="4"/>
  <c r="AB38" i="4"/>
  <c r="AB28" i="4"/>
  <c r="U37" i="4"/>
  <c r="V37" i="4"/>
  <c r="AI37" i="4"/>
  <c r="U30" i="4"/>
  <c r="AJ24" i="4"/>
  <c r="U28" i="4"/>
  <c r="AP29" i="4"/>
  <c r="AQ29" i="4" s="1"/>
  <c r="AP32" i="4"/>
  <c r="AQ35" i="4"/>
  <c r="N37" i="4"/>
  <c r="AP37" i="4"/>
  <c r="N29" i="4"/>
  <c r="O29" i="4" s="1"/>
  <c r="AB31" i="4"/>
  <c r="AC31" i="4" s="1"/>
  <c r="AP31" i="4"/>
  <c r="U29" i="4"/>
  <c r="V29" i="4" s="1"/>
  <c r="U31" i="4"/>
  <c r="V31" i="4" s="1"/>
  <c r="AI29" i="4"/>
  <c r="AJ29" i="4" s="1"/>
  <c r="AP30" i="4"/>
  <c r="V32" i="4"/>
  <c r="N32" i="4"/>
  <c r="AI35" i="4"/>
  <c r="AB35" i="4"/>
  <c r="L39" i="4"/>
  <c r="E21" i="36" s="1"/>
  <c r="N28" i="4"/>
  <c r="V30" i="4"/>
  <c r="N30" i="4"/>
  <c r="AJ30" i="4"/>
  <c r="AB30" i="4"/>
  <c r="AJ33" i="4"/>
  <c r="AB33" i="4"/>
  <c r="AC34" i="4"/>
  <c r="U34" i="4"/>
  <c r="N35" i="4"/>
  <c r="AP38" i="4"/>
  <c r="N31" i="4"/>
  <c r="AQ38" i="4"/>
  <c r="AI38" i="4"/>
  <c r="H39" i="4"/>
  <c r="D21" i="36" s="1"/>
  <c r="U23" i="4"/>
  <c r="AC24" i="4"/>
  <c r="U24" i="4"/>
  <c r="AQ30" i="4"/>
  <c r="AI30" i="4"/>
  <c r="AC32" i="4"/>
  <c r="U32" i="4"/>
  <c r="AQ32" i="4"/>
  <c r="AI32" i="4"/>
  <c r="V33" i="4"/>
  <c r="N33" i="4"/>
  <c r="U33" i="4"/>
  <c r="AJ34" i="4"/>
  <c r="AB34" i="4"/>
  <c r="V38" i="4"/>
  <c r="N38" i="4"/>
  <c r="S39" i="4"/>
  <c r="F21" i="36" s="1"/>
  <c r="V28" i="4"/>
  <c r="AQ28" i="4"/>
  <c r="AI28" i="4"/>
  <c r="AJ37" i="4"/>
  <c r="AB37" i="4"/>
  <c r="AN39" i="4"/>
  <c r="I21" i="36" s="1"/>
  <c r="N23" i="4"/>
  <c r="AG39" i="4"/>
  <c r="H21" i="36" s="1"/>
  <c r="N24" i="4"/>
  <c r="AB29" i="4"/>
  <c r="AC29" i="4" s="1"/>
  <c r="AI31" i="4"/>
  <c r="N34" i="4"/>
  <c r="AI34" i="4"/>
  <c r="AC35" i="4"/>
  <c r="U35" i="4"/>
  <c r="U38" i="4"/>
  <c r="Z39" i="4"/>
  <c r="G21" i="36" s="1"/>
  <c r="AI23" i="4"/>
  <c r="X73" i="4"/>
  <c r="Y45" i="4" s="1"/>
  <c r="Y54" i="4" s="1"/>
  <c r="Z54" i="4" s="1"/>
  <c r="AB54" i="4" s="1"/>
  <c r="AC54" i="4" s="1"/>
  <c r="H69" i="5" l="1"/>
  <c r="O69" i="5" s="1"/>
  <c r="H67" i="5"/>
  <c r="H68" i="5" s="1"/>
  <c r="H70" i="5" s="1"/>
  <c r="H63" i="5"/>
  <c r="O63" i="5" s="1"/>
  <c r="H61" i="5"/>
  <c r="H62" i="5" s="1"/>
  <c r="H64" i="5" s="1"/>
  <c r="U45" i="4"/>
  <c r="AG61" i="5"/>
  <c r="AG62" i="5" s="1"/>
  <c r="AI62" i="5" s="1"/>
  <c r="AJ62" i="5" s="1"/>
  <c r="AG63" i="5"/>
  <c r="AI63" i="5" s="1"/>
  <c r="AG69" i="5"/>
  <c r="AQ69" i="5" s="1"/>
  <c r="AI66" i="5"/>
  <c r="AJ66" i="5" s="1"/>
  <c r="AP47" i="5"/>
  <c r="AQ47" i="5" s="1"/>
  <c r="U51" i="4"/>
  <c r="V51" i="4" s="1"/>
  <c r="Z45" i="4"/>
  <c r="AB45" i="4" s="1"/>
  <c r="Y52" i="4"/>
  <c r="Z52" i="4" s="1"/>
  <c r="AB52" i="4" s="1"/>
  <c r="AC52" i="4" s="1"/>
  <c r="Y51" i="4"/>
  <c r="Z51" i="4" s="1"/>
  <c r="AB51" i="4" s="1"/>
  <c r="AC51" i="4" s="1"/>
  <c r="AP50" i="5"/>
  <c r="AQ50" i="5" s="1"/>
  <c r="AN60" i="5"/>
  <c r="AN66" i="5"/>
  <c r="U61" i="5"/>
  <c r="V61" i="5" s="1"/>
  <c r="H47" i="4"/>
  <c r="H50" i="4" s="1"/>
  <c r="N68" i="5"/>
  <c r="O68" i="5" s="1"/>
  <c r="L70" i="5"/>
  <c r="N70" i="5" s="1"/>
  <c r="O70" i="5" s="1"/>
  <c r="U69" i="5"/>
  <c r="AC69" i="5"/>
  <c r="AJ63" i="5"/>
  <c r="AB63" i="5"/>
  <c r="N67" i="5"/>
  <c r="O67" i="5" s="1"/>
  <c r="Z64" i="5"/>
  <c r="L47" i="4"/>
  <c r="V69" i="5"/>
  <c r="N69" i="5"/>
  <c r="S68" i="5"/>
  <c r="U67" i="5"/>
  <c r="V67" i="5" s="1"/>
  <c r="S62" i="5"/>
  <c r="U63" i="5"/>
  <c r="AC63" i="5"/>
  <c r="L62" i="5"/>
  <c r="N61" i="5"/>
  <c r="O61" i="5" s="1"/>
  <c r="AB67" i="5"/>
  <c r="AC67" i="5" s="1"/>
  <c r="S47" i="4"/>
  <c r="AI67" i="5"/>
  <c r="AJ67" i="5" s="1"/>
  <c r="AB61" i="5"/>
  <c r="AC61" i="5" s="1"/>
  <c r="V63" i="5"/>
  <c r="N63" i="5"/>
  <c r="Z68" i="5"/>
  <c r="AI68" i="5" s="1"/>
  <c r="AJ68" i="5" s="1"/>
  <c r="AJ69" i="5"/>
  <c r="AB69" i="5"/>
  <c r="AQ23" i="4"/>
  <c r="AJ23" i="4"/>
  <c r="V23" i="4"/>
  <c r="O23" i="4"/>
  <c r="AE73" i="4"/>
  <c r="AF45" i="4" s="1"/>
  <c r="AF54" i="4" s="1"/>
  <c r="AG54" i="4" s="1"/>
  <c r="AI39" i="4"/>
  <c r="H22" i="36" s="1"/>
  <c r="H23" i="36" s="1"/>
  <c r="N39" i="4"/>
  <c r="E22" i="36" s="1"/>
  <c r="E23" i="36" s="1"/>
  <c r="AP39" i="4"/>
  <c r="I22" i="36" s="1"/>
  <c r="I23" i="36" s="1"/>
  <c r="U39" i="4"/>
  <c r="F22" i="36" s="1"/>
  <c r="F23" i="36" s="1"/>
  <c r="AB39" i="4"/>
  <c r="G22" i="36" s="1"/>
  <c r="G23" i="36" s="1"/>
  <c r="AQ63" i="5" l="1"/>
  <c r="AG64" i="5"/>
  <c r="AI64" i="5" s="1"/>
  <c r="AJ64" i="5" s="1"/>
  <c r="AI61" i="5"/>
  <c r="AJ61" i="5" s="1"/>
  <c r="AG70" i="5"/>
  <c r="AI69" i="5"/>
  <c r="Z47" i="4"/>
  <c r="AB47" i="4" s="1"/>
  <c r="AC47" i="4" s="1"/>
  <c r="AI54" i="4"/>
  <c r="AJ54" i="4" s="1"/>
  <c r="AG45" i="4"/>
  <c r="AQ45" i="4" s="1"/>
  <c r="AF52" i="4"/>
  <c r="AG52" i="4" s="1"/>
  <c r="AF51" i="4"/>
  <c r="AG51" i="4" s="1"/>
  <c r="AJ45" i="4"/>
  <c r="AN67" i="5"/>
  <c r="AP67" i="5" s="1"/>
  <c r="AQ67" i="5" s="1"/>
  <c r="AP66" i="5"/>
  <c r="AQ66" i="5" s="1"/>
  <c r="AN69" i="5"/>
  <c r="AP69" i="5" s="1"/>
  <c r="AP60" i="5"/>
  <c r="AQ60" i="5" s="1"/>
  <c r="AN63" i="5"/>
  <c r="AP63" i="5" s="1"/>
  <c r="AN61" i="5"/>
  <c r="H66" i="4"/>
  <c r="H60" i="4"/>
  <c r="S50" i="4"/>
  <c r="U47" i="4"/>
  <c r="V47" i="4" s="1"/>
  <c r="N47" i="4"/>
  <c r="O47" i="4" s="1"/>
  <c r="L50" i="4"/>
  <c r="Z70" i="5"/>
  <c r="AB68" i="5"/>
  <c r="AC68" i="5" s="1"/>
  <c r="U62" i="5"/>
  <c r="V62" i="5" s="1"/>
  <c r="S64" i="5"/>
  <c r="AB64" i="5" s="1"/>
  <c r="S70" i="5"/>
  <c r="U70" i="5" s="1"/>
  <c r="V70" i="5" s="1"/>
  <c r="AB62" i="5"/>
  <c r="AC62" i="5" s="1"/>
  <c r="U68" i="5"/>
  <c r="V68" i="5" s="1"/>
  <c r="L64" i="5"/>
  <c r="N64" i="5" s="1"/>
  <c r="O64" i="5" s="1"/>
  <c r="N62" i="5"/>
  <c r="O62" i="5" s="1"/>
  <c r="AQ39" i="4"/>
  <c r="AJ39" i="4"/>
  <c r="V39" i="4"/>
  <c r="O39" i="4"/>
  <c r="AC39" i="4"/>
  <c r="AL73" i="4"/>
  <c r="AM45" i="4" s="1"/>
  <c r="AM54" i="4" s="1"/>
  <c r="AN54" i="4" s="1"/>
  <c r="AP54" i="4" s="1"/>
  <c r="AQ54" i="4" s="1"/>
  <c r="AG47" i="4" l="1"/>
  <c r="AI47" i="4" s="1"/>
  <c r="AJ47" i="4" s="1"/>
  <c r="AI45" i="4"/>
  <c r="Z50" i="4"/>
  <c r="AB50" i="4" s="1"/>
  <c r="AC50" i="4" s="1"/>
  <c r="AI51" i="4"/>
  <c r="AJ51" i="4" s="1"/>
  <c r="AI52" i="4"/>
  <c r="AJ52" i="4" s="1"/>
  <c r="AN45" i="4"/>
  <c r="AP45" i="4" s="1"/>
  <c r="AM51" i="4"/>
  <c r="AN51" i="4" s="1"/>
  <c r="AP51" i="4" s="1"/>
  <c r="AQ51" i="4" s="1"/>
  <c r="AM52" i="4"/>
  <c r="AN52" i="4" s="1"/>
  <c r="AP52" i="4" s="1"/>
  <c r="AQ52" i="4" s="1"/>
  <c r="AN62" i="5"/>
  <c r="AP61" i="5"/>
  <c r="AQ61" i="5" s="1"/>
  <c r="AN68" i="5"/>
  <c r="AB70" i="5"/>
  <c r="AC70" i="5" s="1"/>
  <c r="H63" i="4"/>
  <c r="O63" i="4" s="1"/>
  <c r="H61" i="4"/>
  <c r="H62" i="4" s="1"/>
  <c r="H69" i="4"/>
  <c r="O69" i="4" s="1"/>
  <c r="H67" i="4"/>
  <c r="H68" i="4" s="1"/>
  <c r="U50" i="4"/>
  <c r="V50" i="4" s="1"/>
  <c r="L60" i="4"/>
  <c r="N50" i="4"/>
  <c r="O50" i="4" s="1"/>
  <c r="L66" i="4"/>
  <c r="U64" i="5"/>
  <c r="V64" i="5" s="1"/>
  <c r="AC64" i="5"/>
  <c r="AI70" i="5"/>
  <c r="AJ70" i="5" s="1"/>
  <c r="S66" i="4"/>
  <c r="S60" i="4"/>
  <c r="AG50" i="4" l="1"/>
  <c r="AG60" i="4" s="1"/>
  <c r="AG63" i="4" s="1"/>
  <c r="Z66" i="4"/>
  <c r="Z67" i="4" s="1"/>
  <c r="Z60" i="4"/>
  <c r="Z63" i="4" s="1"/>
  <c r="AN47" i="4"/>
  <c r="AP47" i="4" s="1"/>
  <c r="AQ47" i="4" s="1"/>
  <c r="AN70" i="5"/>
  <c r="AP70" i="5" s="1"/>
  <c r="AQ70" i="5" s="1"/>
  <c r="AP68" i="5"/>
  <c r="AQ68" i="5" s="1"/>
  <c r="AN64" i="5"/>
  <c r="AP64" i="5" s="1"/>
  <c r="AQ64" i="5" s="1"/>
  <c r="AP62" i="5"/>
  <c r="AQ62" i="5" s="1"/>
  <c r="H70" i="4"/>
  <c r="H64" i="4"/>
  <c r="N60" i="4"/>
  <c r="O60" i="4" s="1"/>
  <c r="L63" i="4"/>
  <c r="L61" i="4"/>
  <c r="U60" i="4"/>
  <c r="V60" i="4" s="1"/>
  <c r="S63" i="4"/>
  <c r="S61" i="4"/>
  <c r="S62" i="4" s="1"/>
  <c r="S69" i="4"/>
  <c r="AC69" i="4" s="1"/>
  <c r="S67" i="4"/>
  <c r="S68" i="4" s="1"/>
  <c r="U66" i="4"/>
  <c r="V66" i="4" s="1"/>
  <c r="N66" i="4"/>
  <c r="O66" i="4" s="1"/>
  <c r="L69" i="4"/>
  <c r="L67" i="4"/>
  <c r="L68" i="4" s="1"/>
  <c r="AG61" i="4" l="1"/>
  <c r="AG62" i="4" s="1"/>
  <c r="AI62" i="4" s="1"/>
  <c r="AJ62" i="4" s="1"/>
  <c r="AG66" i="4"/>
  <c r="AG69" i="4" s="1"/>
  <c r="AI50" i="4"/>
  <c r="AJ50" i="4" s="1"/>
  <c r="Z61" i="4"/>
  <c r="Z62" i="4" s="1"/>
  <c r="AB60" i="4"/>
  <c r="AC60" i="4" s="1"/>
  <c r="AB66" i="4"/>
  <c r="AC66" i="4" s="1"/>
  <c r="Z69" i="4"/>
  <c r="AJ69" i="4" s="1"/>
  <c r="AI60" i="4"/>
  <c r="AJ60" i="4" s="1"/>
  <c r="AN50" i="4"/>
  <c r="AP50" i="4" s="1"/>
  <c r="AQ50" i="4" s="1"/>
  <c r="AB67" i="4"/>
  <c r="AC67" i="4" s="1"/>
  <c r="AJ63" i="4"/>
  <c r="AB63" i="4"/>
  <c r="U67" i="4"/>
  <c r="V67" i="4" s="1"/>
  <c r="N67" i="4"/>
  <c r="O67" i="4" s="1"/>
  <c r="Z64" i="4"/>
  <c r="AB62" i="4"/>
  <c r="AC62" i="4" s="1"/>
  <c r="AI63" i="4"/>
  <c r="AQ63" i="4"/>
  <c r="L62" i="4"/>
  <c r="U62" i="4" s="1"/>
  <c r="V62" i="4" s="1"/>
  <c r="N61" i="4"/>
  <c r="O61" i="4" s="1"/>
  <c r="U61" i="4"/>
  <c r="V61" i="4" s="1"/>
  <c r="AC63" i="4"/>
  <c r="U63" i="4"/>
  <c r="Z68" i="4"/>
  <c r="N68" i="4"/>
  <c r="O68" i="4" s="1"/>
  <c r="L70" i="4"/>
  <c r="U69" i="4"/>
  <c r="N69" i="4"/>
  <c r="V69" i="4"/>
  <c r="S64" i="4"/>
  <c r="AQ69" i="4"/>
  <c r="S70" i="4"/>
  <c r="U68" i="4"/>
  <c r="V68" i="4" s="1"/>
  <c r="V63" i="4"/>
  <c r="N63" i="4"/>
  <c r="AI66" i="4" l="1"/>
  <c r="AJ66" i="4" s="1"/>
  <c r="AG64" i="4"/>
  <c r="AB61" i="4"/>
  <c r="AC61" i="4" s="1"/>
  <c r="AI61" i="4"/>
  <c r="AJ61" i="4" s="1"/>
  <c r="AG67" i="4"/>
  <c r="AG68" i="4" s="1"/>
  <c r="AG70" i="4" s="1"/>
  <c r="AI69" i="4"/>
  <c r="AB69" i="4"/>
  <c r="AN66" i="4"/>
  <c r="AN67" i="4" s="1"/>
  <c r="AN60" i="4"/>
  <c r="AN63" i="4" s="1"/>
  <c r="AP63" i="4" s="1"/>
  <c r="U70" i="4"/>
  <c r="V70" i="4" s="1"/>
  <c r="AB68" i="4"/>
  <c r="AC68" i="4" s="1"/>
  <c r="Z70" i="4"/>
  <c r="AB70" i="4" s="1"/>
  <c r="AC70" i="4" s="1"/>
  <c r="AI64" i="4"/>
  <c r="H24" i="36" s="1"/>
  <c r="N70" i="4"/>
  <c r="O70" i="4" s="1"/>
  <c r="AB64" i="4"/>
  <c r="G24" i="36" s="1"/>
  <c r="N62" i="4"/>
  <c r="O62" i="4" s="1"/>
  <c r="L64" i="4"/>
  <c r="N64" i="4" s="1"/>
  <c r="E24" i="36" s="1"/>
  <c r="AI68" i="4" l="1"/>
  <c r="AJ68" i="4" s="1"/>
  <c r="AI67" i="4"/>
  <c r="AJ67" i="4" s="1"/>
  <c r="AP66" i="4"/>
  <c r="AQ66" i="4" s="1"/>
  <c r="AN69" i="4"/>
  <c r="AP69" i="4" s="1"/>
  <c r="AP60" i="4"/>
  <c r="AQ60" i="4" s="1"/>
  <c r="AN61" i="4"/>
  <c r="AP61" i="4" s="1"/>
  <c r="AQ61" i="4" s="1"/>
  <c r="AI70" i="4"/>
  <c r="AJ70" i="4" s="1"/>
  <c r="AJ64" i="4"/>
  <c r="AC64" i="4"/>
  <c r="O64" i="4"/>
  <c r="AN68" i="4"/>
  <c r="AP67" i="4"/>
  <c r="AQ67" i="4" s="1"/>
  <c r="U64" i="4"/>
  <c r="F24" i="36" s="1"/>
  <c r="AN62" i="4" l="1"/>
  <c r="AP62" i="4" s="1"/>
  <c r="AQ62" i="4" s="1"/>
  <c r="H25" i="36"/>
  <c r="G25" i="36"/>
  <c r="E25" i="36"/>
  <c r="V64" i="4"/>
  <c r="AP68" i="4"/>
  <c r="AQ68" i="4" s="1"/>
  <c r="AN70" i="4"/>
  <c r="AP70" i="4" s="1"/>
  <c r="AQ70" i="4" s="1"/>
  <c r="AN64" i="4" l="1"/>
  <c r="AP64" i="4" s="1"/>
  <c r="I24" i="36" s="1"/>
  <c r="F25" i="36"/>
  <c r="AQ64" i="4" l="1"/>
  <c r="I25" i="36" s="1"/>
  <c r="Q73" i="3" l="1"/>
  <c r="R45" i="3" s="1"/>
  <c r="L46" i="3"/>
  <c r="H46" i="3"/>
  <c r="O46" i="3" s="1"/>
  <c r="AM44" i="3"/>
  <c r="AN44" i="3" s="1"/>
  <c r="Y44" i="3"/>
  <c r="Z44" i="3" s="1"/>
  <c r="K44" i="3"/>
  <c r="L44" i="3" s="1"/>
  <c r="H43" i="3"/>
  <c r="AM40" i="3"/>
  <c r="AN40" i="3" s="1"/>
  <c r="Y40" i="3"/>
  <c r="Z40" i="3" s="1"/>
  <c r="K40" i="3"/>
  <c r="L40" i="3" s="1"/>
  <c r="AM31" i="3"/>
  <c r="AN31" i="3" s="1"/>
  <c r="R31" i="3"/>
  <c r="S31" i="3" s="1"/>
  <c r="K31" i="3"/>
  <c r="L31" i="3" s="1"/>
  <c r="AM29" i="3"/>
  <c r="AN29" i="3" s="1"/>
  <c r="AF29" i="3"/>
  <c r="AG29" i="3" s="1"/>
  <c r="K29" i="3"/>
  <c r="L29" i="3" s="1"/>
  <c r="AN28" i="3"/>
  <c r="AP28" i="3" s="1"/>
  <c r="AG28" i="3"/>
  <c r="AQ28" i="3" s="1"/>
  <c r="Z28" i="3"/>
  <c r="S28" i="3"/>
  <c r="AC28" i="3" s="1"/>
  <c r="L28" i="3"/>
  <c r="H28" i="3"/>
  <c r="O28" i="3" s="1"/>
  <c r="AG24" i="3"/>
  <c r="AQ24" i="3" s="1"/>
  <c r="Z24" i="3"/>
  <c r="S24" i="3"/>
  <c r="AC24" i="3" s="1"/>
  <c r="L24" i="3"/>
  <c r="V24" i="3" s="1"/>
  <c r="H24" i="3"/>
  <c r="O24" i="3" s="1"/>
  <c r="AN23" i="3"/>
  <c r="AG23" i="3"/>
  <c r="Z23" i="3"/>
  <c r="S23" i="3"/>
  <c r="L23" i="3"/>
  <c r="H23" i="3"/>
  <c r="AM37" i="3"/>
  <c r="AN37" i="3" s="1"/>
  <c r="U28" i="3" l="1"/>
  <c r="S45" i="3"/>
  <c r="U45" i="3" s="1"/>
  <c r="V45" i="3" s="1"/>
  <c r="R54" i="3"/>
  <c r="S54" i="3" s="1"/>
  <c r="R52" i="3"/>
  <c r="S52" i="3" s="1"/>
  <c r="U52" i="3" s="1"/>
  <c r="V52" i="3" s="1"/>
  <c r="R51" i="3"/>
  <c r="S51" i="3" s="1"/>
  <c r="AP24" i="3"/>
  <c r="Y33" i="3"/>
  <c r="Z33" i="3" s="1"/>
  <c r="AJ33" i="3" s="1"/>
  <c r="AF42" i="3"/>
  <c r="AG42" i="3" s="1"/>
  <c r="AF35" i="3"/>
  <c r="AG35" i="3" s="1"/>
  <c r="AQ35" i="3" s="1"/>
  <c r="K37" i="3"/>
  <c r="L37" i="3" s="1"/>
  <c r="V37" i="3" s="1"/>
  <c r="N23" i="3"/>
  <c r="O23" i="3" s="1"/>
  <c r="G32" i="3"/>
  <c r="H32" i="3" s="1"/>
  <c r="O32" i="3" s="1"/>
  <c r="R42" i="3"/>
  <c r="S42" i="3" s="1"/>
  <c r="X73" i="3"/>
  <c r="Y45" i="3" s="1"/>
  <c r="AP23" i="3"/>
  <c r="AQ23" i="3" s="1"/>
  <c r="AI23" i="3"/>
  <c r="AJ23" i="3" s="1"/>
  <c r="AP29" i="3"/>
  <c r="AQ29" i="3" s="1"/>
  <c r="U31" i="3"/>
  <c r="V31" i="3" s="1"/>
  <c r="U23" i="3"/>
  <c r="V23" i="3" s="1"/>
  <c r="AJ28" i="3"/>
  <c r="AB28" i="3"/>
  <c r="G34" i="3"/>
  <c r="H34" i="3" s="1"/>
  <c r="O34" i="3" s="1"/>
  <c r="Y35" i="3"/>
  <c r="Z35" i="3" s="1"/>
  <c r="AF37" i="3"/>
  <c r="AG37" i="3" s="1"/>
  <c r="G44" i="3"/>
  <c r="H44" i="3" s="1"/>
  <c r="G40" i="3"/>
  <c r="H40" i="3" s="1"/>
  <c r="G31" i="3"/>
  <c r="H31" i="3" s="1"/>
  <c r="O31" i="3" s="1"/>
  <c r="G29" i="3"/>
  <c r="H29" i="3" s="1"/>
  <c r="N29" i="3" s="1"/>
  <c r="AB23" i="3"/>
  <c r="AC23" i="3" s="1"/>
  <c r="U24" i="3"/>
  <c r="Y29" i="3"/>
  <c r="Z29" i="3" s="1"/>
  <c r="AF31" i="3"/>
  <c r="AG31" i="3" s="1"/>
  <c r="K33" i="3"/>
  <c r="L33" i="3" s="1"/>
  <c r="AM33" i="3"/>
  <c r="AN33" i="3" s="1"/>
  <c r="R35" i="3"/>
  <c r="S35" i="3" s="1"/>
  <c r="Y37" i="3"/>
  <c r="Z37" i="3" s="1"/>
  <c r="N24" i="3"/>
  <c r="AI24" i="3"/>
  <c r="N28" i="3"/>
  <c r="V28" i="3"/>
  <c r="AI28" i="3"/>
  <c r="R29" i="3"/>
  <c r="S29" i="3" s="1"/>
  <c r="G30" i="3"/>
  <c r="H30" i="3" s="1"/>
  <c r="O30" i="3" s="1"/>
  <c r="Y31" i="3"/>
  <c r="Z31" i="3" s="1"/>
  <c r="AF33" i="3"/>
  <c r="AG33" i="3" s="1"/>
  <c r="K35" i="3"/>
  <c r="L35" i="3" s="1"/>
  <c r="AM35" i="3"/>
  <c r="AN35" i="3" s="1"/>
  <c r="R37" i="3"/>
  <c r="S37" i="3" s="1"/>
  <c r="G38" i="3"/>
  <c r="H38" i="3" s="1"/>
  <c r="O38" i="3" s="1"/>
  <c r="Q46" i="3"/>
  <c r="X46" i="3" s="1"/>
  <c r="AE46" i="3" s="1"/>
  <c r="AL46" i="3" s="1"/>
  <c r="AJ24" i="3"/>
  <c r="AB24" i="3"/>
  <c r="AN43" i="3"/>
  <c r="AG43" i="3"/>
  <c r="Z43" i="3"/>
  <c r="S43" i="3"/>
  <c r="L43" i="3"/>
  <c r="G42" i="3"/>
  <c r="H42" i="3" s="1"/>
  <c r="AM38" i="3"/>
  <c r="AN38" i="3" s="1"/>
  <c r="AF38" i="3"/>
  <c r="AG38" i="3" s="1"/>
  <c r="Y38" i="3"/>
  <c r="Z38" i="3" s="1"/>
  <c r="R38" i="3"/>
  <c r="S38" i="3" s="1"/>
  <c r="K38" i="3"/>
  <c r="L38" i="3" s="1"/>
  <c r="G37" i="3"/>
  <c r="H37" i="3" s="1"/>
  <c r="O37" i="3" s="1"/>
  <c r="G35" i="3"/>
  <c r="H35" i="3" s="1"/>
  <c r="O35" i="3" s="1"/>
  <c r="AM34" i="3"/>
  <c r="AN34" i="3" s="1"/>
  <c r="AF34" i="3"/>
  <c r="AG34" i="3" s="1"/>
  <c r="Y34" i="3"/>
  <c r="Z34" i="3" s="1"/>
  <c r="R34" i="3"/>
  <c r="S34" i="3" s="1"/>
  <c r="K34" i="3"/>
  <c r="L34" i="3" s="1"/>
  <c r="G33" i="3"/>
  <c r="H33" i="3" s="1"/>
  <c r="O33" i="3" s="1"/>
  <c r="AM32" i="3"/>
  <c r="AN32" i="3" s="1"/>
  <c r="AF32" i="3"/>
  <c r="AG32" i="3" s="1"/>
  <c r="Y32" i="3"/>
  <c r="Z32" i="3" s="1"/>
  <c r="R32" i="3"/>
  <c r="S32" i="3" s="1"/>
  <c r="K32" i="3"/>
  <c r="L32" i="3" s="1"/>
  <c r="AM30" i="3"/>
  <c r="AN30" i="3" s="1"/>
  <c r="AF30" i="3"/>
  <c r="AG30" i="3" s="1"/>
  <c r="Y30" i="3"/>
  <c r="Z30" i="3" s="1"/>
  <c r="R30" i="3"/>
  <c r="S30" i="3" s="1"/>
  <c r="K30" i="3"/>
  <c r="L30" i="3" s="1"/>
  <c r="R33" i="3"/>
  <c r="S33" i="3" s="1"/>
  <c r="R40" i="3"/>
  <c r="S40" i="3" s="1"/>
  <c r="AB40" i="3" s="1"/>
  <c r="AF40" i="3"/>
  <c r="AG40" i="3" s="1"/>
  <c r="AP40" i="3" s="1"/>
  <c r="K42" i="3"/>
  <c r="L42" i="3" s="1"/>
  <c r="Y42" i="3"/>
  <c r="Z42" i="3" s="1"/>
  <c r="AM42" i="3"/>
  <c r="AN42" i="3" s="1"/>
  <c r="R44" i="3"/>
  <c r="S44" i="3" s="1"/>
  <c r="AF44" i="3"/>
  <c r="AG44" i="3" s="1"/>
  <c r="AP44" i="3" s="1"/>
  <c r="N46" i="3"/>
  <c r="V46" i="3"/>
  <c r="AI35" i="3" l="1"/>
  <c r="AB33" i="3"/>
  <c r="Z45" i="3"/>
  <c r="AB45" i="3" s="1"/>
  <c r="AC45" i="3" s="1"/>
  <c r="Y54" i="3"/>
  <c r="Z54" i="3" s="1"/>
  <c r="Y52" i="3"/>
  <c r="Z52" i="3" s="1"/>
  <c r="Y51" i="3"/>
  <c r="Z51" i="3" s="1"/>
  <c r="AB51" i="3" s="1"/>
  <c r="AC51" i="3" s="1"/>
  <c r="U51" i="3"/>
  <c r="V51" i="3" s="1"/>
  <c r="U54" i="3"/>
  <c r="V54" i="3" s="1"/>
  <c r="AP42" i="3"/>
  <c r="AQ42" i="3" s="1"/>
  <c r="AP35" i="3"/>
  <c r="AP32" i="3"/>
  <c r="AG39" i="3"/>
  <c r="S39" i="3"/>
  <c r="AE73" i="3"/>
  <c r="AF45" i="3" s="1"/>
  <c r="AP43" i="3"/>
  <c r="AQ43" i="3" s="1"/>
  <c r="N40" i="3"/>
  <c r="O40" i="3" s="1"/>
  <c r="U44" i="3"/>
  <c r="V44" i="3" s="1"/>
  <c r="AC30" i="3"/>
  <c r="U30" i="3"/>
  <c r="V32" i="3"/>
  <c r="N32" i="3"/>
  <c r="AB34" i="3"/>
  <c r="AJ34" i="3"/>
  <c r="S46" i="3"/>
  <c r="AI31" i="3"/>
  <c r="AQ31" i="3"/>
  <c r="AN39" i="3"/>
  <c r="AI40" i="3"/>
  <c r="AJ40" i="3" s="1"/>
  <c r="AQ40" i="3"/>
  <c r="AJ30" i="3"/>
  <c r="AB30" i="3"/>
  <c r="AC32" i="3"/>
  <c r="U32" i="3"/>
  <c r="AI34" i="3"/>
  <c r="AQ34" i="3"/>
  <c r="AQ38" i="3"/>
  <c r="AI38" i="3"/>
  <c r="L39" i="3"/>
  <c r="N35" i="3"/>
  <c r="V35" i="3"/>
  <c r="AB29" i="3"/>
  <c r="AC29" i="3" s="1"/>
  <c r="AI37" i="3"/>
  <c r="AQ37" i="3"/>
  <c r="AB44" i="3"/>
  <c r="AC44" i="3" s="1"/>
  <c r="N37" i="3"/>
  <c r="AI44" i="3"/>
  <c r="AJ44" i="3" s="1"/>
  <c r="AQ44" i="3"/>
  <c r="N42" i="3"/>
  <c r="O42" i="3" s="1"/>
  <c r="N30" i="3"/>
  <c r="V30" i="3"/>
  <c r="AP30" i="3"/>
  <c r="AI32" i="3"/>
  <c r="AQ32" i="3"/>
  <c r="AC34" i="3"/>
  <c r="U34" i="3"/>
  <c r="AC38" i="3"/>
  <c r="U38" i="3"/>
  <c r="AI43" i="3"/>
  <c r="AJ43" i="3" s="1"/>
  <c r="U37" i="3"/>
  <c r="AC37" i="3"/>
  <c r="AB31" i="3"/>
  <c r="AC31" i="3" s="1"/>
  <c r="AJ31" i="3"/>
  <c r="AB37" i="3"/>
  <c r="AJ37" i="3"/>
  <c r="N33" i="3"/>
  <c r="V33" i="3"/>
  <c r="U42" i="3"/>
  <c r="V42" i="3" s="1"/>
  <c r="AI29" i="3"/>
  <c r="AJ29" i="3" s="1"/>
  <c r="AP37" i="3"/>
  <c r="AJ38" i="3"/>
  <c r="AB38" i="3"/>
  <c r="N43" i="3"/>
  <c r="O43" i="3" s="1"/>
  <c r="Z39" i="3"/>
  <c r="U33" i="3"/>
  <c r="AC33" i="3"/>
  <c r="U43" i="3"/>
  <c r="V43" i="3" s="1"/>
  <c r="U29" i="3"/>
  <c r="V29" i="3" s="1"/>
  <c r="U35" i="3"/>
  <c r="AC35" i="3"/>
  <c r="O29" i="3"/>
  <c r="AB42" i="3"/>
  <c r="AC42" i="3" s="1"/>
  <c r="U40" i="3"/>
  <c r="V40" i="3" s="1"/>
  <c r="AC40" i="3"/>
  <c r="AQ30" i="3"/>
  <c r="AI30" i="3"/>
  <c r="AJ32" i="3"/>
  <c r="AB32" i="3"/>
  <c r="V34" i="3"/>
  <c r="N34" i="3"/>
  <c r="AP34" i="3"/>
  <c r="V38" i="3"/>
  <c r="N38" i="3"/>
  <c r="AP38" i="3"/>
  <c r="AB43" i="3"/>
  <c r="AC43" i="3" s="1"/>
  <c r="N44" i="3"/>
  <c r="O44" i="3" s="1"/>
  <c r="AI33" i="3"/>
  <c r="AQ33" i="3"/>
  <c r="H39" i="3"/>
  <c r="AP33" i="3"/>
  <c r="AB35" i="3"/>
  <c r="AJ35" i="3"/>
  <c r="AI42" i="3"/>
  <c r="AJ42" i="3" s="1"/>
  <c r="N31" i="3"/>
  <c r="AP31" i="3"/>
  <c r="AJ45" i="3" l="1"/>
  <c r="AG45" i="3"/>
  <c r="AQ45" i="3" s="1"/>
  <c r="AF54" i="3"/>
  <c r="AG54" i="3" s="1"/>
  <c r="AI54" i="3" s="1"/>
  <c r="AJ54" i="3" s="1"/>
  <c r="AF51" i="3"/>
  <c r="AG51" i="3" s="1"/>
  <c r="AF52" i="3"/>
  <c r="AG52" i="3" s="1"/>
  <c r="AB52" i="3"/>
  <c r="AC52" i="3" s="1"/>
  <c r="AB54" i="3"/>
  <c r="AC54" i="3" s="1"/>
  <c r="H51" i="3"/>
  <c r="N51" i="3" s="1"/>
  <c r="O51" i="3" s="1"/>
  <c r="H52" i="3"/>
  <c r="N52" i="3" s="1"/>
  <c r="O52" i="3" s="1"/>
  <c r="AL73" i="3"/>
  <c r="AM45" i="3" s="1"/>
  <c r="Z46" i="3"/>
  <c r="Z47" i="3" s="1"/>
  <c r="AB39" i="3"/>
  <c r="AC39" i="3" s="1"/>
  <c r="L47" i="3"/>
  <c r="N39" i="3"/>
  <c r="O39" i="3" s="1"/>
  <c r="U39" i="3"/>
  <c r="V39" i="3" s="1"/>
  <c r="H47" i="3"/>
  <c r="AP39" i="3"/>
  <c r="AQ39" i="3" s="1"/>
  <c r="U46" i="3"/>
  <c r="AC46" i="3"/>
  <c r="AI39" i="3"/>
  <c r="AJ39" i="3" s="1"/>
  <c r="S47" i="3"/>
  <c r="AI45" i="3" l="1"/>
  <c r="AN45" i="3"/>
  <c r="AP45" i="3" s="1"/>
  <c r="AM54" i="3"/>
  <c r="AN54" i="3" s="1"/>
  <c r="AP54" i="3" s="1"/>
  <c r="AQ54" i="3" s="1"/>
  <c r="AM52" i="3"/>
  <c r="AN52" i="3" s="1"/>
  <c r="AP52" i="3" s="1"/>
  <c r="AQ52" i="3" s="1"/>
  <c r="AM51" i="3"/>
  <c r="AN51" i="3" s="1"/>
  <c r="AP51" i="3" s="1"/>
  <c r="AQ51" i="3" s="1"/>
  <c r="AI52" i="3"/>
  <c r="AJ52" i="3" s="1"/>
  <c r="AI51" i="3"/>
  <c r="AJ51" i="3" s="1"/>
  <c r="Z50" i="3"/>
  <c r="AB47" i="3"/>
  <c r="AC47" i="3" s="1"/>
  <c r="S50" i="3"/>
  <c r="S66" i="3" s="1"/>
  <c r="U47" i="3"/>
  <c r="V47" i="3" s="1"/>
  <c r="N47" i="3"/>
  <c r="O47" i="3" s="1"/>
  <c r="L50" i="3"/>
  <c r="L66" i="3" s="1"/>
  <c r="AG46" i="3"/>
  <c r="AN46" i="3"/>
  <c r="H50" i="3"/>
  <c r="H66" i="3" s="1"/>
  <c r="AB46" i="3"/>
  <c r="AJ46" i="3"/>
  <c r="H67" i="3" l="1"/>
  <c r="H68" i="3" s="1"/>
  <c r="H69" i="3"/>
  <c r="L69" i="3"/>
  <c r="L67" i="3"/>
  <c r="L68" i="3" s="1"/>
  <c r="N66" i="3"/>
  <c r="O66" i="3" s="1"/>
  <c r="Z60" i="3"/>
  <c r="Z63" i="3" s="1"/>
  <c r="Z66" i="3"/>
  <c r="U66" i="3"/>
  <c r="V66" i="3" s="1"/>
  <c r="S67" i="3"/>
  <c r="S69" i="3"/>
  <c r="N50" i="3"/>
  <c r="O50" i="3" s="1"/>
  <c r="L60" i="3"/>
  <c r="L63" i="3" s="1"/>
  <c r="H60" i="3"/>
  <c r="H63" i="3" s="1"/>
  <c r="AP46" i="3"/>
  <c r="AN47" i="3"/>
  <c r="AB50" i="3"/>
  <c r="AC50" i="3" s="1"/>
  <c r="AI46" i="3"/>
  <c r="AQ46" i="3"/>
  <c r="AG47" i="3"/>
  <c r="U50" i="3"/>
  <c r="V50" i="3" s="1"/>
  <c r="S60" i="3"/>
  <c r="S63" i="3" s="1"/>
  <c r="AB63" i="3" l="1"/>
  <c r="N63" i="3"/>
  <c r="O63" i="3" s="1"/>
  <c r="AC63" i="3"/>
  <c r="U63" i="3"/>
  <c r="V63" i="3" s="1"/>
  <c r="N67" i="3"/>
  <c r="O67" i="3" s="1"/>
  <c r="N69" i="3"/>
  <c r="O69" i="3" s="1"/>
  <c r="L70" i="3"/>
  <c r="N68" i="3"/>
  <c r="O68" i="3" s="1"/>
  <c r="H70" i="3"/>
  <c r="Z61" i="3"/>
  <c r="Z62" i="3" s="1"/>
  <c r="Z64" i="3" s="1"/>
  <c r="U69" i="3"/>
  <c r="V69" i="3" s="1"/>
  <c r="U67" i="3"/>
  <c r="V67" i="3" s="1"/>
  <c r="AB60" i="3"/>
  <c r="AC60" i="3" s="1"/>
  <c r="Z69" i="3"/>
  <c r="Z67" i="3"/>
  <c r="AB66" i="3"/>
  <c r="AC66" i="3" s="1"/>
  <c r="S68" i="3"/>
  <c r="AG50" i="3"/>
  <c r="AG66" i="3" s="1"/>
  <c r="AI47" i="3"/>
  <c r="AJ47" i="3" s="1"/>
  <c r="H61" i="3"/>
  <c r="H62" i="3" s="1"/>
  <c r="H64" i="3" s="1"/>
  <c r="N60" i="3"/>
  <c r="O60" i="3" s="1"/>
  <c r="L61" i="3"/>
  <c r="L62" i="3" s="1"/>
  <c r="L64" i="3" s="1"/>
  <c r="S61" i="3"/>
  <c r="U60" i="3"/>
  <c r="V60" i="3" s="1"/>
  <c r="AP47" i="3"/>
  <c r="AQ47" i="3" s="1"/>
  <c r="AN50" i="3"/>
  <c r="AN66" i="3" s="1"/>
  <c r="AP66" i="3" l="1"/>
  <c r="AQ66" i="3" s="1"/>
  <c r="AN69" i="3"/>
  <c r="AN67" i="3"/>
  <c r="N70" i="3"/>
  <c r="O70" i="3" s="1"/>
  <c r="AG69" i="3"/>
  <c r="AG67" i="3"/>
  <c r="AI67" i="3" s="1"/>
  <c r="AJ67" i="3" s="1"/>
  <c r="AB61" i="3"/>
  <c r="AC61" i="3" s="1"/>
  <c r="N64" i="3"/>
  <c r="O64" i="3" s="1"/>
  <c r="AI66" i="3"/>
  <c r="AJ66" i="3" s="1"/>
  <c r="AB69" i="3"/>
  <c r="AC69" i="3" s="1"/>
  <c r="Z68" i="3"/>
  <c r="AB67" i="3"/>
  <c r="AC67" i="3" s="1"/>
  <c r="U68" i="3"/>
  <c r="V68" i="3" s="1"/>
  <c r="S70" i="3"/>
  <c r="U70" i="3" s="1"/>
  <c r="V70" i="3" s="1"/>
  <c r="AI50" i="3"/>
  <c r="AJ50" i="3" s="1"/>
  <c r="AG60" i="3"/>
  <c r="AG63" i="3" s="1"/>
  <c r="N61" i="3"/>
  <c r="O61" i="3" s="1"/>
  <c r="U61" i="3"/>
  <c r="V61" i="3" s="1"/>
  <c r="S62" i="3"/>
  <c r="S64" i="3" s="1"/>
  <c r="AB64" i="3" s="1"/>
  <c r="AP50" i="3"/>
  <c r="AQ50" i="3" s="1"/>
  <c r="AN60" i="3"/>
  <c r="AN63" i="3" s="1"/>
  <c r="N62" i="3"/>
  <c r="O62" i="3" s="1"/>
  <c r="AP63" i="3" l="1"/>
  <c r="AI63" i="3"/>
  <c r="AJ63" i="3" s="1"/>
  <c r="AQ63" i="3"/>
  <c r="AG68" i="3"/>
  <c r="AI68" i="3" s="1"/>
  <c r="AJ68" i="3" s="1"/>
  <c r="AP67" i="3"/>
  <c r="AQ67" i="3" s="1"/>
  <c r="AP69" i="3"/>
  <c r="AN68" i="3"/>
  <c r="AQ69" i="3"/>
  <c r="AI69" i="3"/>
  <c r="AJ69" i="3" s="1"/>
  <c r="AB68" i="3"/>
  <c r="AC68" i="3" s="1"/>
  <c r="Z70" i="3"/>
  <c r="U64" i="3"/>
  <c r="V64" i="3" s="1"/>
  <c r="AC64" i="3"/>
  <c r="AN61" i="3"/>
  <c r="AN62" i="3" s="1"/>
  <c r="AN64" i="3" s="1"/>
  <c r="AP60" i="3"/>
  <c r="AQ60" i="3" s="1"/>
  <c r="U62" i="3"/>
  <c r="V62" i="3" s="1"/>
  <c r="AB62" i="3"/>
  <c r="AC62" i="3" s="1"/>
  <c r="AG61" i="3"/>
  <c r="AI60" i="3"/>
  <c r="AJ60" i="3" s="1"/>
  <c r="AG70" i="3" l="1"/>
  <c r="AI70" i="3" s="1"/>
  <c r="AJ70" i="3" s="1"/>
  <c r="AP68" i="3"/>
  <c r="AQ68" i="3" s="1"/>
  <c r="AN70" i="3"/>
  <c r="AB70" i="3"/>
  <c r="AC70" i="3" s="1"/>
  <c r="AI61" i="3"/>
  <c r="AJ61" i="3" s="1"/>
  <c r="AG62" i="3"/>
  <c r="AG64" i="3" s="1"/>
  <c r="AP61" i="3"/>
  <c r="AQ61" i="3" s="1"/>
  <c r="AP70" i="3" l="1"/>
  <c r="AQ70" i="3" s="1"/>
  <c r="AI64" i="3"/>
  <c r="AJ64" i="3" s="1"/>
  <c r="AP64" i="3"/>
  <c r="AQ64" i="3" s="1"/>
  <c r="AI62" i="3"/>
  <c r="AJ62" i="3" s="1"/>
  <c r="AP62" i="3"/>
  <c r="AQ62" i="3" s="1"/>
  <c r="Q73" i="2" l="1"/>
  <c r="R48" i="2" s="1"/>
  <c r="R49" i="2" s="1"/>
  <c r="K48" i="2"/>
  <c r="K49" i="2" s="1"/>
  <c r="G48" i="2"/>
  <c r="AN38" i="2"/>
  <c r="AM38" i="2"/>
  <c r="AF38" i="2"/>
  <c r="AG38" i="2" s="1"/>
  <c r="Y38" i="2"/>
  <c r="Z38" i="2" s="1"/>
  <c r="R38" i="2"/>
  <c r="S38" i="2" s="1"/>
  <c r="K38" i="2"/>
  <c r="L38" i="2" s="1"/>
  <c r="V38" i="2" s="1"/>
  <c r="G38" i="2"/>
  <c r="H38" i="2" s="1"/>
  <c r="O38" i="2" s="1"/>
  <c r="AM37" i="2"/>
  <c r="AN37" i="2" s="1"/>
  <c r="AF37" i="2"/>
  <c r="AG37" i="2" s="1"/>
  <c r="Y37" i="2"/>
  <c r="Z37" i="2" s="1"/>
  <c r="R37" i="2"/>
  <c r="S37" i="2" s="1"/>
  <c r="K37" i="2"/>
  <c r="L37" i="2" s="1"/>
  <c r="G37" i="2"/>
  <c r="H37" i="2" s="1"/>
  <c r="O37" i="2" s="1"/>
  <c r="AM35" i="2"/>
  <c r="AN35" i="2" s="1"/>
  <c r="AF35" i="2"/>
  <c r="AG35" i="2" s="1"/>
  <c r="Y35" i="2"/>
  <c r="Z35" i="2" s="1"/>
  <c r="R35" i="2"/>
  <c r="S35" i="2" s="1"/>
  <c r="K35" i="2"/>
  <c r="L35" i="2" s="1"/>
  <c r="G35" i="2"/>
  <c r="H35" i="2" s="1"/>
  <c r="O35" i="2" s="1"/>
  <c r="AM34" i="2"/>
  <c r="AN34" i="2" s="1"/>
  <c r="AF34" i="2"/>
  <c r="AG34" i="2" s="1"/>
  <c r="Y34" i="2"/>
  <c r="Z34" i="2" s="1"/>
  <c r="R34" i="2"/>
  <c r="S34" i="2" s="1"/>
  <c r="K34" i="2"/>
  <c r="L34" i="2" s="1"/>
  <c r="G34" i="2"/>
  <c r="H34" i="2" s="1"/>
  <c r="O34" i="2" s="1"/>
  <c r="AM33" i="2"/>
  <c r="AN33" i="2" s="1"/>
  <c r="AF33" i="2"/>
  <c r="AG33" i="2" s="1"/>
  <c r="Y33" i="2"/>
  <c r="Z33" i="2" s="1"/>
  <c r="R33" i="2"/>
  <c r="S33" i="2" s="1"/>
  <c r="K33" i="2"/>
  <c r="L33" i="2" s="1"/>
  <c r="G33" i="2"/>
  <c r="H33" i="2" s="1"/>
  <c r="O33" i="2" s="1"/>
  <c r="AM32" i="2"/>
  <c r="AN32" i="2" s="1"/>
  <c r="AF32" i="2"/>
  <c r="AG32" i="2" s="1"/>
  <c r="Y32" i="2"/>
  <c r="Z32" i="2" s="1"/>
  <c r="R32" i="2"/>
  <c r="S32" i="2" s="1"/>
  <c r="K32" i="2"/>
  <c r="L32" i="2" s="1"/>
  <c r="G32" i="2"/>
  <c r="H32" i="2" s="1"/>
  <c r="O32" i="2" s="1"/>
  <c r="AM31" i="2"/>
  <c r="AN31" i="2" s="1"/>
  <c r="AF31" i="2"/>
  <c r="AG31" i="2" s="1"/>
  <c r="Y31" i="2"/>
  <c r="Z31" i="2" s="1"/>
  <c r="R31" i="2"/>
  <c r="S31" i="2" s="1"/>
  <c r="K31" i="2"/>
  <c r="L31" i="2" s="1"/>
  <c r="G31" i="2"/>
  <c r="H31" i="2" s="1"/>
  <c r="O31" i="2" s="1"/>
  <c r="AM30" i="2"/>
  <c r="AN30" i="2" s="1"/>
  <c r="AF30" i="2"/>
  <c r="AG30" i="2" s="1"/>
  <c r="Y30" i="2"/>
  <c r="Z30" i="2" s="1"/>
  <c r="R30" i="2"/>
  <c r="S30" i="2" s="1"/>
  <c r="K30" i="2"/>
  <c r="L30" i="2" s="1"/>
  <c r="G30" i="2"/>
  <c r="H30" i="2" s="1"/>
  <c r="O30" i="2" s="1"/>
  <c r="AM29" i="2"/>
  <c r="AN29" i="2" s="1"/>
  <c r="AF29" i="2"/>
  <c r="AG29" i="2" s="1"/>
  <c r="Y29" i="2"/>
  <c r="Z29" i="2" s="1"/>
  <c r="R29" i="2"/>
  <c r="S29" i="2" s="1"/>
  <c r="K29" i="2"/>
  <c r="L29" i="2" s="1"/>
  <c r="G29" i="2"/>
  <c r="H29" i="2" s="1"/>
  <c r="AN28" i="2"/>
  <c r="AG28" i="2"/>
  <c r="AQ28" i="2" s="1"/>
  <c r="Z28" i="2"/>
  <c r="S28" i="2"/>
  <c r="AC28" i="2" s="1"/>
  <c r="L28" i="2"/>
  <c r="H28" i="2"/>
  <c r="O28" i="2" s="1"/>
  <c r="AN24" i="2"/>
  <c r="AG24" i="2"/>
  <c r="Z24" i="2"/>
  <c r="S24" i="2"/>
  <c r="L24" i="2"/>
  <c r="H24" i="2"/>
  <c r="O24" i="2" s="1"/>
  <c r="AN23" i="2"/>
  <c r="AG23" i="2"/>
  <c r="Z23" i="2"/>
  <c r="S23" i="2"/>
  <c r="L23" i="2"/>
  <c r="H23" i="2"/>
  <c r="U28" i="2" l="1"/>
  <c r="AI24" i="2"/>
  <c r="AP24" i="2"/>
  <c r="AQ24" i="2"/>
  <c r="AP28" i="2"/>
  <c r="U24" i="2"/>
  <c r="AI28" i="2"/>
  <c r="AB31" i="2"/>
  <c r="AC31" i="2" s="1"/>
  <c r="N30" i="2"/>
  <c r="AC24" i="2"/>
  <c r="AP30" i="2"/>
  <c r="AP33" i="2"/>
  <c r="AB32" i="2"/>
  <c r="N33" i="2"/>
  <c r="AP35" i="2"/>
  <c r="R52" i="2"/>
  <c r="S52" i="2" s="1"/>
  <c r="R51" i="2"/>
  <c r="S51" i="2" s="1"/>
  <c r="K51" i="2"/>
  <c r="L51" i="2" s="1"/>
  <c r="K52" i="2"/>
  <c r="L52" i="2" s="1"/>
  <c r="X73" i="2"/>
  <c r="R45" i="2"/>
  <c r="S45" i="2" s="1"/>
  <c r="R44" i="2"/>
  <c r="S44" i="2" s="1"/>
  <c r="U44" i="2" s="1"/>
  <c r="V44" i="2" s="1"/>
  <c r="AB29" i="2"/>
  <c r="AC29" i="2" s="1"/>
  <c r="AB23" i="2"/>
  <c r="AC23" i="2" s="1"/>
  <c r="AI38" i="2"/>
  <c r="AQ38" i="2"/>
  <c r="AI29" i="2"/>
  <c r="AJ29" i="2" s="1"/>
  <c r="N29" i="2"/>
  <c r="O29" i="2" s="1"/>
  <c r="AP29" i="2"/>
  <c r="AQ29" i="2" s="1"/>
  <c r="N34" i="2"/>
  <c r="AP34" i="2"/>
  <c r="AI30" i="2"/>
  <c r="U31" i="2"/>
  <c r="V31" i="2" s="1"/>
  <c r="AI33" i="2"/>
  <c r="U34" i="2"/>
  <c r="U30" i="2"/>
  <c r="U35" i="2"/>
  <c r="U38" i="2"/>
  <c r="AC38" i="2"/>
  <c r="AI32" i="2"/>
  <c r="AB38" i="2"/>
  <c r="AJ38" i="2"/>
  <c r="AP38" i="2"/>
  <c r="AC34" i="2"/>
  <c r="AB35" i="2"/>
  <c r="AJ35" i="2"/>
  <c r="U37" i="2"/>
  <c r="AC37" i="2"/>
  <c r="S39" i="2"/>
  <c r="V30" i="2"/>
  <c r="AJ32" i="2"/>
  <c r="AQ33" i="2"/>
  <c r="H39" i="2"/>
  <c r="U23" i="2"/>
  <c r="V23" i="2" s="1"/>
  <c r="AG39" i="2"/>
  <c r="AQ30" i="2"/>
  <c r="N31" i="2"/>
  <c r="AP31" i="2"/>
  <c r="U32" i="2"/>
  <c r="AC32" i="2"/>
  <c r="AB33" i="2"/>
  <c r="AJ33" i="2"/>
  <c r="AI34" i="2"/>
  <c r="AQ34" i="2"/>
  <c r="N35" i="2"/>
  <c r="V35" i="2"/>
  <c r="N37" i="2"/>
  <c r="V37" i="2"/>
  <c r="AB37" i="2"/>
  <c r="AJ37" i="2"/>
  <c r="AP37" i="2"/>
  <c r="N38" i="2"/>
  <c r="S49" i="2"/>
  <c r="AP23" i="2"/>
  <c r="AQ23" i="2" s="1"/>
  <c r="AN39" i="2"/>
  <c r="AC30" i="2"/>
  <c r="AJ31" i="2"/>
  <c r="AQ32" i="2"/>
  <c r="V33" i="2"/>
  <c r="AI37" i="2"/>
  <c r="AQ37" i="2"/>
  <c r="V34" i="2"/>
  <c r="AC35" i="2"/>
  <c r="Z39" i="2"/>
  <c r="H48" i="2"/>
  <c r="G49" i="2"/>
  <c r="N23" i="2"/>
  <c r="O23" i="2" s="1"/>
  <c r="L39" i="2"/>
  <c r="AI23" i="2"/>
  <c r="AJ23" i="2" s="1"/>
  <c r="V24" i="2"/>
  <c r="N24" i="2"/>
  <c r="AJ24" i="2"/>
  <c r="AB24" i="2"/>
  <c r="V28" i="2"/>
  <c r="N28" i="2"/>
  <c r="AJ28" i="2"/>
  <c r="AB28" i="2"/>
  <c r="U29" i="2"/>
  <c r="V29" i="2" s="1"/>
  <c r="AB30" i="2"/>
  <c r="AJ30" i="2"/>
  <c r="AI31" i="2"/>
  <c r="AQ31" i="2"/>
  <c r="N32" i="2"/>
  <c r="V32" i="2"/>
  <c r="AP32" i="2"/>
  <c r="U33" i="2"/>
  <c r="AC33" i="2"/>
  <c r="AB34" i="2"/>
  <c r="AJ34" i="2"/>
  <c r="AI35" i="2"/>
  <c r="AQ35" i="2"/>
  <c r="L49" i="2"/>
  <c r="L48" i="2"/>
  <c r="S48" i="2"/>
  <c r="G51" i="2" l="1"/>
  <c r="H51" i="2" s="1"/>
  <c r="N51" i="2" s="1"/>
  <c r="O51" i="2" s="1"/>
  <c r="G52" i="2"/>
  <c r="H52" i="2" s="1"/>
  <c r="N52" i="2" s="1"/>
  <c r="O52" i="2" s="1"/>
  <c r="AE73" i="2"/>
  <c r="Y45" i="2"/>
  <c r="Z45" i="2" s="1"/>
  <c r="Y44" i="2"/>
  <c r="Z44" i="2" s="1"/>
  <c r="Y48" i="2"/>
  <c r="U45" i="2"/>
  <c r="V45" i="2" s="1"/>
  <c r="U51" i="2"/>
  <c r="V51" i="2" s="1"/>
  <c r="U52" i="2"/>
  <c r="V52" i="2" s="1"/>
  <c r="U48" i="2"/>
  <c r="V48" i="2" s="1"/>
  <c r="H49" i="2"/>
  <c r="AB39" i="2"/>
  <c r="AC39" i="2" s="1"/>
  <c r="AP39" i="2"/>
  <c r="AQ39" i="2" s="1"/>
  <c r="S47" i="2"/>
  <c r="U39" i="2"/>
  <c r="V39" i="2" s="1"/>
  <c r="U49" i="2"/>
  <c r="V49" i="2" s="1"/>
  <c r="H47" i="2"/>
  <c r="N48" i="2"/>
  <c r="O48" i="2" s="1"/>
  <c r="L47" i="2"/>
  <c r="N39" i="2"/>
  <c r="O39" i="2" s="1"/>
  <c r="AI39" i="2"/>
  <c r="AJ39" i="2" s="1"/>
  <c r="Z47" i="2" l="1"/>
  <c r="AB47" i="2" s="1"/>
  <c r="AC47" i="2" s="1"/>
  <c r="Y49" i="2"/>
  <c r="Z48" i="2"/>
  <c r="AB48" i="2" s="1"/>
  <c r="AC48" i="2" s="1"/>
  <c r="AB44" i="2"/>
  <c r="AC44" i="2" s="1"/>
  <c r="AB45" i="2"/>
  <c r="AC45" i="2" s="1"/>
  <c r="AF45" i="2"/>
  <c r="AG45" i="2" s="1"/>
  <c r="AF44" i="2"/>
  <c r="AG44" i="2" s="1"/>
  <c r="AL73" i="2"/>
  <c r="AF48" i="2"/>
  <c r="H50" i="2"/>
  <c r="S50" i="2"/>
  <c r="S66" i="2" s="1"/>
  <c r="U47" i="2"/>
  <c r="V47" i="2" s="1"/>
  <c r="N49" i="2"/>
  <c r="O49" i="2" s="1"/>
  <c r="N47" i="2"/>
  <c r="O47" i="2" s="1"/>
  <c r="L50" i="2"/>
  <c r="L66" i="2" s="1"/>
  <c r="L69" i="2" l="1"/>
  <c r="L67" i="2"/>
  <c r="H60" i="2"/>
  <c r="H63" i="2" s="1"/>
  <c r="H66" i="2"/>
  <c r="N66" i="2" s="1"/>
  <c r="O66" i="2" s="1"/>
  <c r="S69" i="2"/>
  <c r="U66" i="2"/>
  <c r="V66" i="2" s="1"/>
  <c r="S67" i="2"/>
  <c r="AI45" i="2"/>
  <c r="AJ45" i="2" s="1"/>
  <c r="AF49" i="2"/>
  <c r="AG48" i="2"/>
  <c r="AI48" i="2" s="1"/>
  <c r="AJ48" i="2" s="1"/>
  <c r="AI44" i="2"/>
  <c r="AJ44" i="2" s="1"/>
  <c r="AG47" i="2"/>
  <c r="AI47" i="2" s="1"/>
  <c r="AJ47" i="2" s="1"/>
  <c r="AM45" i="2"/>
  <c r="AN45" i="2" s="1"/>
  <c r="AP45" i="2" s="1"/>
  <c r="AQ45" i="2" s="1"/>
  <c r="AM44" i="2"/>
  <c r="AN44" i="2" s="1"/>
  <c r="AM48" i="2"/>
  <c r="Y52" i="2"/>
  <c r="Z52" i="2" s="1"/>
  <c r="Y51" i="2"/>
  <c r="Z51" i="2" s="1"/>
  <c r="Z49" i="2"/>
  <c r="N50" i="2"/>
  <c r="O50" i="2" s="1"/>
  <c r="L60" i="2"/>
  <c r="L63" i="2" s="1"/>
  <c r="U50" i="2"/>
  <c r="V50" i="2" s="1"/>
  <c r="S60" i="2"/>
  <c r="S63" i="2" s="1"/>
  <c r="H61" i="2" l="1"/>
  <c r="H62" i="2" s="1"/>
  <c r="H64" i="2" s="1"/>
  <c r="N63" i="2"/>
  <c r="O63" i="2" s="1"/>
  <c r="H67" i="2"/>
  <c r="H68" i="2" s="1"/>
  <c r="H69" i="2"/>
  <c r="U63" i="2"/>
  <c r="V63" i="2" s="1"/>
  <c r="L68" i="2"/>
  <c r="S68" i="2"/>
  <c r="U67" i="2"/>
  <c r="V67" i="2" s="1"/>
  <c r="U69" i="2"/>
  <c r="V69" i="2" s="1"/>
  <c r="AP44" i="2"/>
  <c r="AQ44" i="2" s="1"/>
  <c r="AN47" i="2"/>
  <c r="AP47" i="2" s="1"/>
  <c r="AQ47" i="2" s="1"/>
  <c r="AB51" i="2"/>
  <c r="AC51" i="2" s="1"/>
  <c r="AF51" i="2"/>
  <c r="AG51" i="2" s="1"/>
  <c r="AI51" i="2" s="1"/>
  <c r="AJ51" i="2" s="1"/>
  <c r="AF52" i="2"/>
  <c r="AG52" i="2" s="1"/>
  <c r="AI52" i="2" s="1"/>
  <c r="AJ52" i="2" s="1"/>
  <c r="AG49" i="2"/>
  <c r="AI49" i="2" s="1"/>
  <c r="AJ49" i="2" s="1"/>
  <c r="AB49" i="2"/>
  <c r="AC49" i="2" s="1"/>
  <c r="Z50" i="2"/>
  <c r="Z66" i="2" s="1"/>
  <c r="AB52" i="2"/>
  <c r="AC52" i="2" s="1"/>
  <c r="AM49" i="2"/>
  <c r="AN48" i="2"/>
  <c r="AP48" i="2" s="1"/>
  <c r="AQ48" i="2" s="1"/>
  <c r="L61" i="2"/>
  <c r="L62" i="2" s="1"/>
  <c r="L64" i="2" s="1"/>
  <c r="N60" i="2"/>
  <c r="O60" i="2" s="1"/>
  <c r="U60" i="2"/>
  <c r="V60" i="2" s="1"/>
  <c r="S61" i="2"/>
  <c r="N64" i="2" l="1"/>
  <c r="O64" i="2" s="1"/>
  <c r="H70" i="2"/>
  <c r="N69" i="2"/>
  <c r="O69" i="2" s="1"/>
  <c r="L70" i="2"/>
  <c r="N70" i="2" s="1"/>
  <c r="O70" i="2" s="1"/>
  <c r="N68" i="2"/>
  <c r="O68" i="2" s="1"/>
  <c r="N67" i="2"/>
  <c r="O67" i="2" s="1"/>
  <c r="Z69" i="2"/>
  <c r="AB66" i="2"/>
  <c r="AC66" i="2" s="1"/>
  <c r="Z67" i="2"/>
  <c r="Z68" i="2" s="1"/>
  <c r="Z60" i="2"/>
  <c r="AB60" i="2" s="1"/>
  <c r="AC60" i="2" s="1"/>
  <c r="U68" i="2"/>
  <c r="V68" i="2" s="1"/>
  <c r="S70" i="2"/>
  <c r="AM52" i="2"/>
  <c r="AN52" i="2" s="1"/>
  <c r="AP52" i="2" s="1"/>
  <c r="AQ52" i="2" s="1"/>
  <c r="AM51" i="2"/>
  <c r="AN51" i="2" s="1"/>
  <c r="AP51" i="2" s="1"/>
  <c r="AQ51" i="2" s="1"/>
  <c r="AN49" i="2"/>
  <c r="AG50" i="2"/>
  <c r="AG66" i="2" s="1"/>
  <c r="AI66" i="2" s="1"/>
  <c r="AJ66" i="2" s="1"/>
  <c r="AB50" i="2"/>
  <c r="AC50" i="2" s="1"/>
  <c r="N62" i="2"/>
  <c r="O62" i="2" s="1"/>
  <c r="U61" i="2"/>
  <c r="V61" i="2" s="1"/>
  <c r="S62" i="2"/>
  <c r="N61" i="2"/>
  <c r="O61" i="2" s="1"/>
  <c r="U70" i="2" l="1"/>
  <c r="V70" i="2" s="1"/>
  <c r="AG60" i="2"/>
  <c r="AG61" i="2" s="1"/>
  <c r="AG62" i="2" s="1"/>
  <c r="AG67" i="2"/>
  <c r="AI67" i="2" s="1"/>
  <c r="AJ67" i="2" s="1"/>
  <c r="AG69" i="2"/>
  <c r="Z61" i="2"/>
  <c r="Z63" i="2"/>
  <c r="AB68" i="2"/>
  <c r="AC68" i="2" s="1"/>
  <c r="Z70" i="2"/>
  <c r="AB69" i="2"/>
  <c r="AC69" i="2" s="1"/>
  <c r="AB67" i="2"/>
  <c r="AC67" i="2" s="1"/>
  <c r="S64" i="2"/>
  <c r="U64" i="2" s="1"/>
  <c r="V64" i="2" s="1"/>
  <c r="AP49" i="2"/>
  <c r="AQ49" i="2" s="1"/>
  <c r="AN50" i="2"/>
  <c r="AN66" i="2" s="1"/>
  <c r="AI50" i="2"/>
  <c r="AJ50" i="2" s="1"/>
  <c r="U62" i="2"/>
  <c r="V62" i="2" s="1"/>
  <c r="AG68" i="2" l="1"/>
  <c r="AG70" i="2" s="1"/>
  <c r="AI70" i="2" s="1"/>
  <c r="AJ70" i="2" s="1"/>
  <c r="AI60" i="2"/>
  <c r="AJ60" i="2" s="1"/>
  <c r="AG63" i="2"/>
  <c r="AG64" i="2" s="1"/>
  <c r="AI61" i="2"/>
  <c r="AJ61" i="2" s="1"/>
  <c r="AP66" i="2"/>
  <c r="AQ66" i="2" s="1"/>
  <c r="AN67" i="2"/>
  <c r="AP67" i="2" s="1"/>
  <c r="AQ67" i="2" s="1"/>
  <c r="AN69" i="2"/>
  <c r="AP69" i="2" s="1"/>
  <c r="AQ69" i="2" s="1"/>
  <c r="AI69" i="2"/>
  <c r="AJ69" i="2" s="1"/>
  <c r="AB63" i="2"/>
  <c r="AC63" i="2" s="1"/>
  <c r="AB70" i="2"/>
  <c r="AC70" i="2" s="1"/>
  <c r="Z62" i="2"/>
  <c r="AB61" i="2"/>
  <c r="AC61" i="2" s="1"/>
  <c r="AN60" i="2"/>
  <c r="AN63" i="2" s="1"/>
  <c r="AP50" i="2"/>
  <c r="AQ50" i="2" s="1"/>
  <c r="AI68" i="2" l="1"/>
  <c r="AJ68" i="2" s="1"/>
  <c r="AI63" i="2"/>
  <c r="AJ63" i="2" s="1"/>
  <c r="AP63" i="2"/>
  <c r="AQ63" i="2" s="1"/>
  <c r="AN68" i="2"/>
  <c r="AP68" i="2" s="1"/>
  <c r="AQ68" i="2" s="1"/>
  <c r="Z64" i="2"/>
  <c r="AB62" i="2"/>
  <c r="AC62" i="2" s="1"/>
  <c r="AI62" i="2"/>
  <c r="AJ62" i="2" s="1"/>
  <c r="AP60" i="2"/>
  <c r="AQ60" i="2" s="1"/>
  <c r="AN61" i="2"/>
  <c r="AP61" i="2" s="1"/>
  <c r="AQ61" i="2" s="1"/>
  <c r="AN70" i="2" l="1"/>
  <c r="AP70" i="2" s="1"/>
  <c r="AQ70" i="2" s="1"/>
  <c r="AB64" i="2"/>
  <c r="AC64" i="2" s="1"/>
  <c r="AI64" i="2"/>
  <c r="AJ64" i="2" s="1"/>
  <c r="AN62" i="2"/>
  <c r="AN64" i="2" s="1"/>
  <c r="AP64" i="2" s="1"/>
  <c r="AQ64" i="2" s="1"/>
  <c r="Q73" i="1"/>
  <c r="AM38" i="1"/>
  <c r="AN38" i="1" s="1"/>
  <c r="AF38" i="1"/>
  <c r="AG38" i="1" s="1"/>
  <c r="Y38" i="1"/>
  <c r="Z38" i="1" s="1"/>
  <c r="R38" i="1"/>
  <c r="S38" i="1" s="1"/>
  <c r="K38" i="1"/>
  <c r="L38" i="1" s="1"/>
  <c r="G38" i="1"/>
  <c r="H38" i="1" s="1"/>
  <c r="O38" i="1" s="1"/>
  <c r="AM37" i="1"/>
  <c r="AN37" i="1" s="1"/>
  <c r="AF37" i="1"/>
  <c r="AG37" i="1" s="1"/>
  <c r="AQ37" i="1" s="1"/>
  <c r="Y37" i="1"/>
  <c r="Z37" i="1" s="1"/>
  <c r="AJ37" i="1" s="1"/>
  <c r="R37" i="1"/>
  <c r="S37" i="1" s="1"/>
  <c r="AC37" i="1" s="1"/>
  <c r="K37" i="1"/>
  <c r="L37" i="1" s="1"/>
  <c r="V37" i="1" s="1"/>
  <c r="G37" i="1"/>
  <c r="H37" i="1" s="1"/>
  <c r="O37" i="1" s="1"/>
  <c r="AM35" i="1"/>
  <c r="AN35" i="1" s="1"/>
  <c r="AF35" i="1"/>
  <c r="AG35" i="1" s="1"/>
  <c r="AQ35" i="1" s="1"/>
  <c r="Y35" i="1"/>
  <c r="Z35" i="1" s="1"/>
  <c r="AJ35" i="1" s="1"/>
  <c r="R35" i="1"/>
  <c r="S35" i="1" s="1"/>
  <c r="AC35" i="1" s="1"/>
  <c r="K35" i="1"/>
  <c r="L35" i="1" s="1"/>
  <c r="V35" i="1" s="1"/>
  <c r="G35" i="1"/>
  <c r="H35" i="1" s="1"/>
  <c r="O35" i="1" s="1"/>
  <c r="AM34" i="1"/>
  <c r="AN34" i="1" s="1"/>
  <c r="AF34" i="1"/>
  <c r="AG34" i="1" s="1"/>
  <c r="Y34" i="1"/>
  <c r="Z34" i="1" s="1"/>
  <c r="R34" i="1"/>
  <c r="S34" i="1" s="1"/>
  <c r="K34" i="1"/>
  <c r="L34" i="1" s="1"/>
  <c r="G34" i="1"/>
  <c r="H34" i="1" s="1"/>
  <c r="O34" i="1" s="1"/>
  <c r="AM33" i="1"/>
  <c r="AN33" i="1" s="1"/>
  <c r="AF33" i="1"/>
  <c r="AG33" i="1" s="1"/>
  <c r="AQ33" i="1" s="1"/>
  <c r="Y33" i="1"/>
  <c r="Z33" i="1" s="1"/>
  <c r="AJ33" i="1" s="1"/>
  <c r="R33" i="1"/>
  <c r="S33" i="1" s="1"/>
  <c r="AC33" i="1" s="1"/>
  <c r="K33" i="1"/>
  <c r="L33" i="1" s="1"/>
  <c r="V33" i="1" s="1"/>
  <c r="G33" i="1"/>
  <c r="H33" i="1" s="1"/>
  <c r="O33" i="1" s="1"/>
  <c r="AM32" i="1"/>
  <c r="AN32" i="1" s="1"/>
  <c r="AF32" i="1"/>
  <c r="AG32" i="1" s="1"/>
  <c r="Y32" i="1"/>
  <c r="Z32" i="1" s="1"/>
  <c r="R32" i="1"/>
  <c r="S32" i="1" s="1"/>
  <c r="K32" i="1"/>
  <c r="L32" i="1" s="1"/>
  <c r="G32" i="1"/>
  <c r="H32" i="1" s="1"/>
  <c r="O32" i="1" s="1"/>
  <c r="AM31" i="1"/>
  <c r="AN31" i="1" s="1"/>
  <c r="AF31" i="1"/>
  <c r="AG31" i="1" s="1"/>
  <c r="AQ31" i="1" s="1"/>
  <c r="Y31" i="1"/>
  <c r="Z31" i="1" s="1"/>
  <c r="AJ31" i="1" s="1"/>
  <c r="R31" i="1"/>
  <c r="AM30" i="1"/>
  <c r="AN30" i="1" s="1"/>
  <c r="AF30" i="1"/>
  <c r="AG30" i="1" s="1"/>
  <c r="Y30" i="1"/>
  <c r="Z30" i="1" s="1"/>
  <c r="R30" i="1"/>
  <c r="S30" i="1" s="1"/>
  <c r="K30" i="1"/>
  <c r="L30" i="1" s="1"/>
  <c r="G30" i="1"/>
  <c r="H30" i="1" s="1"/>
  <c r="O30" i="1" s="1"/>
  <c r="AM29" i="1"/>
  <c r="AN29" i="1" s="1"/>
  <c r="AF29" i="1"/>
  <c r="AG29" i="1" s="1"/>
  <c r="Y29" i="1"/>
  <c r="Z29" i="1" s="1"/>
  <c r="R29" i="1"/>
  <c r="S29" i="1" s="1"/>
  <c r="K29" i="1"/>
  <c r="L29" i="1" s="1"/>
  <c r="G29" i="1"/>
  <c r="H29" i="1" s="1"/>
  <c r="AN28" i="1"/>
  <c r="AG28" i="1"/>
  <c r="Z28" i="1"/>
  <c r="AJ28" i="1" s="1"/>
  <c r="S28" i="1"/>
  <c r="AC28" i="1" s="1"/>
  <c r="L28" i="1"/>
  <c r="H28" i="1"/>
  <c r="O28" i="1" s="1"/>
  <c r="AN24" i="1"/>
  <c r="AG24" i="1"/>
  <c r="AQ24" i="1" s="1"/>
  <c r="Z24" i="1"/>
  <c r="AJ24" i="1" s="1"/>
  <c r="S24" i="1"/>
  <c r="AC24" i="1" s="1"/>
  <c r="L24" i="1"/>
  <c r="V24" i="1" s="1"/>
  <c r="H24" i="1"/>
  <c r="O24" i="1" s="1"/>
  <c r="AN23" i="1"/>
  <c r="AG23" i="1"/>
  <c r="Z23" i="1"/>
  <c r="S23" i="1"/>
  <c r="L23" i="1"/>
  <c r="H23" i="1"/>
  <c r="N28" i="1" l="1"/>
  <c r="X73" i="1"/>
  <c r="R45" i="1"/>
  <c r="S45" i="1" s="1"/>
  <c r="U45" i="1" s="1"/>
  <c r="V45" i="1" s="1"/>
  <c r="R44" i="1"/>
  <c r="S44" i="1" s="1"/>
  <c r="R48" i="1"/>
  <c r="AP62" i="2"/>
  <c r="AQ62" i="2" s="1"/>
  <c r="AP37" i="1"/>
  <c r="AP32" i="1"/>
  <c r="AP33" i="1"/>
  <c r="AP35" i="1"/>
  <c r="AP29" i="1"/>
  <c r="AQ29" i="1" s="1"/>
  <c r="AP31" i="1"/>
  <c r="AI29" i="1"/>
  <c r="AJ29" i="1" s="1"/>
  <c r="AB28" i="1"/>
  <c r="S39" i="1"/>
  <c r="L39" i="1"/>
  <c r="N24" i="1"/>
  <c r="U28" i="1"/>
  <c r="N23" i="1"/>
  <c r="O23" i="1" s="1"/>
  <c r="AJ32" i="1"/>
  <c r="AB32" i="1"/>
  <c r="AC30" i="1"/>
  <c r="U30" i="1"/>
  <c r="V32" i="1"/>
  <c r="N32" i="1"/>
  <c r="AQ34" i="1"/>
  <c r="AI34" i="1"/>
  <c r="AC38" i="1"/>
  <c r="U38" i="1"/>
  <c r="AN39" i="1"/>
  <c r="AJ30" i="1"/>
  <c r="AB30" i="1"/>
  <c r="AC32" i="1"/>
  <c r="U32" i="1"/>
  <c r="V34" i="1"/>
  <c r="N34" i="1"/>
  <c r="AP34" i="1"/>
  <c r="AJ38" i="1"/>
  <c r="AB38" i="1"/>
  <c r="AQ30" i="1"/>
  <c r="AI30" i="1"/>
  <c r="AC34" i="1"/>
  <c r="U34" i="1"/>
  <c r="AQ38" i="1"/>
  <c r="AI38" i="1"/>
  <c r="V30" i="1"/>
  <c r="N30" i="1"/>
  <c r="AP30" i="1"/>
  <c r="AQ32" i="1"/>
  <c r="AI32" i="1"/>
  <c r="AJ34" i="1"/>
  <c r="AB34" i="1"/>
  <c r="V38" i="1"/>
  <c r="N38" i="1"/>
  <c r="AP38" i="1"/>
  <c r="AI35" i="1"/>
  <c r="AI37" i="1"/>
  <c r="U23" i="1"/>
  <c r="U24" i="1"/>
  <c r="AP28" i="1"/>
  <c r="N29" i="1"/>
  <c r="O29" i="1" s="1"/>
  <c r="N31" i="1"/>
  <c r="O31" i="1" s="1"/>
  <c r="N33" i="1"/>
  <c r="N35" i="1"/>
  <c r="N37" i="1"/>
  <c r="AP24" i="1"/>
  <c r="AI31" i="1"/>
  <c r="AI33" i="1"/>
  <c r="V28" i="1"/>
  <c r="AQ28" i="1"/>
  <c r="AI28" i="1"/>
  <c r="AB29" i="1"/>
  <c r="AC29" i="1" s="1"/>
  <c r="AB31" i="1"/>
  <c r="AC31" i="1" s="1"/>
  <c r="AB33" i="1"/>
  <c r="AB35" i="1"/>
  <c r="AB37" i="1"/>
  <c r="AG39" i="1"/>
  <c r="AP23" i="1"/>
  <c r="H39" i="1"/>
  <c r="Z39" i="1"/>
  <c r="AI23" i="1"/>
  <c r="AJ23" i="1" s="1"/>
  <c r="AI24" i="1"/>
  <c r="AB23" i="1"/>
  <c r="AB24" i="1"/>
  <c r="U29" i="1"/>
  <c r="V29" i="1" s="1"/>
  <c r="U31" i="1"/>
  <c r="V31" i="1" s="1"/>
  <c r="U33" i="1"/>
  <c r="U35" i="1"/>
  <c r="U37" i="1"/>
  <c r="I6" i="36" l="1"/>
  <c r="H6" i="36"/>
  <c r="D6" i="36"/>
  <c r="F6" i="36"/>
  <c r="G6" i="36"/>
  <c r="E6" i="36"/>
  <c r="S48" i="1"/>
  <c r="R49" i="1"/>
  <c r="U44" i="1"/>
  <c r="V44" i="1" s="1"/>
  <c r="AE73" i="1"/>
  <c r="Y45" i="1"/>
  <c r="Z45" i="1" s="1"/>
  <c r="AB45" i="1" s="1"/>
  <c r="AC45" i="1" s="1"/>
  <c r="Y44" i="1"/>
  <c r="Z44" i="1" s="1"/>
  <c r="Y48" i="1"/>
  <c r="L47" i="1"/>
  <c r="L50" i="1" s="1"/>
  <c r="L66" i="1" s="1"/>
  <c r="U39" i="1"/>
  <c r="F7" i="36" s="1"/>
  <c r="F8" i="36" s="1"/>
  <c r="AQ23" i="1"/>
  <c r="AC23" i="1"/>
  <c r="V23" i="1"/>
  <c r="AI39" i="1"/>
  <c r="H7" i="36" s="1"/>
  <c r="H47" i="1"/>
  <c r="AB39" i="1"/>
  <c r="G7" i="36" s="1"/>
  <c r="AP39" i="1"/>
  <c r="I7" i="36" s="1"/>
  <c r="N39" i="1"/>
  <c r="E7" i="36" s="1"/>
  <c r="E8" i="36" s="1"/>
  <c r="S47" i="1"/>
  <c r="G8" i="36" l="1"/>
  <c r="I8" i="36"/>
  <c r="H8" i="36"/>
  <c r="L67" i="1"/>
  <c r="L69" i="1"/>
  <c r="L60" i="1"/>
  <c r="AB44" i="1"/>
  <c r="AC44" i="1" s="1"/>
  <c r="AL73" i="1"/>
  <c r="AF45" i="1"/>
  <c r="AG45" i="1" s="1"/>
  <c r="AF44" i="1"/>
  <c r="AG44" i="1" s="1"/>
  <c r="AF48" i="1"/>
  <c r="R52" i="1"/>
  <c r="S52" i="1" s="1"/>
  <c r="R51" i="1"/>
  <c r="S51" i="1" s="1"/>
  <c r="S49" i="1"/>
  <c r="S50" i="1" s="1"/>
  <c r="Z47" i="1"/>
  <c r="AB47" i="1" s="1"/>
  <c r="AC47" i="1" s="1"/>
  <c r="Y49" i="1"/>
  <c r="Z48" i="1"/>
  <c r="U48" i="1"/>
  <c r="V48" i="1" s="1"/>
  <c r="V39" i="1"/>
  <c r="AC39" i="1"/>
  <c r="O39" i="1"/>
  <c r="AQ39" i="1"/>
  <c r="AJ39" i="1"/>
  <c r="N47" i="1"/>
  <c r="O47" i="1" s="1"/>
  <c r="U47" i="1"/>
  <c r="V47" i="1" s="1"/>
  <c r="H50" i="1"/>
  <c r="H66" i="1" s="1"/>
  <c r="S66" i="1" l="1"/>
  <c r="S67" i="1" s="1"/>
  <c r="S68" i="1" s="1"/>
  <c r="H69" i="1"/>
  <c r="N69" i="1" s="1"/>
  <c r="O69" i="1" s="1"/>
  <c r="H67" i="1"/>
  <c r="H68" i="1" s="1"/>
  <c r="N66" i="1"/>
  <c r="O66" i="1" s="1"/>
  <c r="L61" i="1"/>
  <c r="L62" i="1" s="1"/>
  <c r="L63" i="1"/>
  <c r="L68" i="1"/>
  <c r="U52" i="1"/>
  <c r="V52" i="1" s="1"/>
  <c r="AF49" i="1"/>
  <c r="AG48" i="1"/>
  <c r="Y52" i="1"/>
  <c r="Z52" i="1" s="1"/>
  <c r="Y51" i="1"/>
  <c r="Z51" i="1" s="1"/>
  <c r="Z49" i="1"/>
  <c r="AM45" i="1"/>
  <c r="AN45" i="1" s="1"/>
  <c r="AP45" i="1" s="1"/>
  <c r="AQ45" i="1" s="1"/>
  <c r="AM44" i="1"/>
  <c r="AN44" i="1" s="1"/>
  <c r="AM48" i="1"/>
  <c r="U51" i="1"/>
  <c r="V51" i="1" s="1"/>
  <c r="AI44" i="1"/>
  <c r="AJ44" i="1" s="1"/>
  <c r="AG47" i="1"/>
  <c r="AB48" i="1"/>
  <c r="AC48" i="1" s="1"/>
  <c r="AI45" i="1"/>
  <c r="AJ45" i="1" s="1"/>
  <c r="U49" i="1"/>
  <c r="V49" i="1" s="1"/>
  <c r="H60" i="1"/>
  <c r="H63" i="1" s="1"/>
  <c r="U50" i="1"/>
  <c r="V50" i="1" s="1"/>
  <c r="N50" i="1"/>
  <c r="O50" i="1" s="1"/>
  <c r="S60" i="1"/>
  <c r="S63" i="1" s="1"/>
  <c r="S69" i="1" l="1"/>
  <c r="U69" i="1" s="1"/>
  <c r="V69" i="1" s="1"/>
  <c r="U66" i="1"/>
  <c r="V66" i="1" s="1"/>
  <c r="N67" i="1"/>
  <c r="O67" i="1" s="1"/>
  <c r="H70" i="1"/>
  <c r="L70" i="1"/>
  <c r="N68" i="1"/>
  <c r="O68" i="1" s="1"/>
  <c r="U63" i="1"/>
  <c r="V63" i="1" s="1"/>
  <c r="U68" i="1"/>
  <c r="V68" i="1" s="1"/>
  <c r="N63" i="1"/>
  <c r="O63" i="1" s="1"/>
  <c r="U67" i="1"/>
  <c r="V67" i="1" s="1"/>
  <c r="L64" i="1"/>
  <c r="AB49" i="1"/>
  <c r="AC49" i="1" s="1"/>
  <c r="Z50" i="1"/>
  <c r="Z66" i="1" s="1"/>
  <c r="AI48" i="1"/>
  <c r="AJ48" i="1" s="1"/>
  <c r="AB52" i="1"/>
  <c r="AC52" i="1" s="1"/>
  <c r="AM49" i="1"/>
  <c r="AN48" i="1"/>
  <c r="AP48" i="1" s="1"/>
  <c r="AQ48" i="1" s="1"/>
  <c r="AG49" i="1"/>
  <c r="AI49" i="1" s="1"/>
  <c r="AJ49" i="1" s="1"/>
  <c r="AF51" i="1"/>
  <c r="AG51" i="1" s="1"/>
  <c r="AF52" i="1"/>
  <c r="AG52" i="1" s="1"/>
  <c r="AI47" i="1"/>
  <c r="AJ47" i="1" s="1"/>
  <c r="AP44" i="1"/>
  <c r="AQ44" i="1" s="1"/>
  <c r="AN47" i="1"/>
  <c r="AB51" i="1"/>
  <c r="AC51" i="1" s="1"/>
  <c r="H61" i="1"/>
  <c r="H62" i="1" s="1"/>
  <c r="H64" i="1" s="1"/>
  <c r="N60" i="1"/>
  <c r="O60" i="1" s="1"/>
  <c r="S61" i="1"/>
  <c r="S62" i="1" s="1"/>
  <c r="S64" i="1" s="1"/>
  <c r="U60" i="1"/>
  <c r="V60" i="1" s="1"/>
  <c r="S70" i="1" l="1"/>
  <c r="U70" i="1"/>
  <c r="V70" i="1" s="1"/>
  <c r="U64" i="1"/>
  <c r="N64" i="1"/>
  <c r="E9" i="36" s="1"/>
  <c r="N70" i="1"/>
  <c r="O70" i="1" s="1"/>
  <c r="AB66" i="1"/>
  <c r="AC66" i="1" s="1"/>
  <c r="Z69" i="1"/>
  <c r="AB69" i="1" s="1"/>
  <c r="AC69" i="1" s="1"/>
  <c r="Z67" i="1"/>
  <c r="AG50" i="1"/>
  <c r="AG66" i="1" s="1"/>
  <c r="AI51" i="1"/>
  <c r="AJ51" i="1" s="1"/>
  <c r="AB50" i="1"/>
  <c r="AC50" i="1" s="1"/>
  <c r="AI52" i="1"/>
  <c r="AJ52" i="1" s="1"/>
  <c r="AP47" i="1"/>
  <c r="AQ47" i="1" s="1"/>
  <c r="AN49" i="1"/>
  <c r="AP49" i="1" s="1"/>
  <c r="AQ49" i="1" s="1"/>
  <c r="AM51" i="1"/>
  <c r="AN51" i="1" s="1"/>
  <c r="AP51" i="1" s="1"/>
  <c r="AQ51" i="1" s="1"/>
  <c r="AM52" i="1"/>
  <c r="AN52" i="1" s="1"/>
  <c r="AP52" i="1" s="1"/>
  <c r="AQ52" i="1" s="1"/>
  <c r="Z60" i="1"/>
  <c r="Z63" i="1" s="1"/>
  <c r="N62" i="1"/>
  <c r="O62" i="1" s="1"/>
  <c r="U62" i="1"/>
  <c r="V62" i="1" s="1"/>
  <c r="N61" i="1"/>
  <c r="O61" i="1" s="1"/>
  <c r="U61" i="1"/>
  <c r="V61" i="1" s="1"/>
  <c r="F9" i="36" l="1"/>
  <c r="V64" i="1"/>
  <c r="O64" i="1"/>
  <c r="AG67" i="1"/>
  <c r="AI67" i="1" s="1"/>
  <c r="AJ67" i="1" s="1"/>
  <c r="AI66" i="1"/>
  <c r="AJ66" i="1" s="1"/>
  <c r="AG69" i="1"/>
  <c r="AB63" i="1"/>
  <c r="AC63" i="1" s="1"/>
  <c r="Z68" i="1"/>
  <c r="AB67" i="1"/>
  <c r="AC67" i="1" s="1"/>
  <c r="AI50" i="1"/>
  <c r="AJ50" i="1" s="1"/>
  <c r="AG60" i="1"/>
  <c r="AG63" i="1" s="1"/>
  <c r="Z61" i="1"/>
  <c r="AB61" i="1" s="1"/>
  <c r="AC61" i="1" s="1"/>
  <c r="AB60" i="1"/>
  <c r="AC60" i="1" s="1"/>
  <c r="AN50" i="1"/>
  <c r="AN66" i="1" s="1"/>
  <c r="AG68" i="1" l="1"/>
  <c r="AI68" i="1" s="1"/>
  <c r="AJ68" i="1" s="1"/>
  <c r="E10" i="36"/>
  <c r="F10" i="36"/>
  <c r="Z70" i="1"/>
  <c r="AB68" i="1"/>
  <c r="AC68" i="1" s="1"/>
  <c r="AN69" i="1"/>
  <c r="AP69" i="1" s="1"/>
  <c r="AQ69" i="1" s="1"/>
  <c r="AN67" i="1"/>
  <c r="AP67" i="1" s="1"/>
  <c r="AQ67" i="1" s="1"/>
  <c r="AP66" i="1"/>
  <c r="AQ66" i="1" s="1"/>
  <c r="AI63" i="1"/>
  <c r="AJ63" i="1" s="1"/>
  <c r="AI69" i="1"/>
  <c r="AJ69" i="1" s="1"/>
  <c r="AI60" i="1"/>
  <c r="AJ60" i="1" s="1"/>
  <c r="Z62" i="1"/>
  <c r="Z64" i="1" s="1"/>
  <c r="AB64" i="1" s="1"/>
  <c r="G9" i="36" s="1"/>
  <c r="AG61" i="1"/>
  <c r="AG62" i="1" s="1"/>
  <c r="AG64" i="1" s="1"/>
  <c r="AN60" i="1"/>
  <c r="AN63" i="1" s="1"/>
  <c r="AP63" i="1" s="1"/>
  <c r="AQ63" i="1" s="1"/>
  <c r="AP50" i="1"/>
  <c r="AQ50" i="1" s="1"/>
  <c r="AG70" i="1" l="1"/>
  <c r="AI64" i="1"/>
  <c r="AN68" i="1"/>
  <c r="AN70" i="1" s="1"/>
  <c r="AC64" i="1"/>
  <c r="AI70" i="1"/>
  <c r="AJ70" i="1" s="1"/>
  <c r="AB62" i="1"/>
  <c r="AC62" i="1" s="1"/>
  <c r="AB70" i="1"/>
  <c r="AC70" i="1" s="1"/>
  <c r="AI61" i="1"/>
  <c r="AJ61" i="1" s="1"/>
  <c r="AI62" i="1"/>
  <c r="AJ62" i="1" s="1"/>
  <c r="AN61" i="1"/>
  <c r="AP60" i="1"/>
  <c r="AQ60" i="1" s="1"/>
  <c r="AP70" i="1" l="1"/>
  <c r="AQ70" i="1" s="1"/>
  <c r="G10" i="36"/>
  <c r="AJ64" i="1"/>
  <c r="H10" i="36" s="1"/>
  <c r="H9" i="36"/>
  <c r="AP68" i="1"/>
  <c r="AQ68" i="1" s="1"/>
  <c r="AN62" i="1"/>
  <c r="AN64" i="1" s="1"/>
  <c r="AP64" i="1" s="1"/>
  <c r="I9" i="36" s="1"/>
  <c r="AP61" i="1"/>
  <c r="AQ61" i="1" s="1"/>
  <c r="AQ64" i="1" l="1"/>
  <c r="AP62" i="1"/>
  <c r="AQ62" i="1" s="1"/>
  <c r="I10" i="36" l="1"/>
</calcChain>
</file>

<file path=xl/sharedStrings.xml><?xml version="1.0" encoding="utf-8"?>
<sst xmlns="http://schemas.openxmlformats.org/spreadsheetml/2006/main" count="5473" uniqueCount="282">
  <si>
    <t>Appendix 2-W</t>
  </si>
  <si>
    <t>Bill Impacts</t>
  </si>
  <si>
    <t>Customer Class:</t>
  </si>
  <si>
    <t>Residential</t>
  </si>
  <si>
    <t>TOU / non-TOU:</t>
  </si>
  <si>
    <t>TOU</t>
  </si>
  <si>
    <t>Consumption</t>
  </si>
  <si>
    <t xml:space="preserve"> kWh</t>
  </si>
  <si>
    <t>Current Board-Approved</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</si>
  <si>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</si>
  <si>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</si>
  <si>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</si>
  <si>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</si>
  <si>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</si>
  <si>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</si>
  <si>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</si>
  <si>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</si>
  <si>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</si>
  <si>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</si>
  <si>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</si>
  <si>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</si>
  <si>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</si>
  <si>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</si>
  <si>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</si>
  <si>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</si>
  <si>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</si>
  <si>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</si>
  <si>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</si>
  <si>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</si>
  <si>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</si>
  <si>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</si>
  <si>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</si>
  <si>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</si>
  <si>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</si>
  <si>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</si>
  <si>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</si>
  <si>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</si>
  <si>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</si>
  <si>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</si>
  <si>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</si>
  <si>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</si>
  <si>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</si>
  <si>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t>Total Bill on RPP (before Taxes)</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</si>
  <si>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</si>
  <si>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</si>
  <si>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</si>
  <si>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</si>
  <si>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</si>
  <si>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</si>
  <si>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</si>
  <si>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</si>
  <si>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</si>
  <si>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</si>
  <si>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</si>
  <si>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</si>
  <si>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</si>
  <si>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</si>
  <si>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</si>
  <si>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</si>
  <si>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</si>
  <si>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</si>
  <si>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</si>
  <si>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</si>
  <si>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</si>
  <si>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</si>
  <si>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</si>
  <si>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</si>
  <si>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Distribution Charge</t>
  </si>
  <si>
    <t>Change in Distribution Charge</t>
  </si>
  <si>
    <t>% Distribution Increase</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</si>
  <si>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</si>
  <si>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</si>
  <si>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</si>
  <si>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</si>
  <si>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</si>
  <si>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</si>
  <si>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</si>
  <si>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</si>
  <si>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</si>
  <si>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</si>
  <si>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</si>
  <si>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</si>
  <si>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</si>
  <si>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Sentinel</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</si>
  <si>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</si>
  <si>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</si>
  <si>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</si>
  <si>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</si>
  <si>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</si>
  <si>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</si>
  <si>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</si>
  <si>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</si>
  <si>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</si>
  <si>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</si>
  <si>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</si>
  <si>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</si>
  <si>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</si>
  <si>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</si>
  <si>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</si>
  <si>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</si>
  <si>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</si>
  <si>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</si>
  <si>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</si>
  <si>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</si>
  <si>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</si>
  <si>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</si>
  <si>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</si>
  <si>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2020 Approved</t>
  </si>
  <si>
    <t>2021 Proposed</t>
  </si>
  <si>
    <t>2022 Proposed</t>
  </si>
  <si>
    <t>2023 Proposed</t>
  </si>
  <si>
    <t>2024 Proposed</t>
  </si>
  <si>
    <t>2025 Proposed</t>
  </si>
  <si>
    <t>Impact 2021 vs 2020</t>
  </si>
  <si>
    <t>Impact 2022 vs 2021</t>
  </si>
  <si>
    <t>Impact 2023 vs 2022</t>
  </si>
  <si>
    <t>Impact 2024 vs 2023</t>
  </si>
  <si>
    <t>Impact 2025 vs 2024</t>
  </si>
  <si>
    <t>Low Voltage</t>
  </si>
  <si>
    <t>SME</t>
  </si>
  <si>
    <t>8% Provincial Rebate</t>
  </si>
  <si>
    <t>Total Bill on TOU (incl 8% Prov. Rebate)</t>
  </si>
  <si>
    <t>Total Bill on RPP (incl 8% Prov. Rebate)</t>
  </si>
  <si>
    <t>Total Bill (including HST)</t>
  </si>
  <si>
    <t>Average IESO Wholesale Market Price</t>
  </si>
  <si>
    <t>Current (2020)</t>
  </si>
  <si>
    <t>Total Bill on TOU (incl Prov. Rebate)</t>
  </si>
  <si>
    <t>Provincial Rebate</t>
  </si>
  <si>
    <t>Total Bill on RPP (incl Prov. Rebate)</t>
  </si>
  <si>
    <t>Provincial Government Rebate</t>
  </si>
  <si>
    <t>RPP Rates</t>
  </si>
  <si>
    <t>Rate Rider Calculation for Gain and Loss</t>
  </si>
  <si>
    <t>Rate Rider Calculation for PILs</t>
  </si>
  <si>
    <t>Rate Rider Calculation for Generic</t>
  </si>
  <si>
    <t>Residential
 (750 kWh)</t>
  </si>
  <si>
    <t>Change in Total Bill</t>
  </si>
  <si>
    <t>LRAM Rate Rider</t>
  </si>
  <si>
    <t>Rates Summary 2020-2025</t>
  </si>
  <si>
    <t>Hydro Ottawa Limited</t>
  </si>
  <si>
    <t>TARIFF OF RATES AND CHARGES</t>
  </si>
  <si>
    <t>Effective and Implementation Date January 1, 2022</t>
  </si>
  <si>
    <t>This schedule supersedes and replaces all previously</t>
  </si>
  <si>
    <t>approved schedules of Rates, Charges and Loss Factors</t>
  </si>
  <si>
    <t>EB-2019-0261</t>
  </si>
  <si>
    <t>RESIDENTIAL SERVICE CLASSIFICATION</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</si>
  <si>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</si>
  <si>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</si>
  <si>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</si>
  <si>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</si>
  <si>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</si>
  <si>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</si>
  <si>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</si>
  <si>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</si>
  <si>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</si>
  <si>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Group 2 Accounts - effective until December 31, 2022</t>
  </si>
  <si>
    <t>Smart Metering Entity Charge - effective until December 31, 2022</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</si>
  <si>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</si>
  <si>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</si>
  <si>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</si>
  <si>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</si>
  <si>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</si>
  <si>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</si>
  <si>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</si>
  <si>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</si>
  <si>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</si>
  <si>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</si>
  <si>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</si>
  <si>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</si>
  <si>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</si>
  <si>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</si>
  <si>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</si>
  <si>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</si>
  <si>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</si>
  <si>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</si>
  <si>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</si>
  <si>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</si>
  <si>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</si>
  <si>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</si>
  <si>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UNMETERED SCATTERED LOAD SERVICE CLASSIFICATION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</si>
  <si>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</si>
  <si>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</si>
  <si>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STANDBY POWER SERVICE CLASSIFICATION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</si>
  <si>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</si>
  <si>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</si>
  <si>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</si>
  <si>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</si>
  <si>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General Service 50 TO 1,499 kW customer</t>
  </si>
  <si>
    <t>General Service 1,500 TO 4,999 kW customer</t>
  </si>
  <si>
    <t>General Service Large User kW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</si>
  <si>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</si>
  <si>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</si>
  <si>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</si>
  <si>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</si>
  <si>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</si>
  <si>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NET-METERING SERVICE CLASSIFICATION</t>
  </si>
  <si>
    <t>This classification applies to an eligible electricity generation facility as defined in O. Reg. 541/05 .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</si>
  <si>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</si>
  <si>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</si>
  <si>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</si>
  <si>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</si>
  <si>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</si>
  <si>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</si>
  <si>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</si>
  <si>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</si>
  <si>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</si>
  <si>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</si>
  <si>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</si>
  <si>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</si>
  <si>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</si>
  <si>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</si>
  <si>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</si>
  <si>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Certificate for Unregistered Easements</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</si>
  <si>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</si>
  <si>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</si>
  <si>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</si>
  <si>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</si>
  <si>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</si>
  <si>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(new account)</t>
  </si>
  <si>
    <t>Disconnect/reconnect at meter - after regular hours (new account)</t>
  </si>
  <si>
    <t>Interval meter - field reading</t>
  </si>
  <si>
    <t>High bill investigation - if billing is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</si>
  <si>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</si>
  <si>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</si>
  <si>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</si>
  <si>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</si>
  <si>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</si>
  <si>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</si>
  <si>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</si>
  <si>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</si>
  <si>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</si>
  <si>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</si>
  <si>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</si>
  <si>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Dry core transformer distribution charge</t>
  </si>
  <si>
    <t>Per Attached Table</t>
  </si>
  <si>
    <t>Energy resource facility administration charge (account set-up charge separately if applicable)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</si>
  <si>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</si>
  <si>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</si>
  <si>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</si>
  <si>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</si>
  <si>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</si>
  <si>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</si>
  <si>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</si>
  <si>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</si>
  <si>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</si>
  <si>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</si>
  <si>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</si>
  <si>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</si>
  <si>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</si>
  <si>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</si>
  <si>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</si>
  <si>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</si>
  <si>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</si>
  <si>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</si>
  <si>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t>
  </si>
  <si>
    <t>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</si>
  <si>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</si>
  <si>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</si>
  <si>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</si>
  <si>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</si>
  <si>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</si>
  <si>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</si>
  <si>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January 1, 2023</t>
  </si>
  <si>
    <t>Smart Metering Entity Charge - held constant</t>
  </si>
  <si>
    <t>Effective and Implementation Date January 1, 2024</t>
  </si>
  <si>
    <t>Effective and Implementation Date January 1, 2025</t>
  </si>
  <si>
    <t>MICROFIT CLASSIFICATION</t>
  </si>
  <si>
    <t>Effective and Implementation Date January 1, 2021</t>
  </si>
  <si>
    <t>Loss Factor (Bill Impacts)</t>
  </si>
  <si>
    <t>Loss Factor (Rate Order)</t>
  </si>
  <si>
    <t>Misc. Service Charges</t>
  </si>
  <si>
    <t>Net-Metering</t>
  </si>
  <si>
    <t>Microfit</t>
  </si>
  <si>
    <t>Fit</t>
  </si>
  <si>
    <t>Rate Rider for Disposition of Deferral/Variance Accounts - effective until December 31, 2021</t>
  </si>
  <si>
    <t>Rate Rider for RSVA Global Adjustment - effective until December 31, 2021</t>
  </si>
  <si>
    <t>Rate Rider for Lost Revenue Adjustment Mechanism (LRAM) Recovery - effective until December 31, 2021</t>
  </si>
  <si>
    <t>Rate Rider for Group 2 Accounts - effective until December 31, 2021</t>
  </si>
  <si>
    <t>Rate Rider for Disposition of Deferral/Variance Accounts - effective until December 31, 2022</t>
  </si>
  <si>
    <t>Rate Rider for Disposition of Deferral/Variance Accounts (exlcuding Global Adj.) NON-WMP  - effective until December 31, 2021</t>
  </si>
  <si>
    <t>Rate Rider for Lost Revenue Adjustment Mechanism (LRAM) Recovery - effective until December 31, 2022</t>
  </si>
  <si>
    <t>Transformer Allowance for Ownership - per kW of billing demand/month (effective until October 31, 2025)</t>
  </si>
  <si>
    <t>EB-2019-0261
Draft Rate Order
December 3,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</si>
</sst>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 #,##0_-;_-* &quot;-&quot;??_-;_-@_-"/>
    <numFmt numFmtId="173" formatCode="_-&quot;$&quot;* #,##0.0000_-;\-&quot;$&quot;* #,##0.0000_-;_-&quot;$&quot;* &quot;-&quot;??_-;_-@_-"/>
    <numFmt numFmtId="174" formatCode="_-&quot;$&quot;* #,##0.00000_-;\-&quot;$&quot;* #,##0.00000_-;_-&quot;$&quot;* &quot;-&quot;??_-;_-@_-"/>
    <numFmt numFmtId="175" formatCode="0.0000%"/>
    <numFmt numFmtId="176" formatCode="_(* #,##0.0_);_(* \(#,##0.0\);_(* &quot;-&quot;??_);_(@_)"/>
    <numFmt numFmtId="177" formatCode="#,##0.0"/>
    <numFmt numFmtId="178" formatCode="mm/dd/yyyy"/>
    <numFmt numFmtId="179" formatCode="0\-0"/>
    <numFmt numFmtId="180" formatCode="_-* #,##0.0_-;\-* #,##0.0_-;_-* &quot;-&quot;??_-;_-@_-"/>
    <numFmt numFmtId="181" formatCode="_(&quot;$&quot;* #,##0_);_(&quot;$&quot;* \(#,##0\);_(&quot;$&quot;* &quot;-&quot;??_);_(@_)"/>
    <numFmt numFmtId="182" formatCode="_(* #,##0_);_(* \(#,##0\);_(* &quot;-&quot;??_);_(@_)"/>
    <numFmt numFmtId="183" formatCode="##\-#"/>
    <numFmt numFmtId="184" formatCode="&quot;£ &quot;#,##0.00;[Red]\-&quot;£ &quot;#,##0.00"/>
    <numFmt numFmtId="185" formatCode="_-* #,##0.00000_-;\-* #,##0.00000_-;_-* &quot;-&quot;??_-;_-@_-"/>
    <numFmt numFmtId="186" formatCode="0.0"/>
    <numFmt numFmtId="187" formatCode="_-* #,##0.0000_-;\-* #,##0.0000_-;_-* &quot;-&quot;??_-;_-@_-"/>
    <numFmt numFmtId="188" formatCode="0.00000"/>
    <numFmt numFmtId="189" formatCode="0.000000"/>
    <numFmt numFmtId="190" formatCode="0.000"/>
    <numFmt numFmtId="191" formatCode="0.0%"/>
    <numFmt numFmtId="192" formatCode="0.0000"/>
    <numFmt numFmtId="193" formatCode="#,##0.00;[Red]\(#,##0.00\)"/>
    <numFmt numFmtId="194" formatCode="#,##0.0000;[Red]\(#,##0.0000\)"/>
    <numFmt numFmtId="195" formatCode="[$-409]mmmm\ d\,\ yyyy;@"/>
    <numFmt numFmtId="196" formatCode="&quot;$&quot;#,##0.00000_);[Red]\(&quot;$&quot;#,##0.00000\)"/>
  </numFmts>
  <fonts count="9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sz val="10"/>
      <color rgb="FFFF0000"/>
      <name val="Arial"/>
      <family val="2"/>
    </font>
    <font>
      <vertAlign val="superscript"/>
      <sz val="10"/>
      <name val="Arial"/>
      <family val="2"/>
    </font>
    <font>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b/>
      <sz val="11"/>
      <color theme="1"/>
      <name val="Helvetica"/>
      <family val="2"/>
    </font>
    <font>
      <sz val="11"/>
      <name val="Calibri"/>
      <family val="2"/>
      <scheme val="minor"/>
    </font>
    <font>
      <u/>
      <sz val="8"/>
      <color rgb="FF0000FF"/>
      <name val="Calibri"/>
      <family val="2"/>
      <scheme val="minor"/>
    </font>
    <font>
      <u/>
      <sz val="8"/>
      <color rgb="FF80008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sz val="9"/>
      <color theme="1"/>
      <name val="Arial"/>
      <family val="2"/>
    </font>
    <font>
      <sz val="9"/>
      <name val="Arial"/>
      <family val="2"/>
    </font>
    <font>
      <sz val="8"/>
      <color theme="1"/>
      <name val="Arial"/>
      <family val="2"/>
    </font>
    <font>
      <sz val="14"/>
      <color theme="1"/>
      <name val="Calibri"/>
      <family val="2"/>
      <scheme val="minor"/>
    </font>
    <font>
      <i/>
      <sz val="9"/>
      <name val="Arial"/>
      <family val="2"/>
    </font>
    <font>
      <b/>
      <sz val="9"/>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rgb="FFFFFF0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861">
    <xf numFmtId="0" fontId="0"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8" fillId="0" borderId="0"/>
    <xf numFmtId="176" fontId="28" fillId="0" borderId="0"/>
    <xf numFmtId="176" fontId="28" fillId="0" borderId="0"/>
    <xf numFmtId="176" fontId="28" fillId="0" borderId="0"/>
    <xf numFmtId="176" fontId="28" fillId="0" borderId="0"/>
    <xf numFmtId="177" fontId="28" fillId="0" borderId="0"/>
    <xf numFmtId="177" fontId="28" fillId="0" borderId="0"/>
    <xf numFmtId="177" fontId="28" fillId="0" borderId="0"/>
    <xf numFmtId="177" fontId="28" fillId="0" borderId="0"/>
    <xf numFmtId="176" fontId="28" fillId="0" borderId="0"/>
    <xf numFmtId="176" fontId="28" fillId="0" borderId="0"/>
    <xf numFmtId="176" fontId="28" fillId="0" borderId="0"/>
    <xf numFmtId="176" fontId="28" fillId="0" borderId="0"/>
    <xf numFmtId="178" fontId="28" fillId="0" borderId="0"/>
    <xf numFmtId="178" fontId="28" fillId="0" borderId="0"/>
    <xf numFmtId="178" fontId="28" fillId="0" borderId="0"/>
    <xf numFmtId="178" fontId="28" fillId="0" borderId="0"/>
    <xf numFmtId="179" fontId="28" fillId="0" borderId="0"/>
    <xf numFmtId="179" fontId="28" fillId="0" borderId="0"/>
    <xf numFmtId="179" fontId="28" fillId="0" borderId="0"/>
    <xf numFmtId="179" fontId="28" fillId="0" borderId="0"/>
    <xf numFmtId="178" fontId="28" fillId="0" borderId="0"/>
    <xf numFmtId="0" fontId="10" fillId="1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0" fillId="10" borderId="0" applyNumberFormat="0" applyBorder="0" applyAlignment="0" applyProtection="0"/>
    <xf numFmtId="0" fontId="40" fillId="41" borderId="0" applyNumberFormat="0" applyBorder="0" applyAlignment="0" applyProtection="0"/>
    <xf numFmtId="0" fontId="10" fillId="1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1" fillId="41" borderId="0" applyNumberFormat="0" applyBorder="0" applyAlignment="0" applyProtection="0"/>
    <xf numFmtId="0" fontId="10" fillId="14"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0" fillId="14" borderId="0" applyNumberFormat="0" applyBorder="0" applyAlignment="0" applyProtection="0"/>
    <xf numFmtId="0" fontId="40" fillId="42" borderId="0" applyNumberFormat="0" applyBorder="0" applyAlignment="0" applyProtection="0"/>
    <xf numFmtId="0" fontId="10" fillId="14"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10" fillId="18"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0" fillId="18" borderId="0" applyNumberFormat="0" applyBorder="0" applyAlignment="0" applyProtection="0"/>
    <xf numFmtId="0" fontId="40" fillId="43" borderId="0" applyNumberFormat="0" applyBorder="0" applyAlignment="0" applyProtection="0"/>
    <xf numFmtId="0" fontId="10" fillId="18"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10" fillId="2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0" fillId="22" borderId="0" applyNumberFormat="0" applyBorder="0" applyAlignment="0" applyProtection="0"/>
    <xf numFmtId="0" fontId="40" fillId="44" borderId="0" applyNumberFormat="0" applyBorder="0" applyAlignment="0" applyProtection="0"/>
    <xf numFmtId="0" fontId="10" fillId="2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41"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0" fillId="30" borderId="0" applyNumberFormat="0" applyBorder="0" applyAlignment="0" applyProtection="0"/>
    <xf numFmtId="0" fontId="40" fillId="46" borderId="0" applyNumberFormat="0" applyBorder="0" applyAlignment="0" applyProtection="0"/>
    <xf numFmtId="0" fontId="10" fillId="3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10" fillId="11"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0" fillId="11" borderId="0" applyNumberFormat="0" applyBorder="0" applyAlignment="0" applyProtection="0"/>
    <xf numFmtId="0" fontId="40" fillId="47" borderId="0" applyNumberFormat="0" applyBorder="0" applyAlignment="0" applyProtection="0"/>
    <xf numFmtId="0" fontId="10" fillId="11"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4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1" fillId="4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0" fillId="19" borderId="0" applyNumberFormat="0" applyBorder="0" applyAlignment="0" applyProtection="0"/>
    <xf numFmtId="0" fontId="40" fillId="49" borderId="0" applyNumberFormat="0" applyBorder="0" applyAlignment="0" applyProtection="0"/>
    <xf numFmtId="0" fontId="10" fillId="1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10" fillId="2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0" fillId="23" borderId="0" applyNumberFormat="0" applyBorder="0" applyAlignment="0" applyProtection="0"/>
    <xf numFmtId="0" fontId="40" fillId="44" borderId="0" applyNumberFormat="0" applyBorder="0" applyAlignment="0" applyProtection="0"/>
    <xf numFmtId="0" fontId="10" fillId="2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10" fillId="2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0" fillId="27" borderId="0" applyNumberFormat="0" applyBorder="0" applyAlignment="0" applyProtection="0"/>
    <xf numFmtId="0" fontId="40" fillId="47" borderId="0" applyNumberFormat="0" applyBorder="0" applyAlignment="0" applyProtection="0"/>
    <xf numFmtId="0" fontId="10" fillId="2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47" borderId="0" applyNumberFormat="0" applyBorder="0" applyAlignment="0" applyProtection="0"/>
    <xf numFmtId="0" fontId="10" fillId="31"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0" fillId="31" borderId="0" applyNumberFormat="0" applyBorder="0" applyAlignment="0" applyProtection="0"/>
    <xf numFmtId="0" fontId="40" fillId="50" borderId="0" applyNumberFormat="0" applyBorder="0" applyAlignment="0" applyProtection="0"/>
    <xf numFmtId="0" fontId="10" fillId="31"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1" fillId="50"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3" fillId="48"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3" fillId="53"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16" fillId="3" borderId="0" applyNumberFormat="0" applyBorder="0" applyAlignment="0" applyProtection="0"/>
    <xf numFmtId="0" fontId="44" fillId="42" borderId="0" applyNumberFormat="0" applyBorder="0" applyAlignment="0" applyProtection="0"/>
    <xf numFmtId="0" fontId="16" fillId="3"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20" fillId="6"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7" fillId="59" borderId="30" applyNumberFormat="0" applyAlignment="0" applyProtection="0"/>
    <xf numFmtId="0" fontId="47" fillId="59" borderId="30" applyNumberFormat="0" applyAlignment="0" applyProtection="0"/>
    <xf numFmtId="0" fontId="20" fillId="6"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6" fillId="59" borderId="4" applyNumberFormat="0" applyAlignment="0" applyProtection="0"/>
    <xf numFmtId="0" fontId="47" fillId="59" borderId="30" applyNumberFormat="0" applyAlignment="0" applyProtection="0"/>
    <xf numFmtId="0" fontId="47" fillId="59" borderId="30" applyNumberFormat="0" applyAlignment="0" applyProtection="0"/>
    <xf numFmtId="0" fontId="47" fillId="59" borderId="30" applyNumberFormat="0" applyAlignment="0" applyProtection="0"/>
    <xf numFmtId="0" fontId="22" fillId="7" borderId="7" applyNumberFormat="0" applyAlignment="0" applyProtection="0"/>
    <xf numFmtId="0" fontId="22" fillId="7" borderId="7" applyNumberFormat="0" applyAlignment="0" applyProtection="0"/>
    <xf numFmtId="0" fontId="48" fillId="60" borderId="31" applyNumberFormat="0" applyAlignment="0" applyProtection="0"/>
    <xf numFmtId="41" fontId="28" fillId="0" borderId="0">
      <alignment vertical="center"/>
    </xf>
    <xf numFmtId="41" fontId="28" fillId="0" borderId="0">
      <alignment vertical="center"/>
    </xf>
    <xf numFmtId="41" fontId="28" fillId="0" borderId="0">
      <alignment vertical="center"/>
    </xf>
    <xf numFmtId="169" fontId="28" fillId="0" borderId="0">
      <alignment vertical="center"/>
    </xf>
    <xf numFmtId="169"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1" fontId="28" fillId="0" borderId="0">
      <alignment vertical="center"/>
    </xf>
    <xf numFmtId="41"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1" fontId="28" fillId="0" borderId="0">
      <alignment vertical="center"/>
    </xf>
    <xf numFmtId="41"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8" fillId="0" borderId="0">
      <alignment vertical="center"/>
    </xf>
    <xf numFmtId="169"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8" fillId="0" borderId="0">
      <alignment vertical="center"/>
    </xf>
    <xf numFmtId="169" fontId="28" fillId="0" borderId="0">
      <alignment vertical="center"/>
    </xf>
    <xf numFmtId="169" fontId="28" fillId="0" borderId="0">
      <alignment vertical="center"/>
    </xf>
    <xf numFmtId="169"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8" fillId="0" borderId="0">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lignment vertical="center"/>
    </xf>
    <xf numFmtId="41" fontId="28" fillId="0" borderId="0">
      <alignment vertical="center"/>
    </xf>
    <xf numFmtId="169" fontId="28" fillId="0" borderId="0">
      <alignment vertical="center"/>
    </xf>
    <xf numFmtId="169" fontId="28" fillId="0" borderId="0">
      <alignment vertical="center"/>
    </xf>
    <xf numFmtId="169" fontId="49" fillId="0" borderId="0" applyFont="0" applyFill="0" applyBorder="0" applyAlignment="0" applyProtection="0"/>
    <xf numFmtId="169" fontId="49" fillId="0" borderId="0" applyFont="0" applyFill="0" applyBorder="0" applyAlignment="0" applyProtection="0"/>
    <xf numFmtId="169" fontId="28" fillId="0" borderId="0">
      <alignment vertical="center"/>
    </xf>
    <xf numFmtId="169" fontId="28" fillId="0" borderId="0">
      <alignment vertical="center"/>
    </xf>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1" fontId="28" fillId="0" borderId="0">
      <alignment vertical="center"/>
    </xf>
    <xf numFmtId="41" fontId="28" fillId="0" borderId="0">
      <alignment vertical="center"/>
    </xf>
    <xf numFmtId="169" fontId="28" fillId="0" borderId="0">
      <alignment vertical="center"/>
    </xf>
    <xf numFmtId="169" fontId="28" fillId="0" borderId="0">
      <alignment vertical="center"/>
    </xf>
    <xf numFmtId="41" fontId="28" fillId="0" borderId="0">
      <alignment vertical="center"/>
    </xf>
    <xf numFmtId="41" fontId="28" fillId="0" borderId="0">
      <alignment vertical="center"/>
    </xf>
    <xf numFmtId="169" fontId="28" fillId="0" borderId="0">
      <alignment vertical="center"/>
    </xf>
    <xf numFmtId="41" fontId="28" fillId="0" borderId="0">
      <alignment vertical="center"/>
    </xf>
    <xf numFmtId="41" fontId="28" fillId="0" borderId="0">
      <alignment vertical="center"/>
    </xf>
    <xf numFmtId="41" fontId="28" fillId="0" borderId="0">
      <alignment vertical="center"/>
    </xf>
    <xf numFmtId="41" fontId="28" fillId="0" borderId="0">
      <alignment vertical="center"/>
    </xf>
    <xf numFmtId="169" fontId="28" fillId="0" borderId="0">
      <alignment vertical="center"/>
    </xf>
    <xf numFmtId="169" fontId="28" fillId="0" borderId="0">
      <alignment vertical="center"/>
    </xf>
    <xf numFmtId="169" fontId="28" fillId="0" borderId="0">
      <alignment vertical="center"/>
    </xf>
    <xf numFmtId="169" fontId="28" fillId="0" borderId="0">
      <alignment vertical="center"/>
    </xf>
    <xf numFmtId="41" fontId="28" fillId="0" borderId="0">
      <alignment vertical="center"/>
    </xf>
    <xf numFmtId="41" fontId="28" fillId="0" borderId="0">
      <alignment vertical="center"/>
    </xf>
    <xf numFmtId="169" fontId="28" fillId="0" borderId="0">
      <alignment vertical="center"/>
    </xf>
    <xf numFmtId="41" fontId="28" fillId="0" borderId="0">
      <alignment vertical="center"/>
    </xf>
    <xf numFmtId="41" fontId="28" fillId="0" borderId="0">
      <alignment vertical="center"/>
    </xf>
    <xf numFmtId="169" fontId="28" fillId="0" borderId="0">
      <alignment vertical="center"/>
    </xf>
    <xf numFmtId="169" fontId="28" fillId="0" borderId="0">
      <alignment vertical="center"/>
    </xf>
    <xf numFmtId="169" fontId="28" fillId="0" borderId="0">
      <alignment vertical="center"/>
    </xf>
    <xf numFmtId="169" fontId="28" fillId="0" borderId="0">
      <alignment vertical="center"/>
    </xf>
    <xf numFmtId="169" fontId="28" fillId="0" borderId="0">
      <alignment vertical="center"/>
    </xf>
    <xf numFmtId="171" fontId="28" fillId="0" borderId="0">
      <alignment vertical="center"/>
    </xf>
    <xf numFmtId="171" fontId="28"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50" fillId="0" borderId="0" applyFont="0" applyFill="0" applyBorder="0" applyAlignment="0" applyProtection="0"/>
    <xf numFmtId="43" fontId="49"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171"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40"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49" fontId="51" fillId="61" borderId="32" applyAlignment="0" applyProtection="0"/>
    <xf numFmtId="43" fontId="49" fillId="0" borderId="0" applyFont="0" applyFill="0" applyBorder="0" applyAlignment="0" applyProtection="0"/>
    <xf numFmtId="49" fontId="51" fillId="61" borderId="32"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6"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41"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9" fontId="51" fillId="61" borderId="32"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6"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49"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lignment vertical="center"/>
    </xf>
    <xf numFmtId="43" fontId="28" fillId="0" borderId="0">
      <alignment vertical="center"/>
    </xf>
    <xf numFmtId="43" fontId="28" fillId="0" borderId="0" applyFont="0" applyFill="0" applyBorder="0" applyAlignment="0" applyProtection="0"/>
    <xf numFmtId="43" fontId="28" fillId="0" borderId="0" applyFont="0" applyFill="0" applyBorder="0" applyAlignment="0" applyProtection="0"/>
    <xf numFmtId="171" fontId="52" fillId="0" borderId="0" applyFont="0" applyFill="0" applyBorder="0" applyAlignment="0" applyProtection="0"/>
    <xf numFmtId="43" fontId="49" fillId="0" borderId="0" applyFont="0" applyFill="0" applyBorder="0" applyAlignment="0" applyProtection="0"/>
    <xf numFmtId="171" fontId="52" fillId="0" borderId="0" applyFont="0" applyFill="0" applyBorder="0" applyAlignment="0" applyProtection="0"/>
    <xf numFmtId="43" fontId="49" fillId="0" borderId="0" applyFont="0" applyFill="0" applyBorder="0" applyAlignment="0" applyProtection="0"/>
    <xf numFmtId="171" fontId="28" fillId="0" borderId="0">
      <alignment vertical="center"/>
    </xf>
    <xf numFmtId="43"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40"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49"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10" fillId="0" borderId="0" applyFont="0" applyFill="0" applyBorder="0" applyAlignment="0" applyProtection="0"/>
    <xf numFmtId="171" fontId="28" fillId="0" borderId="0">
      <alignment vertical="center"/>
    </xf>
    <xf numFmtId="171" fontId="28" fillId="0" borderId="0">
      <alignment vertical="center"/>
    </xf>
    <xf numFmtId="43" fontId="10" fillId="0" borderId="0" applyFont="0" applyFill="0" applyBorder="0" applyAlignment="0" applyProtection="0"/>
    <xf numFmtId="171" fontId="28" fillId="0" borderId="0">
      <alignment vertical="center"/>
    </xf>
    <xf numFmtId="171" fontId="28" fillId="0" borderId="0">
      <alignment vertical="center"/>
    </xf>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7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lignment vertical="center"/>
    </xf>
    <xf numFmtId="171" fontId="50" fillId="0" borderId="0" applyFont="0" applyFill="0" applyBorder="0" applyAlignment="0" applyProtection="0"/>
    <xf numFmtId="171" fontId="28" fillId="0" borderId="0">
      <alignment vertical="center"/>
    </xf>
    <xf numFmtId="171" fontId="28" fillId="0" borderId="0">
      <alignment vertical="center"/>
    </xf>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49"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49"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28" fillId="0" borderId="0">
      <alignment vertical="center"/>
    </xf>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5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28" fillId="0" borderId="0" applyFont="0" applyFill="0" applyBorder="0" applyAlignment="0" applyProtection="0"/>
    <xf numFmtId="43" fontId="10"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28" fillId="0" borderId="0">
      <alignment vertical="center"/>
    </xf>
    <xf numFmtId="180" fontId="28" fillId="0" borderId="0" applyFont="0" applyFill="0" applyBorder="0" applyAlignment="0" applyProtection="0"/>
    <xf numFmtId="43" fontId="28" fillId="0" borderId="0">
      <alignment vertical="center"/>
    </xf>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43" fontId="28" fillId="0" borderId="0" applyFont="0" applyFill="0" applyBorder="0" applyAlignment="0" applyProtection="0"/>
    <xf numFmtId="43"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71" fontId="28" fillId="0" borderId="0" applyFont="0" applyFill="0" applyBorder="0" applyAlignment="0" applyProtection="0"/>
    <xf numFmtId="43" fontId="49"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3" fontId="49" fillId="0" borderId="0" applyFont="0" applyFill="0" applyBorder="0" applyAlignment="0" applyProtection="0"/>
    <xf numFmtId="171" fontId="28" fillId="0" borderId="0">
      <alignment vertical="center"/>
    </xf>
    <xf numFmtId="171" fontId="28" fillId="0" borderId="0">
      <alignment vertical="center"/>
    </xf>
    <xf numFmtId="43" fontId="53"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43" fontId="49" fillId="0" borderId="0" applyFont="0" applyFill="0" applyBorder="0" applyAlignment="0" applyProtection="0"/>
    <xf numFmtId="180" fontId="28" fillId="0" borderId="0" applyFont="0" applyFill="0" applyBorder="0" applyAlignment="0" applyProtection="0"/>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171" fontId="28" fillId="0" borderId="0">
      <alignment vertical="center"/>
    </xf>
    <xf numFmtId="43" fontId="10"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171"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28" fillId="0" borderId="0">
      <alignment vertical="center"/>
    </xf>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5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49"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171" fontId="28" fillId="0" borderId="0">
      <alignment vertical="center"/>
    </xf>
    <xf numFmtId="167"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167"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10" fillId="0" borderId="0" applyFont="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6" fontId="4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176" fontId="40" fillId="0" borderId="0" applyFont="0" applyFill="0" applyBorder="0" applyAlignment="0" applyProtection="0"/>
    <xf numFmtId="171" fontId="40" fillId="0" borderId="0" applyFont="0" applyFill="0" applyBorder="0" applyAlignment="0" applyProtection="0"/>
    <xf numFmtId="171" fontId="49" fillId="0" borderId="0" applyFont="0" applyFill="0" applyBorder="0" applyAlignment="0" applyProtection="0"/>
    <xf numFmtId="171" fontId="28" fillId="0" borderId="0">
      <alignment vertical="center"/>
    </xf>
    <xf numFmtId="171" fontId="28" fillId="0" borderId="0">
      <alignment vertical="center"/>
    </xf>
    <xf numFmtId="171" fontId="40" fillId="0" borderId="0" applyFont="0" applyFill="0" applyBorder="0" applyAlignment="0" applyProtection="0"/>
    <xf numFmtId="171" fontId="28" fillId="0" borderId="0">
      <alignment vertical="center"/>
    </xf>
    <xf numFmtId="171" fontId="49" fillId="0" borderId="0" applyFont="0" applyFill="0" applyBorder="0" applyAlignment="0" applyProtection="0"/>
    <xf numFmtId="171" fontId="40" fillId="0" borderId="0" applyFont="0" applyFill="0" applyBorder="0" applyAlignment="0" applyProtection="0"/>
    <xf numFmtId="171" fontId="49"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49" fillId="0" borderId="0" applyFont="0" applyFill="0" applyBorder="0" applyAlignment="0" applyProtection="0"/>
    <xf numFmtId="171" fontId="40" fillId="0" borderId="0" applyFont="0" applyFill="0" applyBorder="0" applyAlignment="0" applyProtection="0"/>
    <xf numFmtId="171" fontId="28"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52" fillId="0" borderId="0" applyFont="0" applyFill="0" applyBorder="0" applyAlignment="0" applyProtection="0"/>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52" fillId="0" borderId="0" applyFont="0" applyFill="0" applyBorder="0" applyAlignment="0" applyProtection="0"/>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67" fontId="28" fillId="0" borderId="0" applyFont="0" applyFill="0" applyBorder="0" applyAlignment="0" applyProtection="0"/>
    <xf numFmtId="43" fontId="28" fillId="0" borderId="0">
      <alignment vertical="center"/>
    </xf>
    <xf numFmtId="43" fontId="28" fillId="0" borderId="0">
      <alignment vertical="center"/>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28" fillId="0" borderId="0">
      <alignment vertical="center"/>
    </xf>
    <xf numFmtId="43"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67" fontId="28" fillId="0" borderId="0" applyFont="0" applyFill="0" applyBorder="0" applyAlignment="0" applyProtection="0"/>
    <xf numFmtId="43" fontId="28" fillId="0" borderId="0">
      <alignment vertical="center"/>
    </xf>
    <xf numFmtId="43" fontId="28" fillId="0" borderId="0">
      <alignment vertical="center"/>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171" fontId="50"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171" fontId="50"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43" fontId="28" fillId="0" borderId="0">
      <alignment vertical="center"/>
    </xf>
    <xf numFmtId="171" fontId="52" fillId="0" borderId="0" applyFont="0" applyFill="0" applyBorder="0" applyAlignment="0" applyProtection="0"/>
    <xf numFmtId="171" fontId="28" fillId="0" borderId="0">
      <alignment vertical="center"/>
    </xf>
    <xf numFmtId="171" fontId="28" fillId="0" borderId="0">
      <alignment vertical="center"/>
    </xf>
    <xf numFmtId="43" fontId="28" fillId="0" borderId="0">
      <alignment vertical="center"/>
    </xf>
    <xf numFmtId="171" fontId="28" fillId="0" borderId="0" applyFont="0" applyFill="0" applyBorder="0" applyAlignment="0" applyProtection="0"/>
    <xf numFmtId="171" fontId="50"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50" fillId="0" borderId="0" applyFont="0" applyFill="0" applyBorder="0" applyAlignment="0" applyProtection="0"/>
    <xf numFmtId="43" fontId="28" fillId="0" borderId="0">
      <alignment vertical="center"/>
    </xf>
    <xf numFmtId="171" fontId="52" fillId="0" borderId="0" applyFont="0" applyFill="0" applyBorder="0" applyAlignment="0" applyProtection="0"/>
    <xf numFmtId="43" fontId="28" fillId="0" borderId="0">
      <alignment vertical="center"/>
    </xf>
    <xf numFmtId="171" fontId="28" fillId="0" borderId="0" applyFont="0" applyFill="0" applyBorder="0" applyAlignment="0" applyProtection="0"/>
    <xf numFmtId="43" fontId="28" fillId="0" borderId="0">
      <alignment vertical="center"/>
    </xf>
    <xf numFmtId="171" fontId="52"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50" fillId="0" borderId="0" applyFont="0" applyFill="0" applyBorder="0" applyAlignment="0" applyProtection="0"/>
    <xf numFmtId="43" fontId="28" fillId="0" borderId="0">
      <alignment vertical="center"/>
    </xf>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28"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41"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171" fontId="28" fillId="0" borderId="0" applyFont="0" applyFill="0" applyBorder="0" applyAlignment="0" applyProtection="0"/>
    <xf numFmtId="171"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1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10"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10" fillId="0" borderId="0" applyFont="0" applyFill="0" applyBorder="0" applyAlignment="0" applyProtection="0"/>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49" fillId="0" borderId="0" applyFont="0" applyFill="0" applyBorder="0" applyAlignment="0" applyProtection="0"/>
    <xf numFmtId="171" fontId="28"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171" fontId="49" fillId="0" borderId="0" applyFont="0" applyFill="0" applyBorder="0" applyAlignment="0" applyProtection="0"/>
    <xf numFmtId="171" fontId="28" fillId="0" borderId="0" applyFont="0" applyFill="0" applyBorder="0" applyAlignment="0" applyProtection="0"/>
    <xf numFmtId="171" fontId="50" fillId="0" borderId="0" applyFont="0" applyFill="0" applyBorder="0" applyAlignment="0" applyProtection="0"/>
    <xf numFmtId="171" fontId="49" fillId="0" borderId="0" applyFont="0" applyFill="0" applyBorder="0" applyAlignment="0" applyProtection="0"/>
    <xf numFmtId="171" fontId="5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lignment vertical="center"/>
    </xf>
    <xf numFmtId="43" fontId="28" fillId="0" borderId="0">
      <alignment vertical="center"/>
    </xf>
    <xf numFmtId="171" fontId="28" fillId="0" borderId="0">
      <alignment vertical="center"/>
    </xf>
    <xf numFmtId="171" fontId="28" fillId="0" borderId="0">
      <alignment vertical="center"/>
    </xf>
    <xf numFmtId="171" fontId="28" fillId="0" borderId="0">
      <alignment vertical="center"/>
    </xf>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171" fontId="28" fillId="0" borderId="0">
      <alignment vertical="center"/>
    </xf>
    <xf numFmtId="171" fontId="28" fillId="0" borderId="0" applyFont="0" applyFill="0" applyBorder="0" applyAlignment="0" applyProtection="0"/>
    <xf numFmtId="171" fontId="28" fillId="0" borderId="0" applyFont="0" applyFill="0" applyBorder="0" applyAlignment="0" applyProtection="0"/>
    <xf numFmtId="43" fontId="28" fillId="0" borderId="0">
      <alignment vertical="center"/>
    </xf>
    <xf numFmtId="43" fontId="28" fillId="0" borderId="0">
      <alignment vertical="center"/>
    </xf>
    <xf numFmtId="43" fontId="28" fillId="0" borderId="0">
      <alignment vertical="center"/>
    </xf>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42"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42" fontId="28" fillId="0" borderId="0">
      <alignment vertical="center"/>
    </xf>
    <xf numFmtId="42" fontId="28" fillId="0" borderId="0">
      <alignment vertical="center"/>
    </xf>
    <xf numFmtId="42"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42" fontId="28" fillId="0" borderId="0">
      <alignment vertical="center"/>
    </xf>
    <xf numFmtId="168" fontId="28" fillId="0" borderId="0">
      <alignment vertical="center"/>
    </xf>
    <xf numFmtId="168" fontId="28" fillId="0" borderId="0">
      <alignment vertical="center"/>
    </xf>
    <xf numFmtId="168"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42" fontId="28" fillId="0" borderId="0">
      <alignment vertical="center"/>
    </xf>
    <xf numFmtId="42"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168" fontId="28" fillId="0" borderId="0">
      <alignment vertical="center"/>
    </xf>
    <xf numFmtId="17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4" fontId="28" fillId="0" borderId="0">
      <alignment vertical="center"/>
    </xf>
    <xf numFmtId="44" fontId="28" fillId="0" borderId="0">
      <alignment vertical="center"/>
    </xf>
    <xf numFmtId="166"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44" fontId="28" fillId="0" borderId="0">
      <alignment vertical="center"/>
    </xf>
    <xf numFmtId="44" fontId="28" fillId="0" borderId="0">
      <alignment vertical="center"/>
    </xf>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82"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lignment vertical="center"/>
    </xf>
    <xf numFmtId="170" fontId="28"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44" fontId="28" fillId="0" borderId="0">
      <alignment vertical="center"/>
    </xf>
    <xf numFmtId="44"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lignment vertical="center"/>
    </xf>
    <xf numFmtId="44" fontId="10" fillId="0" borderId="0" applyFont="0" applyFill="0" applyBorder="0" applyAlignment="0" applyProtection="0"/>
    <xf numFmtId="44" fontId="28" fillId="0" borderId="0" applyFont="0" applyFill="0" applyBorder="0" applyAlignment="0" applyProtection="0"/>
    <xf numFmtId="44" fontId="28" fillId="0" borderId="0">
      <alignment vertical="center"/>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lignment vertical="center"/>
    </xf>
    <xf numFmtId="166" fontId="28" fillId="0" borderId="0" applyFont="0" applyFill="0" applyBorder="0" applyAlignment="0" applyProtection="0"/>
    <xf numFmtId="44" fontId="28" fillId="0" borderId="0">
      <alignment vertical="center"/>
    </xf>
    <xf numFmtId="44"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lignment vertical="center"/>
    </xf>
    <xf numFmtId="170" fontId="28" fillId="0" borderId="0">
      <alignment vertical="center"/>
    </xf>
    <xf numFmtId="166" fontId="28" fillId="0" borderId="0" applyFont="0" applyFill="0" applyBorder="0" applyAlignment="0" applyProtection="0"/>
    <xf numFmtId="44" fontId="28" fillId="0" borderId="0">
      <alignment vertical="center"/>
    </xf>
    <xf numFmtId="44" fontId="28" fillId="0" borderId="0">
      <alignment vertical="center"/>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170" fontId="28" fillId="0" borderId="0">
      <alignment vertical="center"/>
    </xf>
    <xf numFmtId="44" fontId="28" fillId="0" borderId="0">
      <alignment vertical="center"/>
    </xf>
    <xf numFmtId="170"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170"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170" fontId="28" fillId="0" borderId="0">
      <alignment vertical="center"/>
    </xf>
    <xf numFmtId="44" fontId="28" fillId="0" borderId="0">
      <alignment vertical="center"/>
    </xf>
    <xf numFmtId="44" fontId="28" fillId="0" borderId="0">
      <alignment vertical="center"/>
    </xf>
    <xf numFmtId="44" fontId="28" fillId="0" borderId="0">
      <alignment vertical="center"/>
    </xf>
    <xf numFmtId="44" fontId="28" fillId="0" borderId="0">
      <alignment vertical="center"/>
    </xf>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4" fontId="28" fillId="0" borderId="0" applyFont="0" applyFill="0" applyBorder="0" applyAlignment="0" applyProtection="0"/>
    <xf numFmtId="15"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4" fontId="28" fillId="0" borderId="0" applyFont="0" applyFill="0" applyBorder="0" applyAlignment="0" applyProtection="0"/>
    <xf numFmtId="15" fontId="28" fillId="0" borderId="0"/>
    <xf numFmtId="0"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0" fontId="15" fillId="2" borderId="0" applyNumberFormat="0" applyBorder="0" applyAlignment="0" applyProtection="0"/>
    <xf numFmtId="0" fontId="55" fillId="43" borderId="0" applyNumberFormat="0" applyBorder="0" applyAlignment="0" applyProtection="0"/>
    <xf numFmtId="0" fontId="15" fillId="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2" borderId="0" applyNumberFormat="0" applyBorder="0" applyAlignment="0" applyProtection="0"/>
    <xf numFmtId="0" fontId="56" fillId="43"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5" fillId="43" borderId="0" applyNumberFormat="0" applyBorder="0" applyAlignment="0" applyProtection="0"/>
    <xf numFmtId="38" fontId="31" fillId="61" borderId="0" applyNumberFormat="0" applyBorder="0" applyAlignment="0" applyProtection="0"/>
    <xf numFmtId="0" fontId="12" fillId="0" borderId="1"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12" fillId="0" borderId="1"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8" fillId="0" borderId="33" applyNumberFormat="0" applyFill="0" applyAlignment="0" applyProtection="0"/>
    <xf numFmtId="0" fontId="13" fillId="0" borderId="2"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13" fillId="0" borderId="2"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60" fillId="0" borderId="34" applyNumberFormat="0" applyFill="0" applyAlignment="0" applyProtection="0"/>
    <xf numFmtId="0" fontId="14" fillId="0" borderId="3"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14" fillId="0" borderId="3"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2" fillId="0" borderId="35" applyNumberFormat="0" applyFill="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10" fontId="31" fillId="62" borderId="11" applyNumberFormat="0" applyBorder="0" applyAlignment="0" applyProtection="0"/>
    <xf numFmtId="0" fontId="18" fillId="5" borderId="4"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18" fillId="5" borderId="4" applyNumberFormat="0" applyAlignment="0" applyProtection="0"/>
    <xf numFmtId="0" fontId="65" fillId="46" borderId="4" applyNumberFormat="0" applyAlignment="0" applyProtection="0"/>
    <xf numFmtId="0" fontId="65" fillId="46" borderId="4" applyNumberFormat="0" applyAlignment="0" applyProtection="0"/>
    <xf numFmtId="0" fontId="65" fillId="46" borderId="4" applyNumberFormat="0" applyAlignment="0" applyProtection="0"/>
    <xf numFmtId="0" fontId="65" fillId="46" borderId="4"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21" fillId="0" borderId="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21" fillId="0" borderId="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67" fillId="0" borderId="36" applyNumberFormat="0" applyFill="0" applyAlignment="0" applyProtection="0"/>
    <xf numFmtId="183" fontId="28" fillId="0" borderId="0"/>
    <xf numFmtId="183" fontId="28" fillId="0" borderId="0"/>
    <xf numFmtId="183" fontId="28" fillId="0" borderId="0"/>
    <xf numFmtId="183" fontId="28" fillId="0" borderId="0"/>
    <xf numFmtId="182" fontId="28" fillId="0" borderId="0"/>
    <xf numFmtId="182" fontId="28" fillId="0" borderId="0"/>
    <xf numFmtId="182" fontId="28" fillId="0" borderId="0"/>
    <xf numFmtId="182" fontId="28" fillId="0" borderId="0"/>
    <xf numFmtId="183" fontId="28" fillId="0" borderId="0"/>
    <xf numFmtId="183" fontId="28" fillId="0" borderId="0"/>
    <xf numFmtId="183" fontId="28" fillId="0" borderId="0"/>
    <xf numFmtId="183" fontId="28" fillId="0" borderId="0"/>
    <xf numFmtId="0" fontId="1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9" fillId="63" borderId="0" applyNumberFormat="0" applyBorder="0" applyAlignment="0" applyProtection="0"/>
    <xf numFmtId="184" fontId="28" fillId="0" borderId="0"/>
    <xf numFmtId="184" fontId="28" fillId="0" borderId="0"/>
    <xf numFmtId="184" fontId="28" fillId="0" borderId="0"/>
    <xf numFmtId="184"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49" fillId="0" borderId="0"/>
    <xf numFmtId="0" fontId="28" fillId="0" borderId="0"/>
    <xf numFmtId="0" fontId="28" fillId="0" borderId="0"/>
    <xf numFmtId="0" fontId="28" fillId="0" borderId="0"/>
    <xf numFmtId="0" fontId="10"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10" fillId="0" borderId="0"/>
    <xf numFmtId="0" fontId="28" fillId="0" borderId="0">
      <alignment vertical="center"/>
    </xf>
    <xf numFmtId="0" fontId="28" fillId="0" borderId="0">
      <alignment vertical="center"/>
    </xf>
    <xf numFmtId="0" fontId="10" fillId="0" borderId="0"/>
    <xf numFmtId="0" fontId="28" fillId="0" borderId="0"/>
    <xf numFmtId="0" fontId="28" fillId="0" borderId="0"/>
    <xf numFmtId="0" fontId="28" fillId="0" borderId="0"/>
    <xf numFmtId="0" fontId="49" fillId="0" borderId="0"/>
    <xf numFmtId="0" fontId="28" fillId="0" borderId="0"/>
    <xf numFmtId="0" fontId="10" fillId="0" borderId="0"/>
    <xf numFmtId="0" fontId="10" fillId="0" borderId="0"/>
    <xf numFmtId="0" fontId="52" fillId="0" borderId="0"/>
    <xf numFmtId="0" fontId="28" fillId="0" borderId="0">
      <alignment vertical="center"/>
    </xf>
    <xf numFmtId="0" fontId="28" fillId="0" borderId="0">
      <alignment vertical="center"/>
    </xf>
    <xf numFmtId="0" fontId="10" fillId="0" borderId="0"/>
    <xf numFmtId="0" fontId="52" fillId="0" borderId="0"/>
    <xf numFmtId="0" fontId="10" fillId="0" borderId="0"/>
    <xf numFmtId="0" fontId="10" fillId="0" borderId="0"/>
    <xf numFmtId="0" fontId="10"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40"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49"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0" fillId="0" borderId="0"/>
    <xf numFmtId="0" fontId="40" fillId="0" borderId="0"/>
    <xf numFmtId="0" fontId="40" fillId="0" borderId="0"/>
    <xf numFmtId="0" fontId="49" fillId="0" borderId="0"/>
    <xf numFmtId="0" fontId="49" fillId="0" borderId="0"/>
    <xf numFmtId="0" fontId="40" fillId="0" borderId="0"/>
    <xf numFmtId="0" fontId="28" fillId="0" borderId="0"/>
    <xf numFmtId="0" fontId="28" fillId="0" borderId="0"/>
    <xf numFmtId="0" fontId="49" fillId="0" borderId="0"/>
    <xf numFmtId="0" fontId="49" fillId="0" borderId="0"/>
    <xf numFmtId="0" fontId="49" fillId="0" borderId="0"/>
    <xf numFmtId="0" fontId="40" fillId="0" borderId="0"/>
    <xf numFmtId="0" fontId="28" fillId="0" borderId="0"/>
    <xf numFmtId="0" fontId="28" fillId="0" borderId="0"/>
    <xf numFmtId="0" fontId="49" fillId="0" borderId="0"/>
    <xf numFmtId="0" fontId="28" fillId="0" borderId="0">
      <alignment vertical="center"/>
    </xf>
    <xf numFmtId="0" fontId="40" fillId="0" borderId="0"/>
    <xf numFmtId="0" fontId="40"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49" fillId="0" borderId="0"/>
    <xf numFmtId="0" fontId="28" fillId="0" borderId="0"/>
    <xf numFmtId="0" fontId="28"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alignment vertical="center"/>
    </xf>
    <xf numFmtId="0" fontId="28" fillId="0" borderId="0"/>
    <xf numFmtId="0" fontId="28" fillId="0" borderId="0"/>
    <xf numFmtId="0" fontId="28" fillId="0" borderId="0">
      <alignment vertical="center"/>
    </xf>
    <xf numFmtId="0" fontId="40" fillId="0" borderId="0"/>
    <xf numFmtId="0" fontId="28" fillId="0" borderId="0">
      <alignment vertical="center"/>
    </xf>
    <xf numFmtId="0" fontId="28" fillId="0" borderId="0">
      <alignment vertical="center"/>
    </xf>
    <xf numFmtId="0" fontId="40" fillId="0" borderId="0"/>
    <xf numFmtId="0" fontId="28" fillId="0" borderId="0"/>
    <xf numFmtId="0" fontId="49" fillId="0" borderId="0"/>
    <xf numFmtId="0" fontId="28" fillId="0" borderId="0"/>
    <xf numFmtId="0" fontId="40" fillId="0" borderId="0"/>
    <xf numFmtId="0" fontId="28" fillId="0" borderId="0"/>
    <xf numFmtId="0" fontId="28"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49"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9" fillId="0" borderId="0"/>
    <xf numFmtId="0" fontId="28" fillId="0" borderId="0"/>
    <xf numFmtId="0" fontId="28" fillId="0" borderId="0"/>
    <xf numFmtId="0" fontId="49" fillId="0" borderId="0"/>
    <xf numFmtId="0" fontId="28"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 fillId="0" borderId="0"/>
    <xf numFmtId="0" fontId="28" fillId="0" borderId="0"/>
    <xf numFmtId="0" fontId="28" fillId="0" borderId="0"/>
    <xf numFmtId="0" fontId="50" fillId="0" borderId="0"/>
    <xf numFmtId="0" fontId="50" fillId="0" borderId="0"/>
    <xf numFmtId="0" fontId="40" fillId="0" borderId="0"/>
    <xf numFmtId="0" fontId="50" fillId="0" borderId="0"/>
    <xf numFmtId="0" fontId="50" fillId="0" borderId="0"/>
    <xf numFmtId="0" fontId="50" fillId="0" borderId="0"/>
    <xf numFmtId="0" fontId="50" fillId="0" borderId="0"/>
    <xf numFmtId="0" fontId="28" fillId="0" borderId="0"/>
    <xf numFmtId="0" fontId="50" fillId="0" borderId="0"/>
    <xf numFmtId="0" fontId="28" fillId="0" borderId="0"/>
    <xf numFmtId="0" fontId="28" fillId="0" borderId="0"/>
    <xf numFmtId="0" fontId="50" fillId="0" borderId="0"/>
    <xf numFmtId="0" fontId="50" fillId="0" borderId="0"/>
    <xf numFmtId="0" fontId="50" fillId="0" borderId="0"/>
    <xf numFmtId="0" fontId="50" fillId="0" borderId="0"/>
    <xf numFmtId="0" fontId="50" fillId="0" borderId="0"/>
    <xf numFmtId="0" fontId="28" fillId="0" borderId="0"/>
    <xf numFmtId="0" fontId="40" fillId="0" borderId="0"/>
    <xf numFmtId="0" fontId="50" fillId="0" borderId="0"/>
    <xf numFmtId="0" fontId="40" fillId="0" borderId="0"/>
    <xf numFmtId="0" fontId="50" fillId="0" borderId="0"/>
    <xf numFmtId="0" fontId="40" fillId="0" borderId="0"/>
    <xf numFmtId="0" fontId="50" fillId="0" borderId="0"/>
    <xf numFmtId="0" fontId="40" fillId="0" borderId="0"/>
    <xf numFmtId="0" fontId="50" fillId="0" borderId="0"/>
    <xf numFmtId="0" fontId="40" fillId="0" borderId="0"/>
    <xf numFmtId="0" fontId="50" fillId="0" borderId="0"/>
    <xf numFmtId="0" fontId="40" fillId="0" borderId="0"/>
    <xf numFmtId="0" fontId="50" fillId="0" borderId="0"/>
    <xf numFmtId="0" fontId="40" fillId="0" borderId="0"/>
    <xf numFmtId="0" fontId="50"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9" fillId="0" borderId="0"/>
    <xf numFmtId="0" fontId="40" fillId="0" borderId="0"/>
    <xf numFmtId="0" fontId="28" fillId="0" borderId="0">
      <alignment vertical="center"/>
    </xf>
    <xf numFmtId="0" fontId="70" fillId="0" borderId="0">
      <alignment vertical="top"/>
    </xf>
    <xf numFmtId="0" fontId="28" fillId="0" borderId="0">
      <alignment vertical="center"/>
    </xf>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70"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50" fillId="0" borderId="0"/>
    <xf numFmtId="0" fontId="40" fillId="0" borderId="0"/>
    <xf numFmtId="0" fontId="50" fillId="0" borderId="0"/>
    <xf numFmtId="0" fontId="28" fillId="0" borderId="0">
      <alignment vertical="center"/>
    </xf>
    <xf numFmtId="0" fontId="50" fillId="0" borderId="0"/>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70" fillId="0" borderId="0">
      <alignment vertical="top"/>
    </xf>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alignment vertical="center"/>
    </xf>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9"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xf numFmtId="0" fontId="4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4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28" fillId="0" borderId="0"/>
    <xf numFmtId="0" fontId="40" fillId="0" borderId="0"/>
    <xf numFmtId="0" fontId="28"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40" fillId="0" borderId="0"/>
    <xf numFmtId="0" fontId="28" fillId="0" borderId="0">
      <alignment vertical="center"/>
    </xf>
    <xf numFmtId="0" fontId="28" fillId="0" borderId="0">
      <alignment vertical="center"/>
    </xf>
    <xf numFmtId="0" fontId="28" fillId="0" borderId="0"/>
    <xf numFmtId="0" fontId="4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28" fillId="0" borderId="0"/>
    <xf numFmtId="0" fontId="40" fillId="0" borderId="0"/>
    <xf numFmtId="0" fontId="28" fillId="0" borderId="0">
      <alignment vertical="center"/>
    </xf>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28" fillId="0" borderId="0"/>
    <xf numFmtId="0" fontId="28" fillId="0" borderId="0"/>
    <xf numFmtId="0" fontId="40" fillId="0" borderId="0"/>
    <xf numFmtId="0" fontId="28" fillId="0" borderId="0"/>
    <xf numFmtId="0" fontId="28" fillId="0" borderId="0"/>
    <xf numFmtId="0" fontId="40" fillId="0" borderId="0"/>
    <xf numFmtId="0" fontId="28" fillId="0" borderId="0">
      <alignment vertical="center"/>
    </xf>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28" fillId="0" borderId="0"/>
    <xf numFmtId="0" fontId="28" fillId="0" borderId="0"/>
    <xf numFmtId="0" fontId="50" fillId="0" borderId="0"/>
    <xf numFmtId="0" fontId="40" fillId="0" borderId="0"/>
    <xf numFmtId="0" fontId="49" fillId="0" borderId="0"/>
    <xf numFmtId="0" fontId="5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3" fillId="64" borderId="37"/>
    <xf numFmtId="0" fontId="28" fillId="0" borderId="0"/>
    <xf numFmtId="0" fontId="28" fillId="0" borderId="0"/>
    <xf numFmtId="0" fontId="53" fillId="64" borderId="37"/>
    <xf numFmtId="0" fontId="40" fillId="0" borderId="0"/>
    <xf numFmtId="0" fontId="49" fillId="0" borderId="0"/>
    <xf numFmtId="0" fontId="40" fillId="0" borderId="0"/>
    <xf numFmtId="0" fontId="28" fillId="0" borderId="0">
      <alignment vertical="center"/>
    </xf>
    <xf numFmtId="0" fontId="28" fillId="0" borderId="0">
      <alignment vertical="center"/>
    </xf>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xf numFmtId="0" fontId="28" fillId="0" borderId="0">
      <alignment vertical="center"/>
    </xf>
    <xf numFmtId="0" fontId="10" fillId="0" borderId="0"/>
    <xf numFmtId="0" fontId="28" fillId="0" borderId="0">
      <alignment vertical="center"/>
    </xf>
    <xf numFmtId="0" fontId="10" fillId="0" borderId="0"/>
    <xf numFmtId="0" fontId="28" fillId="0" borderId="0">
      <alignment vertical="center"/>
    </xf>
    <xf numFmtId="0" fontId="1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40" fillId="0" borderId="0"/>
    <xf numFmtId="0" fontId="40" fillId="0" borderId="0"/>
    <xf numFmtId="0" fontId="28" fillId="0" borderId="0">
      <alignment vertical="center"/>
    </xf>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70"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9" fillId="0" borderId="0"/>
    <xf numFmtId="0" fontId="40" fillId="0" borderId="0"/>
    <xf numFmtId="0" fontId="40" fillId="0" borderId="0"/>
    <xf numFmtId="0" fontId="40" fillId="0" borderId="0"/>
    <xf numFmtId="0" fontId="52" fillId="0" borderId="0"/>
    <xf numFmtId="0" fontId="28" fillId="0" borderId="0">
      <alignment vertical="center"/>
    </xf>
    <xf numFmtId="0" fontId="28" fillId="0" borderId="0">
      <alignment vertical="center"/>
    </xf>
    <xf numFmtId="0" fontId="40" fillId="0" borderId="0"/>
    <xf numFmtId="0" fontId="28" fillId="0" borderId="0">
      <alignment vertical="center"/>
    </xf>
    <xf numFmtId="0" fontId="28" fillId="0" borderId="0"/>
    <xf numFmtId="0" fontId="28" fillId="0" borderId="0"/>
    <xf numFmtId="0" fontId="28" fillId="0" borderId="0">
      <alignment vertical="center"/>
    </xf>
    <xf numFmtId="0" fontId="40" fillId="0" borderId="0"/>
    <xf numFmtId="0" fontId="28" fillId="0" borderId="0"/>
    <xf numFmtId="0" fontId="28" fillId="0" borderId="0"/>
    <xf numFmtId="0" fontId="40" fillId="0" borderId="0"/>
    <xf numFmtId="0" fontId="28" fillId="0" borderId="0"/>
    <xf numFmtId="0" fontId="28" fillId="0" borderId="0"/>
    <xf numFmtId="0" fontId="70" fillId="0" borderId="0">
      <alignment vertical="top"/>
    </xf>
    <xf numFmtId="0" fontId="5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10" fillId="0" borderId="0"/>
    <xf numFmtId="0" fontId="1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50" fillId="0" borderId="0"/>
    <xf numFmtId="0" fontId="52" fillId="0" borderId="0"/>
    <xf numFmtId="0" fontId="50" fillId="0" borderId="0"/>
    <xf numFmtId="0" fontId="10" fillId="0" borderId="0"/>
    <xf numFmtId="0" fontId="10" fillId="0" borderId="0"/>
    <xf numFmtId="0" fontId="10" fillId="0" borderId="0"/>
    <xf numFmtId="0" fontId="10" fillId="0" borderId="0"/>
    <xf numFmtId="0" fontId="10" fillId="0" borderId="0"/>
    <xf numFmtId="0" fontId="5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40" fillId="0" borderId="0"/>
    <xf numFmtId="0" fontId="28" fillId="0" borderId="0">
      <alignment vertical="center"/>
    </xf>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10" fillId="0" borderId="0"/>
    <xf numFmtId="0" fontId="1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10" fillId="0" borderId="0"/>
    <xf numFmtId="0" fontId="10" fillId="0" borderId="0"/>
    <xf numFmtId="0" fontId="4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28" fillId="0" borderId="0"/>
    <xf numFmtId="0" fontId="28"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64" borderId="37"/>
    <xf numFmtId="0" fontId="28" fillId="0" borderId="0"/>
    <xf numFmtId="0" fontId="40" fillId="0" borderId="0"/>
    <xf numFmtId="0" fontId="40" fillId="0" borderId="0"/>
    <xf numFmtId="0" fontId="28" fillId="0" borderId="0">
      <alignment vertical="center"/>
    </xf>
    <xf numFmtId="0" fontId="28" fillId="0" borderId="0">
      <alignment vertical="center"/>
    </xf>
    <xf numFmtId="0" fontId="40" fillId="0" borderId="0"/>
    <xf numFmtId="0" fontId="40" fillId="0" borderId="0"/>
    <xf numFmtId="0" fontId="28" fillId="0" borderId="0">
      <alignment vertical="center"/>
    </xf>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8" fillId="0" borderId="0"/>
    <xf numFmtId="0" fontId="40" fillId="0" borderId="0"/>
    <xf numFmtId="0" fontId="40"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28" fillId="0" borderId="0">
      <alignment vertical="center"/>
    </xf>
    <xf numFmtId="0" fontId="40" fillId="0" borderId="0"/>
    <xf numFmtId="0" fontId="28" fillId="0" borderId="0">
      <alignment vertical="center"/>
    </xf>
    <xf numFmtId="0" fontId="40" fillId="0" borderId="0"/>
    <xf numFmtId="0" fontId="40" fillId="0" borderId="0"/>
    <xf numFmtId="0" fontId="28" fillId="0" borderId="0">
      <alignment vertical="center"/>
    </xf>
    <xf numFmtId="0" fontId="10" fillId="0" borderId="0"/>
    <xf numFmtId="0" fontId="49"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28" fillId="0" borderId="0"/>
    <xf numFmtId="0" fontId="40" fillId="0" borderId="0"/>
    <xf numFmtId="0" fontId="40"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10" fillId="0" borderId="0"/>
    <xf numFmtId="0" fontId="40"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40"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40" fillId="0" borderId="0"/>
    <xf numFmtId="0" fontId="28" fillId="0" borderId="0"/>
    <xf numFmtId="0" fontId="40" fillId="0" borderId="0"/>
    <xf numFmtId="0" fontId="28" fillId="0" borderId="0"/>
    <xf numFmtId="0" fontId="28" fillId="0" borderId="0"/>
    <xf numFmtId="0" fontId="28" fillId="0" borderId="0"/>
    <xf numFmtId="0" fontId="40"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28" fillId="0" borderId="0"/>
    <xf numFmtId="0" fontId="40" fillId="0" borderId="0"/>
    <xf numFmtId="0" fontId="10" fillId="0" borderId="0"/>
    <xf numFmtId="0" fontId="10" fillId="0" borderId="0"/>
    <xf numFmtId="0" fontId="10" fillId="0" borderId="0"/>
    <xf numFmtId="0" fontId="28" fillId="0" borderId="0"/>
    <xf numFmtId="0" fontId="10" fillId="0" borderId="0"/>
    <xf numFmtId="0" fontId="40" fillId="0" borderId="0"/>
    <xf numFmtId="0" fontId="1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28" fillId="0" borderId="0"/>
    <xf numFmtId="0" fontId="10"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alignment vertical="center"/>
    </xf>
    <xf numFmtId="0" fontId="28" fillId="0" borderId="0">
      <alignment vertical="center"/>
    </xf>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28" fillId="0" borderId="0"/>
    <xf numFmtId="0" fontId="40" fillId="0" borderId="0"/>
    <xf numFmtId="0" fontId="10" fillId="0" borderId="0"/>
    <xf numFmtId="0" fontId="10" fillId="0" borderId="0"/>
    <xf numFmtId="0" fontId="10" fillId="0" borderId="0"/>
    <xf numFmtId="0" fontId="28" fillId="0" borderId="0"/>
    <xf numFmtId="0" fontId="10" fillId="0" borderId="0"/>
    <xf numFmtId="0" fontId="40" fillId="0" borderId="0"/>
    <xf numFmtId="0" fontId="1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28"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10" fillId="0" borderId="0"/>
    <xf numFmtId="0" fontId="28" fillId="0" borderId="0">
      <alignment vertical="center"/>
    </xf>
    <xf numFmtId="0" fontId="28" fillId="0" borderId="0">
      <alignment vertical="center"/>
    </xf>
    <xf numFmtId="0" fontId="10"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50" fillId="0" borderId="0"/>
    <xf numFmtId="0" fontId="10" fillId="0" borderId="0"/>
    <xf numFmtId="0" fontId="10" fillId="0" borderId="0"/>
    <xf numFmtId="0" fontId="10" fillId="0" borderId="0"/>
    <xf numFmtId="0" fontId="10" fillId="0" borderId="0"/>
    <xf numFmtId="0" fontId="4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0" fillId="0" borderId="0"/>
    <xf numFmtId="0" fontId="40" fillId="0" borderId="0"/>
    <xf numFmtId="0" fontId="28" fillId="0" borderId="0">
      <alignment vertical="center"/>
    </xf>
    <xf numFmtId="0" fontId="10" fillId="0" borderId="0"/>
    <xf numFmtId="0" fontId="40" fillId="0" borderId="0"/>
    <xf numFmtId="0" fontId="40" fillId="0" borderId="0"/>
    <xf numFmtId="0" fontId="4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4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40" fillId="0" borderId="0"/>
    <xf numFmtId="0" fontId="10" fillId="0" borderId="0"/>
    <xf numFmtId="0" fontId="28" fillId="0" borderId="0"/>
    <xf numFmtId="0" fontId="28"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40" fillId="0" borderId="0"/>
    <xf numFmtId="0" fontId="40"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alignment vertical="center"/>
    </xf>
    <xf numFmtId="0" fontId="50" fillId="0" borderId="0"/>
    <xf numFmtId="0" fontId="28" fillId="0" borderId="0">
      <alignment vertical="center"/>
    </xf>
    <xf numFmtId="0" fontId="28" fillId="0" borderId="0">
      <alignment vertical="center"/>
    </xf>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10" fillId="0" borderId="0"/>
    <xf numFmtId="0" fontId="10" fillId="0" borderId="0"/>
    <xf numFmtId="0" fontId="28"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50"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49" fillId="0" borderId="0"/>
    <xf numFmtId="0" fontId="28" fillId="0" borderId="0"/>
    <xf numFmtId="0" fontId="28" fillId="0" borderId="0"/>
    <xf numFmtId="0" fontId="28" fillId="0" borderId="0"/>
    <xf numFmtId="0" fontId="28" fillId="0" borderId="0"/>
    <xf numFmtId="0" fontId="49" fillId="0" borderId="0"/>
    <xf numFmtId="0" fontId="28" fillId="0" borderId="0">
      <alignment vertical="center"/>
    </xf>
    <xf numFmtId="0" fontId="28" fillId="0" borderId="0">
      <alignment vertical="center"/>
    </xf>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10" fillId="0" borderId="0"/>
    <xf numFmtId="0" fontId="10" fillId="0" borderId="0"/>
    <xf numFmtId="0" fontId="49" fillId="0" borderId="0"/>
    <xf numFmtId="0" fontId="28" fillId="0" borderId="0"/>
    <xf numFmtId="0" fontId="28" fillId="0" borderId="0"/>
    <xf numFmtId="0" fontId="28" fillId="0" borderId="0"/>
    <xf numFmtId="0" fontId="10" fillId="0" borderId="0"/>
    <xf numFmtId="0" fontId="28" fillId="0" borderId="0"/>
    <xf numFmtId="0" fontId="10" fillId="0" borderId="0"/>
    <xf numFmtId="0" fontId="10" fillId="0" borderId="0"/>
    <xf numFmtId="0" fontId="28" fillId="0" borderId="0"/>
    <xf numFmtId="0" fontId="28" fillId="0" borderId="0"/>
    <xf numFmtId="0" fontId="10" fillId="0" borderId="0"/>
    <xf numFmtId="0" fontId="28" fillId="0" borderId="0"/>
    <xf numFmtId="0" fontId="28" fillId="0" borderId="0"/>
    <xf numFmtId="0" fontId="49" fillId="0" borderId="0"/>
    <xf numFmtId="0" fontId="28" fillId="0" borderId="0"/>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49" fillId="0" borderId="0"/>
    <xf numFmtId="0" fontId="49" fillId="0" borderId="0"/>
    <xf numFmtId="0" fontId="28" fillId="0" borderId="0"/>
    <xf numFmtId="0" fontId="10" fillId="0" borderId="0"/>
    <xf numFmtId="0" fontId="28"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10" fillId="0" borderId="0"/>
    <xf numFmtId="0" fontId="28" fillId="0" borderId="0"/>
    <xf numFmtId="0" fontId="10" fillId="0" borderId="0"/>
    <xf numFmtId="0" fontId="10" fillId="0" borderId="0"/>
    <xf numFmtId="0" fontId="10" fillId="0" borderId="0"/>
    <xf numFmtId="0" fontId="28" fillId="0" borderId="0"/>
    <xf numFmtId="0" fontId="28" fillId="0" borderId="0"/>
    <xf numFmtId="0" fontId="28" fillId="0" borderId="0"/>
    <xf numFmtId="0" fontId="10"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40" fillId="0" borderId="0"/>
    <xf numFmtId="0" fontId="40"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40"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40" fillId="0" borderId="0"/>
    <xf numFmtId="0" fontId="28" fillId="0" borderId="0">
      <alignment vertical="center"/>
    </xf>
    <xf numFmtId="0" fontId="10"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49" fillId="0" borderId="0"/>
    <xf numFmtId="0" fontId="28" fillId="0" borderId="0">
      <alignment vertical="center"/>
    </xf>
    <xf numFmtId="0" fontId="28" fillId="0" borderId="0"/>
    <xf numFmtId="0" fontId="28" fillId="0" borderId="0"/>
    <xf numFmtId="0" fontId="28" fillId="0" borderId="0"/>
    <xf numFmtId="0" fontId="28" fillId="0" borderId="0"/>
    <xf numFmtId="0" fontId="40" fillId="0" borderId="0"/>
    <xf numFmtId="0" fontId="28" fillId="0" borderId="0">
      <alignment vertical="center"/>
    </xf>
    <xf numFmtId="0" fontId="28" fillId="0" borderId="0"/>
    <xf numFmtId="0" fontId="40" fillId="0" borderId="0"/>
    <xf numFmtId="0" fontId="49" fillId="0" borderId="0"/>
    <xf numFmtId="0" fontId="28" fillId="0" borderId="0"/>
    <xf numFmtId="0" fontId="40" fillId="0" borderId="0"/>
    <xf numFmtId="0" fontId="28" fillId="0" borderId="0"/>
    <xf numFmtId="0" fontId="40" fillId="0" borderId="0"/>
    <xf numFmtId="0" fontId="40" fillId="0" borderId="0"/>
    <xf numFmtId="0" fontId="40"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10" fillId="0" borderId="0"/>
    <xf numFmtId="0" fontId="10"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10" fillId="0" borderId="0"/>
    <xf numFmtId="0" fontId="28" fillId="0" borderId="0">
      <alignment vertical="center"/>
    </xf>
    <xf numFmtId="0" fontId="28" fillId="0" borderId="0"/>
    <xf numFmtId="0" fontId="28" fillId="0" borderId="0"/>
    <xf numFmtId="0" fontId="28" fillId="0" borderId="0"/>
    <xf numFmtId="0" fontId="28" fillId="0" borderId="0"/>
    <xf numFmtId="0" fontId="49"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49" fillId="0" borderId="0"/>
    <xf numFmtId="0" fontId="28" fillId="0" borderId="0">
      <alignment vertical="center"/>
    </xf>
    <xf numFmtId="0" fontId="28" fillId="0" borderId="0"/>
    <xf numFmtId="0" fontId="28" fillId="0" borderId="0"/>
    <xf numFmtId="0" fontId="49"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1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8" fillId="65" borderId="38" applyNumberFormat="0" applyFont="0" applyAlignment="0" applyProtection="0"/>
    <xf numFmtId="0" fontId="28" fillId="65" borderId="38" applyNumberFormat="0" applyFont="0" applyAlignment="0" applyProtection="0"/>
    <xf numFmtId="0" fontId="28" fillId="65" borderId="3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0" fillId="8" borderId="8" applyNumberFormat="0" applyFont="0" applyAlignment="0" applyProtection="0"/>
    <xf numFmtId="0" fontId="50" fillId="8" borderId="8" applyNumberFormat="0" applyFont="0" applyAlignment="0" applyProtection="0"/>
    <xf numFmtId="0" fontId="1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8" fillId="65" borderId="3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8" fillId="65" borderId="38" applyNumberFormat="0" applyFont="0" applyAlignment="0" applyProtection="0"/>
    <xf numFmtId="0" fontId="28" fillId="65" borderId="38" applyNumberFormat="0" applyFont="0" applyAlignment="0" applyProtection="0"/>
    <xf numFmtId="0" fontId="28" fillId="65" borderId="38" applyNumberFormat="0" applyFont="0" applyAlignment="0" applyProtection="0"/>
    <xf numFmtId="0" fontId="19" fillId="6" borderId="5"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19" fillId="6" borderId="5" applyNumberFormat="0" applyAlignment="0" applyProtection="0"/>
    <xf numFmtId="0" fontId="72" fillId="59" borderId="5" applyNumberFormat="0" applyAlignment="0" applyProtection="0"/>
    <xf numFmtId="0" fontId="72" fillId="59" borderId="5" applyNumberFormat="0" applyAlignment="0" applyProtection="0"/>
    <xf numFmtId="0" fontId="72" fillId="59" borderId="5" applyNumberFormat="0" applyAlignment="0" applyProtection="0"/>
    <xf numFmtId="0" fontId="72" fillId="59" borderId="5"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49"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28"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lignment vertical="center"/>
    </xf>
    <xf numFmtId="9" fontId="10" fillId="0" borderId="0" applyFont="0" applyFill="0" applyBorder="0" applyAlignment="0" applyProtection="0"/>
    <xf numFmtId="9" fontId="28"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1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9" fontId="28" fillId="0" borderId="0">
      <alignment vertical="center"/>
    </xf>
    <xf numFmtId="0" fontId="11"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1"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5" fillId="0" borderId="9"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25" fillId="0" borderId="9"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6" fillId="32" borderId="0" applyNumberFormat="0" applyBorder="0" applyAlignment="0" applyProtection="0"/>
    <xf numFmtId="0" fontId="5" fillId="0" borderId="0"/>
    <xf numFmtId="171"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28"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8" borderId="8" applyNumberFormat="0" applyFont="0" applyAlignment="0" applyProtection="0"/>
    <xf numFmtId="9" fontId="5" fillId="0" borderId="0" applyFont="0" applyFill="0" applyBorder="0" applyAlignment="0" applyProtection="0"/>
    <xf numFmtId="176" fontId="28" fillId="0" borderId="0"/>
    <xf numFmtId="183" fontId="28" fillId="0" borderId="0"/>
    <xf numFmtId="176" fontId="28" fillId="0" borderId="0"/>
    <xf numFmtId="183" fontId="28" fillId="0" borderId="0"/>
    <xf numFmtId="176" fontId="28" fillId="0" borderId="0"/>
    <xf numFmtId="183" fontId="28" fillId="0" borderId="0"/>
    <xf numFmtId="0" fontId="5" fillId="0" borderId="0"/>
    <xf numFmtId="171" fontId="5" fillId="0" borderId="0" applyFont="0" applyFill="0" applyBorder="0" applyAlignment="0" applyProtection="0"/>
    <xf numFmtId="170" fontId="2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8" borderId="8"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0" fontId="28" fillId="0" borderId="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1"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8" borderId="8" applyNumberFormat="0" applyFont="0" applyAlignment="0" applyProtection="0"/>
    <xf numFmtId="9" fontId="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6" fontId="28" fillId="0" borderId="0"/>
    <xf numFmtId="176" fontId="28" fillId="0" borderId="0"/>
    <xf numFmtId="176" fontId="28"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183" fontId="28" fillId="0" borderId="0"/>
    <xf numFmtId="183" fontId="28" fillId="0" borderId="0"/>
    <xf numFmtId="183"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28" fillId="0" borderId="0"/>
    <xf numFmtId="176" fontId="28" fillId="0" borderId="0"/>
    <xf numFmtId="176" fontId="28" fillId="0" borderId="0"/>
    <xf numFmtId="183" fontId="28" fillId="0" borderId="0"/>
    <xf numFmtId="183" fontId="28" fillId="0" borderId="0"/>
    <xf numFmtId="183" fontId="28" fillId="0" borderId="0"/>
    <xf numFmtId="0" fontId="3" fillId="0" borderId="0"/>
    <xf numFmtId="171" fontId="3" fillId="0" borderId="0" applyFont="0" applyFill="0" applyBorder="0" applyAlignment="0" applyProtection="0"/>
    <xf numFmtId="0" fontId="28" fillId="0" borderId="0"/>
    <xf numFmtId="0" fontId="28" fillId="0" borderId="0"/>
  </cellStyleXfs>
  <cellXfs count="427">
    <xf numFmtId="0" fontId="0" fillId="0" borderId="0" xfId="0"/>
    <xf numFmtId="0" fontId="29" fillId="33" borderId="0" xfId="0" applyFont="1" applyFill="1" applyAlignment="1" applyProtection="1">
      <alignment vertical="top" wrapText="1"/>
    </xf>
    <xf numFmtId="0" fontId="0" fillId="33" borderId="0" xfId="0" applyFill="1" applyBorder="1" applyProtection="1"/>
    <xf numFmtId="0" fontId="32" fillId="33" borderId="0" xfId="0" applyFont="1" applyFill="1" applyBorder="1" applyAlignment="1" applyProtection="1"/>
    <xf numFmtId="0" fontId="0" fillId="33" borderId="0" xfId="0" applyFill="1" applyBorder="1" applyAlignment="1" applyProtection="1">
      <alignment horizontal="left" indent="1"/>
    </xf>
    <xf numFmtId="0" fontId="33" fillId="33" borderId="0" xfId="0" applyFont="1" applyFill="1" applyBorder="1" applyAlignment="1" applyProtection="1"/>
    <xf numFmtId="0" fontId="0" fillId="0" borderId="0" xfId="0" applyProtection="1"/>
    <xf numFmtId="0" fontId="30" fillId="0" borderId="0" xfId="0" applyFont="1" applyAlignment="1" applyProtection="1">
      <alignment horizontal="right"/>
    </xf>
    <xf numFmtId="0" fontId="28" fillId="0" borderId="0" xfId="0" applyFont="1" applyAlignment="1" applyProtection="1">
      <alignment horizontal="right"/>
    </xf>
    <xf numFmtId="0" fontId="33" fillId="0" borderId="0" xfId="0" applyFont="1" applyAlignment="1" applyProtection="1">
      <alignment horizontal="center"/>
    </xf>
    <xf numFmtId="0" fontId="35" fillId="35" borderId="0" xfId="0" applyFont="1" applyFill="1" applyAlignment="1" applyProtection="1">
      <alignment horizontal="center"/>
    </xf>
    <xf numFmtId="0" fontId="28" fillId="0" borderId="0" xfId="0" applyFont="1" applyProtection="1"/>
    <xf numFmtId="0" fontId="30" fillId="0" borderId="0" xfId="0" applyFont="1" applyProtection="1"/>
    <xf numFmtId="172" fontId="30" fillId="34" borderId="11" xfId="1" applyNumberFormat="1" applyFont="1" applyFill="1" applyBorder="1" applyProtection="1">
      <protection locked="0"/>
    </xf>
    <xf numFmtId="0" fontId="30" fillId="0" borderId="0" xfId="0" applyFont="1" applyAlignment="1" applyProtection="1"/>
    <xf numFmtId="0" fontId="30" fillId="0" borderId="0" xfId="0" applyFont="1" applyAlignment="1" applyProtection="1">
      <alignment horizontal="center"/>
    </xf>
    <xf numFmtId="0" fontId="30" fillId="0" borderId="15" xfId="0" applyFont="1" applyBorder="1" applyAlignment="1" applyProtection="1">
      <alignment horizontal="center"/>
    </xf>
    <xf numFmtId="0" fontId="30" fillId="0" borderId="16" xfId="0" applyFont="1" applyBorder="1" applyAlignment="1" applyProtection="1">
      <alignment horizontal="center"/>
    </xf>
    <xf numFmtId="0" fontId="30" fillId="0" borderId="17" xfId="0" applyFont="1" applyBorder="1" applyAlignment="1" applyProtection="1">
      <alignment horizontal="center"/>
    </xf>
    <xf numFmtId="0" fontId="30" fillId="0" borderId="19" xfId="0" quotePrefix="1" applyFont="1" applyBorder="1" applyAlignment="1" applyProtection="1">
      <alignment horizontal="center"/>
    </xf>
    <xf numFmtId="0" fontId="30"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73"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73"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30"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0" xfId="0" applyFill="1" applyAlignment="1" applyProtection="1">
      <alignment vertical="center"/>
    </xf>
    <xf numFmtId="44" fontId="30" fillId="36" borderId="11" xfId="0" applyNumberFormat="1" applyFont="1" applyFill="1" applyBorder="1" applyAlignment="1" applyProtection="1">
      <alignment vertical="center"/>
    </xf>
    <xf numFmtId="10" fontId="30" fillId="36" borderId="14" xfId="3" applyNumberFormat="1" applyFont="1" applyFill="1" applyBorder="1" applyAlignment="1" applyProtection="1">
      <alignment vertical="center"/>
    </xf>
    <xf numFmtId="0" fontId="0" fillId="0" borderId="0" xfId="0" applyFill="1" applyProtection="1"/>
    <xf numFmtId="0" fontId="28"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8" fillId="0" borderId="0" xfId="0" applyFont="1" applyAlignment="1" applyProtection="1">
      <alignment vertical="top"/>
    </xf>
    <xf numFmtId="174" fontId="0" fillId="34" borderId="18" xfId="2" applyNumberFormat="1" applyFont="1" applyFill="1" applyBorder="1" applyAlignment="1" applyProtection="1">
      <alignment vertical="top"/>
      <protection locked="0"/>
    </xf>
    <xf numFmtId="172" fontId="0" fillId="0" borderId="18" xfId="0" applyNumberFormat="1" applyFill="1" applyBorder="1" applyAlignment="1" applyProtection="1">
      <alignment vertical="center"/>
    </xf>
    <xf numFmtId="174" fontId="0" fillId="34" borderId="18" xfId="2" applyNumberFormat="1" applyFont="1" applyFill="1" applyBorder="1" applyAlignment="1" applyProtection="1">
      <alignment vertical="center"/>
      <protection locked="0"/>
    </xf>
    <xf numFmtId="173" fontId="0" fillId="37" borderId="18" xfId="2" applyNumberFormat="1" applyFont="1" applyFill="1" applyBorder="1" applyAlignment="1" applyProtection="1">
      <alignment vertical="top"/>
      <protection locked="0"/>
    </xf>
    <xf numFmtId="172" fontId="0" fillId="38" borderId="18" xfId="0" applyNumberFormat="1" applyFill="1" applyBorder="1" applyAlignment="1" applyProtection="1">
      <alignment vertical="center"/>
    </xf>
    <xf numFmtId="173" fontId="0" fillId="37" borderId="18" xfId="2" applyNumberFormat="1" applyFont="1" applyFill="1" applyBorder="1" applyAlignment="1" applyProtection="1">
      <alignment vertical="center"/>
      <protection locked="0"/>
    </xf>
    <xf numFmtId="0" fontId="30"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30"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30" fillId="36" borderId="0" xfId="0" applyFont="1" applyFill="1" applyAlignment="1" applyProtection="1">
      <alignment vertical="center"/>
    </xf>
    <xf numFmtId="0" fontId="30" fillId="36" borderId="11" xfId="0" applyFont="1" applyFill="1" applyBorder="1" applyAlignment="1" applyProtection="1">
      <alignment vertical="center"/>
    </xf>
    <xf numFmtId="0" fontId="30" fillId="36" borderId="14" xfId="0" applyFont="1" applyFill="1" applyBorder="1" applyAlignment="1" applyProtection="1">
      <alignment vertical="center"/>
    </xf>
    <xf numFmtId="0" fontId="0" fillId="0" borderId="0" xfId="0" applyAlignment="1" applyProtection="1">
      <alignment vertical="top" wrapText="1"/>
    </xf>
    <xf numFmtId="173" fontId="28" fillId="34" borderId="18" xfId="2" applyNumberFormat="1" applyFill="1" applyBorder="1" applyAlignment="1" applyProtection="1">
      <alignment vertical="top"/>
      <protection locked="0"/>
    </xf>
    <xf numFmtId="44" fontId="28" fillId="0" borderId="16" xfId="2" applyBorder="1" applyAlignment="1" applyProtection="1">
      <alignment vertical="center"/>
    </xf>
    <xf numFmtId="10" fontId="28"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8" fillId="37" borderId="18" xfId="0" applyNumberFormat="1" applyFont="1" applyFill="1" applyBorder="1" applyAlignment="1" applyProtection="1">
      <alignment vertical="center"/>
    </xf>
    <xf numFmtId="0" fontId="28" fillId="0" borderId="0" xfId="4" applyFont="1" applyAlignment="1" applyProtection="1">
      <alignment vertical="top"/>
    </xf>
    <xf numFmtId="0" fontId="28" fillId="0" borderId="0" xfId="4" applyAlignment="1" applyProtection="1">
      <alignment vertical="top"/>
    </xf>
    <xf numFmtId="0" fontId="28" fillId="35" borderId="0" xfId="4" applyFill="1" applyAlignment="1" applyProtection="1">
      <alignment vertical="top"/>
      <protection locked="0"/>
    </xf>
    <xf numFmtId="0" fontId="28" fillId="0" borderId="0" xfId="4" applyFill="1" applyAlignment="1" applyProtection="1">
      <alignment vertical="top"/>
    </xf>
    <xf numFmtId="1" fontId="28" fillId="37" borderId="18" xfId="4" applyNumberFormat="1" applyFill="1" applyBorder="1" applyAlignment="1" applyProtection="1">
      <alignment vertical="center"/>
    </xf>
    <xf numFmtId="0" fontId="28" fillId="0" borderId="0" xfId="4" applyAlignment="1" applyProtection="1">
      <alignment vertical="center"/>
    </xf>
    <xf numFmtId="44" fontId="28" fillId="0" borderId="18" xfId="4" applyNumberFormat="1" applyBorder="1" applyAlignment="1" applyProtection="1">
      <alignment vertical="center"/>
    </xf>
    <xf numFmtId="0" fontId="28" fillId="0" borderId="0" xfId="4" applyProtection="1"/>
    <xf numFmtId="0" fontId="28"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73" fontId="28"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28"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28" fillId="39" borderId="26" xfId="3" applyNumberFormat="1" applyFill="1" applyBorder="1" applyAlignment="1" applyProtection="1">
      <alignment vertical="center"/>
    </xf>
    <xf numFmtId="0" fontId="30"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30" fillId="0" borderId="21" xfId="0" applyNumberFormat="1" applyFont="1" applyFill="1" applyBorder="1" applyAlignment="1" applyProtection="1">
      <alignment vertical="center"/>
    </xf>
    <xf numFmtId="0" fontId="30" fillId="0" borderId="18" xfId="0" applyFont="1" applyFill="1" applyBorder="1" applyAlignment="1" applyProtection="1">
      <alignment vertical="center"/>
    </xf>
    <xf numFmtId="9" fontId="30" fillId="0" borderId="18" xfId="0" applyNumberFormat="1" applyFont="1" applyFill="1" applyBorder="1" applyAlignment="1" applyProtection="1">
      <alignment vertical="center"/>
    </xf>
    <xf numFmtId="0" fontId="30" fillId="0" borderId="0" xfId="0" applyFont="1" applyFill="1" applyBorder="1" applyAlignment="1" applyProtection="1">
      <alignment vertical="center"/>
    </xf>
    <xf numFmtId="44" fontId="30" fillId="0" borderId="18" xfId="0" applyNumberFormat="1" applyFont="1" applyFill="1" applyBorder="1" applyAlignment="1" applyProtection="1">
      <alignment vertical="center"/>
    </xf>
    <xf numFmtId="10" fontId="30" fillId="0" borderId="16" xfId="3" applyNumberFormat="1" applyFont="1" applyFill="1" applyBorder="1" applyAlignment="1" applyProtection="1">
      <alignment vertical="center"/>
    </xf>
    <xf numFmtId="0" fontId="28"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28" fillId="0" borderId="21" xfId="0" applyNumberFormat="1" applyFont="1" applyFill="1" applyBorder="1" applyAlignment="1" applyProtection="1">
      <alignment vertical="center"/>
    </xf>
    <xf numFmtId="0" fontId="28" fillId="0" borderId="18" xfId="0" applyFont="1" applyFill="1" applyBorder="1" applyAlignment="1" applyProtection="1">
      <alignment vertical="center"/>
    </xf>
    <xf numFmtId="9" fontId="28" fillId="0" borderId="18" xfId="0" applyNumberFormat="1" applyFont="1" applyFill="1" applyBorder="1" applyAlignment="1" applyProtection="1">
      <alignment vertical="center"/>
      <protection locked="0"/>
    </xf>
    <xf numFmtId="44" fontId="28" fillId="0" borderId="16" xfId="0" applyNumberFormat="1" applyFont="1" applyFill="1" applyBorder="1" applyAlignment="1" applyProtection="1">
      <alignment vertical="center"/>
    </xf>
    <xf numFmtId="0" fontId="28" fillId="0" borderId="0" xfId="0" applyFont="1" applyFill="1" applyBorder="1" applyAlignment="1" applyProtection="1">
      <alignment vertical="center"/>
    </xf>
    <xf numFmtId="44" fontId="28" fillId="0" borderId="18" xfId="0" applyNumberFormat="1" applyFont="1" applyFill="1" applyBorder="1" applyAlignment="1" applyProtection="1">
      <alignment vertical="center"/>
    </xf>
    <xf numFmtId="10" fontId="28" fillId="0" borderId="16" xfId="3" applyNumberFormat="1" applyFont="1" applyFill="1" applyBorder="1" applyAlignment="1" applyProtection="1">
      <alignment vertical="center"/>
    </xf>
    <xf numFmtId="0" fontId="30" fillId="0" borderId="0" xfId="0" applyFont="1" applyAlignment="1" applyProtection="1">
      <alignment horizontal="left" vertical="top" wrapText="1" indent="1"/>
    </xf>
    <xf numFmtId="0" fontId="0" fillId="0" borderId="18" xfId="0" applyFill="1" applyBorder="1" applyAlignment="1" applyProtection="1">
      <alignment vertical="top"/>
    </xf>
    <xf numFmtId="44" fontId="37" fillId="0" borderId="21" xfId="0" applyNumberFormat="1" applyFont="1" applyFill="1" applyBorder="1" applyAlignment="1" applyProtection="1">
      <alignment vertical="center"/>
    </xf>
    <xf numFmtId="44" fontId="37" fillId="0" borderId="18" xfId="0" applyNumberFormat="1" applyFont="1" applyFill="1" applyBorder="1" applyAlignment="1" applyProtection="1">
      <alignment vertical="center"/>
    </xf>
    <xf numFmtId="10" fontId="37"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30" fillId="40" borderId="28" xfId="0" applyNumberFormat="1" applyFont="1" applyFill="1" applyBorder="1" applyAlignment="1" applyProtection="1">
      <alignment vertical="center"/>
    </xf>
    <xf numFmtId="0" fontId="30" fillId="40" borderId="19" xfId="0" applyFont="1" applyFill="1" applyBorder="1" applyAlignment="1" applyProtection="1">
      <alignment vertical="center"/>
    </xf>
    <xf numFmtId="44" fontId="30" fillId="40" borderId="20" xfId="0" applyNumberFormat="1" applyFont="1" applyFill="1" applyBorder="1" applyAlignment="1" applyProtection="1">
      <alignment vertical="center"/>
    </xf>
    <xf numFmtId="0" fontId="30" fillId="40" borderId="27" xfId="0" applyFont="1" applyFill="1" applyBorder="1" applyAlignment="1" applyProtection="1">
      <alignment vertical="center"/>
    </xf>
    <xf numFmtId="44" fontId="30" fillId="40" borderId="19" xfId="0" applyNumberFormat="1" applyFont="1" applyFill="1" applyBorder="1" applyAlignment="1" applyProtection="1">
      <alignment vertical="center"/>
    </xf>
    <xf numFmtId="10" fontId="30" fillId="40" borderId="20" xfId="3" applyNumberFormat="1" applyFont="1" applyFill="1" applyBorder="1" applyAlignment="1" applyProtection="1">
      <alignment vertical="center"/>
    </xf>
    <xf numFmtId="0" fontId="28" fillId="39" borderId="22" xfId="4" applyFont="1" applyFill="1" applyBorder="1" applyProtection="1"/>
    <xf numFmtId="0" fontId="28" fillId="39" borderId="23" xfId="4" applyFill="1" applyBorder="1" applyAlignment="1" applyProtection="1">
      <alignment vertical="top"/>
    </xf>
    <xf numFmtId="0" fontId="28" fillId="39" borderId="23" xfId="4" applyFill="1" applyBorder="1" applyAlignment="1" applyProtection="1">
      <alignment vertical="top"/>
      <protection locked="0"/>
    </xf>
    <xf numFmtId="0" fontId="28" fillId="39" borderId="25" xfId="4" applyFill="1" applyBorder="1" applyAlignment="1" applyProtection="1">
      <alignment vertical="center"/>
      <protection locked="0"/>
    </xf>
    <xf numFmtId="0" fontId="28" fillId="39" borderId="23" xfId="4" applyFill="1" applyBorder="1" applyAlignment="1" applyProtection="1">
      <alignment vertical="center"/>
    </xf>
    <xf numFmtId="0" fontId="28" fillId="39" borderId="24" xfId="4" applyFill="1" applyBorder="1" applyAlignment="1" applyProtection="1">
      <alignment vertical="center"/>
      <protection locked="0"/>
    </xf>
    <xf numFmtId="44" fontId="28" fillId="39" borderId="24" xfId="4" applyNumberFormat="1" applyFill="1" applyBorder="1" applyAlignment="1" applyProtection="1">
      <alignment vertical="center"/>
    </xf>
    <xf numFmtId="0" fontId="30" fillId="0" borderId="0" xfId="4" applyFont="1" applyFill="1" applyAlignment="1" applyProtection="1">
      <alignment vertical="top"/>
    </xf>
    <xf numFmtId="9" fontId="28" fillId="0" borderId="18" xfId="4" applyNumberFormat="1" applyFill="1" applyBorder="1" applyAlignment="1" applyProtection="1">
      <alignment vertical="top"/>
    </xf>
    <xf numFmtId="9" fontId="28" fillId="0" borderId="0" xfId="4" applyNumberFormat="1" applyFill="1" applyBorder="1" applyAlignment="1" applyProtection="1">
      <alignment vertical="center"/>
    </xf>
    <xf numFmtId="44" fontId="30" fillId="0" borderId="21" xfId="4" applyNumberFormat="1" applyFont="1" applyFill="1" applyBorder="1" applyAlignment="1" applyProtection="1">
      <alignment vertical="center"/>
    </xf>
    <xf numFmtId="0" fontId="30" fillId="0" borderId="18" xfId="4" applyFont="1" applyFill="1" applyBorder="1" applyAlignment="1" applyProtection="1">
      <alignment vertical="center"/>
    </xf>
    <xf numFmtId="9" fontId="30" fillId="0" borderId="18" xfId="4" applyNumberFormat="1" applyFont="1" applyFill="1" applyBorder="1" applyAlignment="1" applyProtection="1">
      <alignment vertical="center"/>
    </xf>
    <xf numFmtId="0" fontId="30" fillId="0" borderId="0" xfId="4" applyFont="1" applyFill="1" applyBorder="1" applyAlignment="1" applyProtection="1">
      <alignment vertical="center"/>
    </xf>
    <xf numFmtId="44" fontId="30" fillId="0" borderId="18" xfId="4" applyNumberFormat="1" applyFont="1" applyFill="1" applyBorder="1" applyAlignment="1" applyProtection="1">
      <alignment vertical="center"/>
    </xf>
    <xf numFmtId="0" fontId="28" fillId="0" borderId="0" xfId="4" applyFont="1" applyFill="1" applyAlignment="1" applyProtection="1">
      <alignment horizontal="left" vertical="top" indent="1"/>
    </xf>
    <xf numFmtId="9" fontId="28" fillId="0" borderId="18" xfId="4" applyNumberFormat="1" applyFill="1" applyBorder="1" applyAlignment="1" applyProtection="1">
      <alignment vertical="top"/>
      <protection locked="0"/>
    </xf>
    <xf numFmtId="44" fontId="28" fillId="0" borderId="21" xfId="4" applyNumberFormat="1" applyFont="1" applyFill="1" applyBorder="1" applyAlignment="1" applyProtection="1">
      <alignment vertical="center"/>
    </xf>
    <xf numFmtId="0" fontId="28" fillId="0" borderId="18" xfId="4" applyFont="1" applyFill="1" applyBorder="1" applyAlignment="1" applyProtection="1">
      <alignment vertical="center"/>
    </xf>
    <xf numFmtId="9" fontId="28" fillId="0" borderId="18" xfId="4" applyNumberFormat="1" applyFont="1" applyFill="1" applyBorder="1" applyAlignment="1" applyProtection="1">
      <alignment vertical="top"/>
      <protection locked="0"/>
    </xf>
    <xf numFmtId="9" fontId="28" fillId="0" borderId="18" xfId="4" applyNumberFormat="1" applyFont="1" applyFill="1" applyBorder="1" applyAlignment="1" applyProtection="1">
      <alignment vertical="center"/>
    </xf>
    <xf numFmtId="44" fontId="28" fillId="0" borderId="16" xfId="4" applyNumberFormat="1" applyFont="1" applyFill="1" applyBorder="1" applyAlignment="1" applyProtection="1">
      <alignment vertical="center"/>
    </xf>
    <xf numFmtId="0" fontId="28" fillId="0" borderId="0" xfId="4" applyFont="1" applyFill="1" applyBorder="1" applyAlignment="1" applyProtection="1">
      <alignment vertical="center"/>
    </xf>
    <xf numFmtId="44" fontId="28" fillId="0" borderId="18" xfId="4" applyNumberFormat="1" applyFont="1" applyFill="1" applyBorder="1" applyAlignment="1" applyProtection="1">
      <alignment vertical="center"/>
    </xf>
    <xf numFmtId="0" fontId="30" fillId="0" borderId="0" xfId="4" applyFont="1" applyAlignment="1" applyProtection="1">
      <alignment horizontal="left" vertical="top" wrapText="1" indent="1"/>
    </xf>
    <xf numFmtId="0" fontId="28" fillId="0" borderId="18" xfId="4" applyFill="1" applyBorder="1" applyAlignment="1" applyProtection="1">
      <alignment vertical="top"/>
    </xf>
    <xf numFmtId="0" fontId="28" fillId="0" borderId="0" xfId="4" applyFill="1" applyBorder="1" applyAlignment="1" applyProtection="1">
      <alignment vertical="center"/>
    </xf>
    <xf numFmtId="44" fontId="37" fillId="0" borderId="21" xfId="4" applyNumberFormat="1" applyFont="1" applyFill="1" applyBorder="1" applyAlignment="1" applyProtection="1">
      <alignment vertical="center"/>
    </xf>
    <xf numFmtId="44" fontId="37" fillId="0" borderId="18" xfId="4" applyNumberFormat="1" applyFont="1" applyFill="1" applyBorder="1" applyAlignment="1" applyProtection="1">
      <alignment vertical="center"/>
    </xf>
    <xf numFmtId="0" fontId="28" fillId="40" borderId="0" xfId="4" applyFill="1" applyAlignment="1" applyProtection="1">
      <alignment vertical="top"/>
    </xf>
    <xf numFmtId="0" fontId="28" fillId="40" borderId="18" xfId="4" applyFill="1" applyBorder="1" applyAlignment="1" applyProtection="1">
      <alignment vertical="top"/>
    </xf>
    <xf numFmtId="0" fontId="28" fillId="40" borderId="0" xfId="4" applyFill="1" applyBorder="1" applyAlignment="1" applyProtection="1">
      <alignment vertical="center"/>
    </xf>
    <xf numFmtId="44" fontId="30" fillId="40" borderId="21" xfId="4" applyNumberFormat="1" applyFont="1" applyFill="1" applyBorder="1" applyAlignment="1" applyProtection="1">
      <alignment vertical="center"/>
    </xf>
    <xf numFmtId="0" fontId="30" fillId="40" borderId="18" xfId="4" applyFont="1" applyFill="1" applyBorder="1" applyAlignment="1" applyProtection="1">
      <alignment vertical="center"/>
    </xf>
    <xf numFmtId="44" fontId="30" fillId="40" borderId="16" xfId="4" applyNumberFormat="1" applyFont="1" applyFill="1" applyBorder="1" applyAlignment="1" applyProtection="1">
      <alignment vertical="center"/>
    </xf>
    <xf numFmtId="0" fontId="30" fillId="40" borderId="0" xfId="4" applyFont="1" applyFill="1" applyBorder="1" applyAlignment="1" applyProtection="1">
      <alignment vertical="center"/>
    </xf>
    <xf numFmtId="44" fontId="30" fillId="40" borderId="18" xfId="4" applyNumberFormat="1" applyFont="1" applyFill="1" applyBorder="1" applyAlignment="1" applyProtection="1">
      <alignment vertical="center"/>
    </xf>
    <xf numFmtId="10" fontId="30" fillId="40" borderId="16" xfId="3" applyNumberFormat="1" applyFont="1" applyFill="1" applyBorder="1" applyAlignment="1" applyProtection="1">
      <alignment vertical="center"/>
    </xf>
    <xf numFmtId="173" fontId="28" fillId="39" borderId="25" xfId="2" applyNumberFormat="1" applyFill="1" applyBorder="1" applyAlignment="1" applyProtection="1">
      <alignment vertical="top"/>
      <protection locked="0"/>
    </xf>
    <xf numFmtId="0" fontId="28" fillId="39" borderId="23" xfId="4" applyFill="1" applyBorder="1" applyAlignment="1" applyProtection="1">
      <alignment vertical="center"/>
      <protection locked="0"/>
    </xf>
    <xf numFmtId="44" fontId="28" fillId="39" borderId="29" xfId="2" applyFill="1" applyBorder="1" applyAlignment="1" applyProtection="1">
      <alignment vertical="center"/>
    </xf>
    <xf numFmtId="0" fontId="28" fillId="39" borderId="25" xfId="4" applyFill="1" applyBorder="1" applyAlignment="1" applyProtection="1">
      <alignment vertical="center"/>
    </xf>
    <xf numFmtId="44" fontId="28" fillId="39" borderId="24" xfId="2" applyFill="1" applyBorder="1" applyAlignment="1" applyProtection="1">
      <alignment vertical="center"/>
    </xf>
    <xf numFmtId="44" fontId="28" fillId="39" borderId="25" xfId="4" applyNumberFormat="1" applyFill="1" applyBorder="1" applyAlignment="1" applyProtection="1">
      <alignment vertical="center"/>
    </xf>
    <xf numFmtId="44" fontId="0" fillId="0" borderId="0" xfId="0" applyNumberFormat="1" applyProtection="1"/>
    <xf numFmtId="175" fontId="28" fillId="34" borderId="11" xfId="3" applyNumberFormat="1" applyFill="1" applyBorder="1" applyProtection="1">
      <protection locked="0"/>
    </xf>
    <xf numFmtId="0" fontId="38"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73" fontId="0" fillId="66" borderId="18" xfId="2" applyNumberFormat="1" applyFont="1" applyFill="1" applyBorder="1" applyAlignment="1" applyProtection="1">
      <alignment vertical="top"/>
      <protection locked="0"/>
    </xf>
    <xf numFmtId="44" fontId="37" fillId="66" borderId="16" xfId="0" applyNumberFormat="1" applyFont="1" applyFill="1" applyBorder="1" applyAlignment="1" applyProtection="1">
      <alignment vertical="center"/>
    </xf>
    <xf numFmtId="44" fontId="37" fillId="66" borderId="16" xfId="4" applyNumberFormat="1" applyFont="1" applyFill="1" applyBorder="1" applyAlignment="1" applyProtection="1">
      <alignment vertical="center"/>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44" fontId="0" fillId="34" borderId="18" xfId="2" applyNumberFormat="1" applyFont="1" applyFill="1" applyBorder="1" applyAlignment="1" applyProtection="1">
      <alignment vertical="center"/>
      <protection locked="0"/>
    </xf>
    <xf numFmtId="185" fontId="0" fillId="34" borderId="18" xfId="1" applyNumberFormat="1" applyFont="1" applyFill="1" applyBorder="1" applyAlignment="1" applyProtection="1">
      <alignment vertical="center"/>
      <protection locked="0"/>
    </xf>
    <xf numFmtId="43" fontId="30" fillId="34" borderId="11" xfId="1" applyNumberFormat="1" applyFont="1" applyFill="1" applyBorder="1" applyProtection="1">
      <protection locked="0"/>
    </xf>
    <xf numFmtId="186" fontId="0" fillId="38" borderId="18" xfId="0" applyNumberFormat="1" applyFill="1" applyBorder="1" applyAlignment="1" applyProtection="1">
      <alignment vertical="center"/>
    </xf>
    <xf numFmtId="43" fontId="30" fillId="34" borderId="11" xfId="1" applyFont="1" applyFill="1" applyBorder="1" applyProtection="1">
      <protection locked="0"/>
    </xf>
    <xf numFmtId="187" fontId="0" fillId="34" borderId="18" xfId="1" applyNumberFormat="1" applyFont="1" applyFill="1" applyBorder="1" applyAlignment="1" applyProtection="1">
      <alignment vertical="center"/>
      <protection locked="0"/>
    </xf>
    <xf numFmtId="0" fontId="30" fillId="0" borderId="0" xfId="0" applyFont="1" applyFill="1"/>
    <xf numFmtId="0" fontId="31" fillId="0" borderId="0" xfId="0" applyFont="1" applyFill="1" applyAlignment="1">
      <alignment horizontal="right" vertical="top"/>
    </xf>
    <xf numFmtId="0" fontId="31" fillId="0" borderId="10" xfId="0" applyFont="1" applyFill="1" applyBorder="1" applyAlignment="1">
      <alignment horizontal="right" vertical="top"/>
    </xf>
    <xf numFmtId="0" fontId="34" fillId="0" borderId="0" xfId="0" applyFont="1" applyAlignment="1" applyProtection="1"/>
    <xf numFmtId="0" fontId="0" fillId="0" borderId="0" xfId="0" applyFill="1"/>
    <xf numFmtId="0" fontId="34" fillId="0" borderId="0" xfId="0" applyFont="1" applyFill="1" applyAlignment="1" applyProtection="1"/>
    <xf numFmtId="0" fontId="0" fillId="34" borderId="0" xfId="0" applyFill="1" applyProtection="1"/>
    <xf numFmtId="0" fontId="9" fillId="0" borderId="0" xfId="46642"/>
    <xf numFmtId="0" fontId="78" fillId="0" borderId="26" xfId="46642" applyFont="1" applyBorder="1" applyAlignment="1">
      <alignment horizontal="center" vertical="center" wrapText="1"/>
    </xf>
    <xf numFmtId="0" fontId="79" fillId="0" borderId="43" xfId="46642" applyFont="1" applyBorder="1" applyAlignment="1">
      <alignment vertical="center" wrapText="1"/>
    </xf>
    <xf numFmtId="44" fontId="80" fillId="0" borderId="44" xfId="46643" applyFont="1" applyBorder="1" applyAlignment="1">
      <alignment vertical="center" wrapText="1"/>
    </xf>
    <xf numFmtId="0" fontId="79" fillId="0" borderId="48" xfId="46642" applyFont="1" applyBorder="1" applyAlignment="1">
      <alignment vertical="center" wrapText="1"/>
    </xf>
    <xf numFmtId="44" fontId="80" fillId="0" borderId="49" xfId="46643" applyFont="1" applyBorder="1" applyAlignment="1">
      <alignment vertical="center" wrapText="1"/>
    </xf>
    <xf numFmtId="44" fontId="80" fillId="0" borderId="19" xfId="46643" applyFont="1" applyBorder="1" applyAlignment="1">
      <alignment vertical="center" wrapText="1"/>
    </xf>
    <xf numFmtId="44" fontId="80" fillId="0" borderId="50" xfId="46643" applyFont="1" applyBorder="1" applyAlignment="1">
      <alignment vertical="center" wrapText="1"/>
    </xf>
    <xf numFmtId="0" fontId="79" fillId="0" borderId="51" xfId="46642" applyFont="1" applyBorder="1" applyAlignment="1">
      <alignment vertical="center" wrapText="1"/>
    </xf>
    <xf numFmtId="0" fontId="80" fillId="0" borderId="52" xfId="46642" applyFont="1" applyBorder="1" applyAlignment="1">
      <alignment vertical="center" wrapText="1"/>
    </xf>
    <xf numFmtId="0" fontId="79" fillId="0" borderId="55" xfId="46642" applyFont="1" applyBorder="1" applyAlignment="1">
      <alignment vertical="center" wrapText="1"/>
    </xf>
    <xf numFmtId="0" fontId="80" fillId="0" borderId="56" xfId="46642" applyFont="1" applyBorder="1" applyAlignment="1">
      <alignment vertical="center" wrapText="1"/>
    </xf>
    <xf numFmtId="10" fontId="80" fillId="0" borderId="57" xfId="46644" applyNumberFormat="1" applyFont="1" applyBorder="1" applyAlignment="1">
      <alignment vertical="center" wrapText="1"/>
    </xf>
    <xf numFmtId="10" fontId="80" fillId="0" borderId="58" xfId="46644" applyNumberFormat="1" applyFont="1" applyBorder="1" applyAlignment="1">
      <alignment vertical="center" wrapText="1"/>
    </xf>
    <xf numFmtId="0" fontId="25" fillId="0" borderId="0" xfId="46642" applyFont="1"/>
    <xf numFmtId="10" fontId="0" fillId="0" borderId="0" xfId="46644" applyNumberFormat="1" applyFont="1"/>
    <xf numFmtId="10" fontId="9" fillId="0" borderId="0" xfId="46642" applyNumberFormat="1"/>
    <xf numFmtId="0" fontId="8" fillId="0" borderId="0" xfId="46642" applyFont="1"/>
    <xf numFmtId="0" fontId="7" fillId="0" borderId="0" xfId="46645"/>
    <xf numFmtId="0" fontId="25" fillId="0" borderId="0" xfId="46645" applyFont="1"/>
    <xf numFmtId="0" fontId="7" fillId="0" borderId="0" xfId="46649"/>
    <xf numFmtId="0" fontId="25" fillId="0" borderId="0" xfId="46649" applyFont="1"/>
    <xf numFmtId="0" fontId="30" fillId="0" borderId="0" xfId="0" applyFont="1"/>
    <xf numFmtId="188" fontId="7" fillId="0" borderId="0" xfId="46653" applyNumberFormat="1"/>
    <xf numFmtId="43" fontId="0" fillId="0" borderId="0" xfId="1" applyFont="1"/>
    <xf numFmtId="44" fontId="0" fillId="0" borderId="16" xfId="2" applyFont="1" applyFill="1" applyBorder="1" applyAlignment="1" applyProtection="1">
      <alignment vertical="center"/>
    </xf>
    <xf numFmtId="44" fontId="0" fillId="0" borderId="18" xfId="0" applyNumberFormat="1" applyFill="1" applyBorder="1" applyAlignment="1" applyProtection="1">
      <alignment vertical="center"/>
    </xf>
    <xf numFmtId="43" fontId="0" fillId="0" borderId="18" xfId="0" applyNumberFormat="1" applyFill="1" applyBorder="1" applyAlignment="1" applyProtection="1">
      <alignment vertical="center"/>
    </xf>
    <xf numFmtId="44" fontId="80" fillId="0" borderId="44" xfId="46643" applyFont="1" applyFill="1" applyBorder="1" applyAlignment="1">
      <alignment vertical="center" wrapText="1"/>
    </xf>
    <xf numFmtId="44" fontId="80" fillId="0" borderId="45" xfId="46643" applyFont="1" applyFill="1" applyBorder="1" applyAlignment="1">
      <alignment vertical="center" wrapText="1"/>
    </xf>
    <xf numFmtId="44" fontId="80" fillId="0" borderId="49" xfId="46643" applyFont="1" applyFill="1" applyBorder="1" applyAlignment="1">
      <alignment vertical="center" wrapText="1"/>
    </xf>
    <xf numFmtId="44" fontId="80" fillId="0" borderId="19" xfId="46643" applyFont="1" applyFill="1" applyBorder="1" applyAlignment="1">
      <alignment vertical="center" wrapText="1"/>
    </xf>
    <xf numFmtId="0" fontId="80" fillId="0" borderId="52" xfId="46642" applyFont="1" applyFill="1" applyBorder="1" applyAlignment="1">
      <alignment vertical="center" wrapText="1"/>
    </xf>
    <xf numFmtId="0" fontId="80" fillId="0" borderId="56" xfId="46642" applyFont="1" applyFill="1" applyBorder="1" applyAlignment="1">
      <alignment vertical="center" wrapText="1"/>
    </xf>
    <xf numFmtId="189" fontId="7" fillId="0" borderId="0" xfId="46653" applyNumberFormat="1"/>
    <xf numFmtId="0" fontId="81" fillId="0" borderId="41" xfId="46642" applyFont="1" applyBorder="1" applyAlignment="1">
      <alignment horizontal="center" vertical="center" wrapText="1"/>
    </xf>
    <xf numFmtId="189" fontId="0" fillId="0" borderId="0" xfId="0" applyNumberFormat="1"/>
    <xf numFmtId="43" fontId="82" fillId="0" borderId="0" xfId="46650" applyFont="1"/>
    <xf numFmtId="0" fontId="0" fillId="34" borderId="0" xfId="0" applyFill="1" applyAlignment="1" applyProtection="1">
      <alignment vertical="top" wrapText="1"/>
      <protection locked="0"/>
    </xf>
    <xf numFmtId="180" fontId="7" fillId="0" borderId="0" xfId="46649" applyNumberFormat="1"/>
    <xf numFmtId="0" fontId="0" fillId="0" borderId="0" xfId="0" applyFont="1" applyAlignment="1" applyProtection="1">
      <alignment vertical="top"/>
    </xf>
    <xf numFmtId="0" fontId="0" fillId="0" borderId="18" xfId="4" applyFont="1" applyFill="1" applyBorder="1" applyAlignment="1" applyProtection="1">
      <alignment vertical="center"/>
    </xf>
    <xf numFmtId="0" fontId="6" fillId="0" borderId="0" xfId="46645" applyFont="1"/>
    <xf numFmtId="0" fontId="30" fillId="36" borderId="13" xfId="0" applyFont="1" applyFill="1" applyBorder="1" applyAlignment="1" applyProtection="1">
      <alignment vertical="top"/>
    </xf>
    <xf numFmtId="0" fontId="30" fillId="36" borderId="13" xfId="0" applyFont="1" applyFill="1" applyBorder="1" applyAlignment="1" applyProtection="1">
      <alignment vertical="top"/>
      <protection locked="0"/>
    </xf>
    <xf numFmtId="173" fontId="30" fillId="36" borderId="11" xfId="2" applyNumberFormat="1" applyFont="1" applyFill="1" applyBorder="1" applyAlignment="1" applyProtection="1">
      <alignment vertical="top"/>
      <protection locked="0"/>
    </xf>
    <xf numFmtId="0" fontId="30" fillId="36" borderId="11" xfId="0" applyFont="1" applyFill="1" applyBorder="1" applyAlignment="1" applyProtection="1">
      <alignment vertical="center"/>
      <protection locked="0"/>
    </xf>
    <xf numFmtId="44" fontId="30" fillId="36" borderId="14" xfId="2" applyFont="1" applyFill="1" applyBorder="1" applyAlignment="1" applyProtection="1">
      <alignment vertical="center"/>
    </xf>
    <xf numFmtId="173" fontId="30" fillId="36" borderId="11" xfId="2" applyNumberFormat="1" applyFont="1" applyFill="1" applyBorder="1" applyAlignment="1" applyProtection="1">
      <alignment vertical="center"/>
      <protection locked="0"/>
    </xf>
    <xf numFmtId="0" fontId="30" fillId="36" borderId="14" xfId="0" applyFont="1" applyFill="1" applyBorder="1" applyAlignment="1" applyProtection="1">
      <alignment vertical="center"/>
      <protection locked="0"/>
    </xf>
    <xf numFmtId="0" fontId="30" fillId="0" borderId="0" xfId="0" applyFont="1" applyFill="1" applyProtection="1"/>
    <xf numFmtId="9" fontId="0" fillId="0" borderId="18" xfId="3" applyFont="1" applyFill="1" applyBorder="1" applyAlignment="1" applyProtection="1">
      <alignment vertical="top"/>
    </xf>
    <xf numFmtId="9" fontId="28" fillId="0" borderId="18" xfId="3" applyFill="1" applyBorder="1" applyAlignment="1" applyProtection="1">
      <alignment vertical="top"/>
    </xf>
    <xf numFmtId="9" fontId="28" fillId="0" borderId="18" xfId="3" applyFont="1" applyFill="1" applyBorder="1" applyAlignment="1" applyProtection="1">
      <alignment vertical="center"/>
    </xf>
    <xf numFmtId="9" fontId="0" fillId="0" borderId="0" xfId="3" applyFont="1"/>
    <xf numFmtId="9" fontId="0" fillId="40" borderId="19" xfId="3" applyFont="1" applyFill="1" applyBorder="1" applyAlignment="1" applyProtection="1">
      <alignment vertical="top"/>
    </xf>
    <xf numFmtId="9" fontId="28" fillId="39" borderId="24" xfId="3" applyFill="1" applyBorder="1" applyAlignment="1" applyProtection="1">
      <alignment vertical="top"/>
      <protection locked="0"/>
    </xf>
    <xf numFmtId="9" fontId="28" fillId="0" borderId="18" xfId="3" applyFill="1" applyBorder="1" applyAlignment="1" applyProtection="1">
      <alignment vertical="top"/>
      <protection locked="0"/>
    </xf>
    <xf numFmtId="9" fontId="30" fillId="40" borderId="19" xfId="3" applyFont="1" applyFill="1" applyBorder="1" applyAlignment="1" applyProtection="1">
      <alignment vertical="center"/>
    </xf>
    <xf numFmtId="9" fontId="30" fillId="0" borderId="18" xfId="3" applyFont="1" applyFill="1" applyBorder="1" applyAlignment="1" applyProtection="1">
      <alignment vertical="center"/>
    </xf>
    <xf numFmtId="9" fontId="28" fillId="0" borderId="18" xfId="3" applyFont="1" applyFill="1" applyBorder="1" applyAlignment="1" applyProtection="1">
      <alignment vertical="top"/>
      <protection locked="0"/>
    </xf>
    <xf numFmtId="9" fontId="30" fillId="40" borderId="18" xfId="3" applyFont="1" applyFill="1" applyBorder="1" applyAlignment="1" applyProtection="1">
      <alignment vertical="center"/>
    </xf>
    <xf numFmtId="9" fontId="28" fillId="39" borderId="25" xfId="3" applyFill="1" applyBorder="1" applyAlignment="1" applyProtection="1">
      <alignment vertical="top"/>
      <protection locked="0"/>
    </xf>
    <xf numFmtId="9" fontId="28" fillId="0" borderId="18" xfId="3" applyFont="1" applyFill="1" applyBorder="1" applyAlignment="1" applyProtection="1">
      <alignment vertical="center"/>
      <protection locked="0"/>
    </xf>
    <xf numFmtId="9" fontId="28" fillId="40" borderId="18" xfId="3" applyFill="1" applyBorder="1" applyAlignment="1" applyProtection="1">
      <alignment vertical="top"/>
    </xf>
    <xf numFmtId="10" fontId="0" fillId="0" borderId="0" xfId="0" applyNumberFormat="1"/>
    <xf numFmtId="0" fontId="30" fillId="67" borderId="0" xfId="0" applyFont="1" applyFill="1"/>
    <xf numFmtId="0" fontId="0" fillId="67" borderId="0" xfId="0" applyFill="1"/>
    <xf numFmtId="191" fontId="0" fillId="0" borderId="0" xfId="3" applyNumberFormat="1" applyFont="1"/>
    <xf numFmtId="0" fontId="0" fillId="34" borderId="0" xfId="0" applyFill="1" applyAlignment="1" applyProtection="1">
      <alignment vertical="top" wrapText="1"/>
    </xf>
    <xf numFmtId="192" fontId="6" fillId="0" borderId="0" xfId="46645" applyNumberFormat="1" applyFont="1"/>
    <xf numFmtId="191" fontId="0" fillId="0" borderId="18" xfId="0" applyNumberFormat="1" applyFill="1" applyBorder="1" applyAlignment="1" applyProtection="1">
      <alignment vertical="top"/>
    </xf>
    <xf numFmtId="191" fontId="28" fillId="0" borderId="18" xfId="4" applyNumberFormat="1" applyFill="1" applyBorder="1" applyAlignment="1" applyProtection="1">
      <alignment vertical="top"/>
    </xf>
    <xf numFmtId="191" fontId="28" fillId="0" borderId="18" xfId="0" applyNumberFormat="1" applyFont="1" applyFill="1" applyBorder="1" applyAlignment="1" applyProtection="1">
      <alignment vertical="center"/>
    </xf>
    <xf numFmtId="191" fontId="28" fillId="0" borderId="18" xfId="4" applyNumberFormat="1" applyFont="1" applyFill="1" applyBorder="1" applyAlignment="1" applyProtection="1">
      <alignment vertical="center"/>
    </xf>
    <xf numFmtId="191" fontId="28" fillId="0" borderId="18" xfId="0" applyNumberFormat="1" applyFont="1" applyFill="1" applyBorder="1" applyAlignment="1" applyProtection="1">
      <alignment vertical="center"/>
      <protection locked="0"/>
    </xf>
    <xf numFmtId="191" fontId="0" fillId="0" borderId="18" xfId="3" applyNumberFormat="1" applyFont="1" applyFill="1" applyBorder="1" applyAlignment="1" applyProtection="1">
      <alignment vertical="top"/>
    </xf>
    <xf numFmtId="191" fontId="28" fillId="0" borderId="18" xfId="3" applyNumberFormat="1" applyFont="1" applyFill="1" applyBorder="1" applyAlignment="1" applyProtection="1">
      <alignment vertical="center"/>
    </xf>
    <xf numFmtId="191" fontId="28" fillId="0" borderId="18" xfId="3" applyNumberFormat="1" applyFill="1" applyBorder="1" applyAlignment="1" applyProtection="1">
      <alignment vertical="top"/>
    </xf>
    <xf numFmtId="10" fontId="0" fillId="0" borderId="18" xfId="3" applyNumberFormat="1" applyFont="1" applyFill="1" applyBorder="1" applyAlignment="1" applyProtection="1">
      <alignment vertical="top"/>
    </xf>
    <xf numFmtId="10" fontId="28" fillId="0" borderId="18" xfId="3" applyNumberFormat="1" applyFont="1" applyFill="1" applyBorder="1" applyAlignment="1" applyProtection="1">
      <alignment vertical="center"/>
    </xf>
    <xf numFmtId="10" fontId="28" fillId="0" borderId="18" xfId="3" applyNumberFormat="1" applyFill="1" applyBorder="1" applyAlignment="1" applyProtection="1">
      <alignment vertical="top"/>
    </xf>
    <xf numFmtId="191" fontId="30" fillId="40" borderId="18" xfId="3" applyNumberFormat="1" applyFont="1" applyFill="1" applyBorder="1" applyAlignment="1" applyProtection="1">
      <alignment vertical="center"/>
    </xf>
    <xf numFmtId="191" fontId="30" fillId="40" borderId="19" xfId="3" applyNumberFormat="1" applyFont="1" applyFill="1" applyBorder="1" applyAlignment="1" applyProtection="1">
      <alignment vertical="center"/>
    </xf>
    <xf numFmtId="191" fontId="0" fillId="0" borderId="0" xfId="3" applyNumberFormat="1" applyFont="1" applyProtection="1"/>
    <xf numFmtId="188" fontId="6" fillId="0" borderId="0" xfId="46645" applyNumberFormat="1" applyFont="1"/>
    <xf numFmtId="10" fontId="79" fillId="0" borderId="11" xfId="46644" applyNumberFormat="1" applyFont="1" applyFill="1" applyBorder="1" applyAlignment="1">
      <alignment vertical="center" wrapText="1"/>
    </xf>
    <xf numFmtId="10" fontId="79" fillId="0" borderId="11" xfId="46644" applyNumberFormat="1" applyFont="1" applyBorder="1" applyAlignment="1">
      <alignment vertical="center" wrapText="1"/>
    </xf>
    <xf numFmtId="10" fontId="79" fillId="0" borderId="53" xfId="46644" applyNumberFormat="1" applyFont="1" applyBorder="1" applyAlignment="1">
      <alignment vertical="center" wrapText="1"/>
    </xf>
    <xf numFmtId="44" fontId="79" fillId="0" borderId="11" xfId="2" applyFont="1" applyFill="1" applyBorder="1" applyAlignment="1">
      <alignment vertical="center" wrapText="1"/>
    </xf>
    <xf numFmtId="44" fontId="79" fillId="0" borderId="11" xfId="2" applyFont="1" applyBorder="1" applyAlignment="1">
      <alignment vertical="center" wrapText="1"/>
    </xf>
    <xf numFmtId="44" fontId="79" fillId="0" borderId="53" xfId="2" applyFont="1" applyBorder="1" applyAlignment="1">
      <alignment vertical="center" wrapText="1"/>
    </xf>
    <xf numFmtId="10" fontId="79" fillId="0" borderId="57" xfId="46644" applyNumberFormat="1" applyFont="1" applyFill="1" applyBorder="1" applyAlignment="1">
      <alignment vertical="center" wrapText="1"/>
    </xf>
    <xf numFmtId="10" fontId="79" fillId="0" borderId="57" xfId="46644" applyNumberFormat="1" applyFont="1" applyBorder="1" applyAlignment="1">
      <alignment vertical="center" wrapText="1"/>
    </xf>
    <xf numFmtId="10" fontId="79" fillId="0" borderId="58" xfId="46644" applyNumberFormat="1" applyFont="1" applyBorder="1" applyAlignment="1">
      <alignment vertical="center" wrapText="1"/>
    </xf>
    <xf numFmtId="44" fontId="79" fillId="0" borderId="45" xfId="46643" applyFont="1" applyFill="1" applyBorder="1" applyAlignment="1">
      <alignment vertical="center" wrapText="1"/>
    </xf>
    <xf numFmtId="44" fontId="79" fillId="0" borderId="19" xfId="46643" applyFont="1" applyBorder="1" applyAlignment="1">
      <alignment vertical="center" wrapText="1"/>
    </xf>
    <xf numFmtId="44" fontId="79" fillId="0" borderId="50" xfId="46643" applyFont="1" applyBorder="1" applyAlignment="1">
      <alignment vertical="center" wrapText="1"/>
    </xf>
    <xf numFmtId="44" fontId="79" fillId="0" borderId="19" xfId="46643" applyFont="1" applyFill="1" applyBorder="1" applyAlignment="1">
      <alignment vertical="center" wrapText="1"/>
    </xf>
    <xf numFmtId="44" fontId="79" fillId="0" borderId="53" xfId="2" applyFont="1" applyFill="1" applyBorder="1" applyAlignment="1">
      <alignment vertical="center" wrapText="1"/>
    </xf>
    <xf numFmtId="44" fontId="79" fillId="0" borderId="45" xfId="46643" applyFont="1" applyBorder="1" applyAlignment="1">
      <alignment vertical="center" wrapText="1"/>
    </xf>
    <xf numFmtId="44" fontId="79" fillId="0" borderId="46" xfId="46643" applyFont="1" applyBorder="1" applyAlignment="1">
      <alignment vertical="center" wrapText="1"/>
    </xf>
    <xf numFmtId="0" fontId="0" fillId="0" borderId="0" xfId="0" applyBorder="1"/>
    <xf numFmtId="192" fontId="0" fillId="0" borderId="0" xfId="0" applyNumberFormat="1"/>
    <xf numFmtId="190" fontId="82" fillId="0" borderId="0" xfId="0" applyNumberFormat="1" applyFont="1"/>
    <xf numFmtId="0" fontId="82" fillId="0" borderId="0" xfId="0" applyFont="1"/>
    <xf numFmtId="190" fontId="4" fillId="0" borderId="0" xfId="46645" applyNumberFormat="1" applyFont="1"/>
    <xf numFmtId="2" fontId="7" fillId="0" borderId="0" xfId="46653" applyNumberFormat="1"/>
    <xf numFmtId="192" fontId="7" fillId="0" borderId="0" xfId="46653" applyNumberFormat="1"/>
    <xf numFmtId="0" fontId="3" fillId="37" borderId="0" xfId="46857" applyFill="1"/>
    <xf numFmtId="0" fontId="90" fillId="37" borderId="0" xfId="46857" applyFont="1" applyFill="1" applyBorder="1" applyAlignment="1" applyProtection="1">
      <alignment horizontal="left" vertical="top" wrapText="1"/>
      <protection locked="0"/>
    </xf>
    <xf numFmtId="0" fontId="76" fillId="37" borderId="0" xfId="46857" applyFont="1" applyFill="1" applyBorder="1" applyAlignment="1" applyProtection="1">
      <alignment horizontal="left" vertical="top"/>
      <protection locked="0"/>
    </xf>
    <xf numFmtId="0" fontId="89" fillId="37" borderId="0" xfId="46857" applyFont="1" applyFill="1" applyAlignment="1">
      <alignment horizontal="left" vertical="top"/>
    </xf>
    <xf numFmtId="0" fontId="76" fillId="37" borderId="0" xfId="46857" applyFont="1" applyFill="1" applyBorder="1" applyAlignment="1" applyProtection="1">
      <alignment horizontal="left"/>
      <protection locked="0"/>
    </xf>
    <xf numFmtId="0" fontId="89" fillId="37" borderId="0" xfId="46857" applyFont="1" applyFill="1" applyAlignment="1">
      <alignment horizontal="left"/>
    </xf>
    <xf numFmtId="0" fontId="91" fillId="37" borderId="0" xfId="46857" applyFont="1" applyFill="1" applyBorder="1" applyAlignment="1" applyProtection="1">
      <alignment horizontal="left"/>
      <protection locked="0"/>
    </xf>
    <xf numFmtId="0" fontId="91" fillId="37" borderId="0" xfId="46857" applyNumberFormat="1" applyFont="1" applyFill="1" applyBorder="1" applyAlignment="1" applyProtection="1">
      <alignment horizontal="right"/>
      <protection locked="0"/>
    </xf>
    <xf numFmtId="0" fontId="91" fillId="37" borderId="0" xfId="46857" applyFont="1" applyFill="1" applyBorder="1" applyAlignment="1" applyProtection="1">
      <alignment horizontal="left" wrapText="1"/>
      <protection locked="0"/>
    </xf>
    <xf numFmtId="0" fontId="91" fillId="37" borderId="0" xfId="46857" applyFont="1" applyFill="1" applyAlignment="1">
      <alignment horizontal="left" wrapText="1"/>
    </xf>
    <xf numFmtId="0" fontId="91" fillId="37" borderId="0" xfId="46857" applyNumberFormat="1" applyFont="1" applyFill="1" applyBorder="1" applyAlignment="1" applyProtection="1">
      <alignment horizontal="left"/>
      <protection locked="0"/>
    </xf>
    <xf numFmtId="0" fontId="76" fillId="37" borderId="0" xfId="46857" applyFont="1" applyFill="1" applyBorder="1" applyAlignment="1" applyProtection="1">
      <alignment horizontal="left" wrapText="1"/>
      <protection locked="0"/>
    </xf>
    <xf numFmtId="0" fontId="31" fillId="37" borderId="0" xfId="46857" applyFont="1" applyFill="1" applyBorder="1" applyAlignment="1" applyProtection="1">
      <alignment horizontal="left"/>
      <protection locked="0"/>
    </xf>
    <xf numFmtId="194" fontId="91" fillId="37" borderId="0" xfId="46857" applyNumberFormat="1" applyFont="1" applyFill="1" applyAlignment="1">
      <alignment horizontal="right"/>
    </xf>
    <xf numFmtId="0" fontId="31" fillId="37" borderId="0" xfId="46857" applyNumberFormat="1" applyFont="1" applyFill="1" applyBorder="1" applyAlignment="1" applyProtection="1">
      <alignment horizontal="right"/>
      <protection locked="0"/>
    </xf>
    <xf numFmtId="0" fontId="92" fillId="37" borderId="0" xfId="46857" applyFont="1" applyFill="1"/>
    <xf numFmtId="194" fontId="90" fillId="37" borderId="0" xfId="46857" applyNumberFormat="1" applyFont="1" applyFill="1" applyBorder="1" applyAlignment="1" applyProtection="1">
      <alignment horizontal="left" vertical="top" wrapText="1"/>
      <protection locked="0"/>
    </xf>
    <xf numFmtId="0" fontId="93" fillId="37" borderId="0" xfId="46857" applyFont="1" applyFill="1" applyBorder="1" applyAlignment="1" applyProtection="1">
      <alignment horizontal="left" vertical="top" wrapText="1"/>
      <protection locked="0"/>
    </xf>
    <xf numFmtId="192" fontId="91" fillId="37" borderId="0" xfId="46857" applyNumberFormat="1" applyFont="1" applyFill="1" applyBorder="1" applyAlignment="1" applyProtection="1">
      <alignment horizontal="right"/>
      <protection locked="0"/>
    </xf>
    <xf numFmtId="0" fontId="30" fillId="37" borderId="0" xfId="46857" applyFont="1" applyFill="1" applyBorder="1" applyAlignment="1" applyProtection="1">
      <alignment horizontal="left"/>
      <protection locked="0"/>
    </xf>
    <xf numFmtId="2" fontId="91" fillId="37" borderId="0" xfId="46857" applyNumberFormat="1" applyFont="1" applyFill="1" applyBorder="1" applyAlignment="1" applyProtection="1">
      <alignment horizontal="right"/>
      <protection locked="0"/>
    </xf>
    <xf numFmtId="0" fontId="40" fillId="37" borderId="0" xfId="46857" applyFont="1" applyFill="1" applyBorder="1" applyAlignment="1" applyProtection="1">
      <alignment horizontal="left" wrapText="1"/>
      <protection locked="0"/>
    </xf>
    <xf numFmtId="15" fontId="34" fillId="37" borderId="0" xfId="46859" applyNumberFormat="1" applyFont="1" applyFill="1" applyBorder="1" applyAlignment="1" applyProtection="1">
      <alignment horizontal="left"/>
      <protection locked="0"/>
    </xf>
    <xf numFmtId="0" fontId="28" fillId="37" borderId="0" xfId="46859" applyFill="1" applyBorder="1" applyProtection="1">
      <protection locked="0"/>
    </xf>
    <xf numFmtId="0" fontId="28" fillId="37" borderId="0" xfId="46859" applyNumberFormat="1" applyFill="1" applyBorder="1" applyProtection="1">
      <protection locked="0"/>
    </xf>
    <xf numFmtId="195" fontId="31" fillId="37" borderId="0" xfId="46859" applyNumberFormat="1" applyFont="1" applyFill="1" applyBorder="1" applyAlignment="1" applyProtection="1">
      <alignment horizontal="left"/>
      <protection locked="0"/>
    </xf>
    <xf numFmtId="193" fontId="91" fillId="37" borderId="0" xfId="46857" applyNumberFormat="1" applyFont="1" applyFill="1" applyAlignment="1">
      <alignment horizontal="right"/>
    </xf>
    <xf numFmtId="0" fontId="28" fillId="37" borderId="0" xfId="46859" applyNumberFormat="1" applyFill="1" applyBorder="1" applyAlignment="1" applyProtection="1">
      <alignment horizontal="left" indent="2"/>
      <protection locked="0"/>
    </xf>
    <xf numFmtId="15" fontId="94" fillId="37" borderId="0" xfId="46859" applyNumberFormat="1" applyFont="1" applyFill="1" applyBorder="1" applyAlignment="1" applyProtection="1">
      <alignment horizontal="left" vertical="top" wrapText="1"/>
      <protection locked="0"/>
    </xf>
    <xf numFmtId="0" fontId="89" fillId="37" borderId="0" xfId="46857" applyFont="1" applyFill="1" applyAlignment="1">
      <alignment horizontal="left" vertical="top" wrapText="1"/>
    </xf>
    <xf numFmtId="0" fontId="89" fillId="37" borderId="0" xfId="46857" applyFont="1" applyFill="1" applyBorder="1" applyAlignment="1" applyProtection="1">
      <alignment horizontal="left" vertical="top" wrapText="1"/>
      <protection locked="0"/>
    </xf>
    <xf numFmtId="194" fontId="89" fillId="37" borderId="0" xfId="46857" applyNumberFormat="1" applyFont="1" applyFill="1" applyBorder="1" applyAlignment="1" applyProtection="1">
      <alignment horizontal="left" vertical="top" wrapText="1"/>
      <protection locked="0"/>
    </xf>
    <xf numFmtId="15" fontId="30" fillId="37" borderId="0" xfId="46859" applyNumberFormat="1" applyFont="1" applyFill="1" applyBorder="1" applyAlignment="1" applyProtection="1">
      <alignment horizontal="left"/>
      <protection locked="0"/>
    </xf>
    <xf numFmtId="0" fontId="31" fillId="37" borderId="0" xfId="46860" applyFont="1" applyFill="1" applyBorder="1" applyAlignment="1" applyProtection="1">
      <alignment horizontal="left" wrapText="1" indent="2"/>
      <protection locked="0"/>
    </xf>
    <xf numFmtId="0" fontId="91" fillId="37" borderId="0" xfId="46857" applyFont="1" applyFill="1" applyBorder="1" applyAlignment="1" applyProtection="1">
      <alignment horizontal="left" vertical="top"/>
      <protection locked="0"/>
    </xf>
    <xf numFmtId="2" fontId="91" fillId="37" borderId="0" xfId="46857" applyNumberFormat="1" applyFont="1" applyFill="1" applyBorder="1" applyAlignment="1" applyProtection="1">
      <alignment horizontal="right" vertical="top"/>
      <protection locked="0"/>
    </xf>
    <xf numFmtId="15" fontId="30" fillId="37" borderId="0" xfId="46859" applyNumberFormat="1" applyFont="1" applyFill="1" applyBorder="1" applyAlignment="1" applyProtection="1">
      <alignment horizontal="left"/>
    </xf>
    <xf numFmtId="0" fontId="31" fillId="37" borderId="0" xfId="46859" applyFont="1" applyFill="1" applyBorder="1" applyAlignment="1" applyProtection="1">
      <alignment horizontal="left" vertical="center"/>
      <protection locked="0"/>
    </xf>
    <xf numFmtId="2" fontId="31" fillId="37" borderId="0" xfId="46859" applyNumberFormat="1" applyFont="1" applyFill="1" applyBorder="1" applyAlignment="1" applyProtection="1">
      <alignment horizontal="right" vertical="top"/>
      <protection locked="0"/>
    </xf>
    <xf numFmtId="0" fontId="31" fillId="37" borderId="0" xfId="46857" applyFont="1" applyFill="1" applyBorder="1" applyProtection="1">
      <protection locked="0"/>
    </xf>
    <xf numFmtId="0" fontId="31" fillId="37" borderId="0" xfId="46857" applyFont="1" applyFill="1" applyBorder="1" applyAlignment="1" applyProtection="1">
      <alignment vertical="center"/>
      <protection locked="0"/>
    </xf>
    <xf numFmtId="0" fontId="31" fillId="37" borderId="0" xfId="46859" applyNumberFormat="1" applyFont="1" applyFill="1" applyBorder="1" applyAlignment="1" applyProtection="1">
      <alignment horizontal="right" vertical="top"/>
      <protection locked="0"/>
    </xf>
    <xf numFmtId="0" fontId="91" fillId="37" borderId="0" xfId="46857" applyFont="1" applyFill="1" applyBorder="1" applyAlignment="1" applyProtection="1">
      <alignment wrapText="1"/>
      <protection locked="0"/>
    </xf>
    <xf numFmtId="0" fontId="86" fillId="37" borderId="0" xfId="46857" applyFont="1" applyFill="1" applyBorder="1" applyAlignment="1">
      <alignment horizontal="left"/>
    </xf>
    <xf numFmtId="0" fontId="92" fillId="37" borderId="0" xfId="46857" applyFont="1" applyFill="1" applyBorder="1" applyAlignment="1">
      <alignment horizontal="center"/>
    </xf>
    <xf numFmtId="0" fontId="92" fillId="37" borderId="0" xfId="46857" applyNumberFormat="1" applyFont="1" applyFill="1" applyBorder="1"/>
    <xf numFmtId="0" fontId="3" fillId="37" borderId="0" xfId="46857" applyFill="1" applyProtection="1">
      <protection locked="0"/>
    </xf>
    <xf numFmtId="2" fontId="31" fillId="37" borderId="0" xfId="46857" applyNumberFormat="1" applyFont="1" applyFill="1" applyBorder="1" applyAlignment="1" applyProtection="1">
      <alignment horizontal="right"/>
      <protection locked="0"/>
    </xf>
    <xf numFmtId="2" fontId="0" fillId="0" borderId="0" xfId="0" applyNumberFormat="1"/>
    <xf numFmtId="2" fontId="6" fillId="0" borderId="0" xfId="46645" applyNumberFormat="1" applyFont="1"/>
    <xf numFmtId="0" fontId="91" fillId="37" borderId="0" xfId="0" applyFont="1" applyFill="1" applyBorder="1" applyAlignment="1" applyProtection="1">
      <alignment horizontal="left"/>
      <protection locked="0"/>
    </xf>
    <xf numFmtId="192" fontId="91" fillId="37" borderId="0" xfId="46857" applyNumberFormat="1" applyFont="1" applyFill="1" applyBorder="1" applyAlignment="1" applyProtection="1">
      <alignment horizontal="right" vertical="top"/>
      <protection locked="0"/>
    </xf>
    <xf numFmtId="196" fontId="0" fillId="0" borderId="0" xfId="0" applyNumberFormat="1"/>
    <xf numFmtId="188" fontId="0" fillId="0" borderId="0" xfId="0" applyNumberFormat="1"/>
    <xf numFmtId="165" fontId="0" fillId="0" borderId="0" xfId="0" applyNumberFormat="1" applyFill="1"/>
    <xf numFmtId="167" fontId="0" fillId="0" borderId="0" xfId="0" applyNumberFormat="1" applyFill="1"/>
    <xf numFmtId="0" fontId="91" fillId="0" borderId="0" xfId="46857" applyNumberFormat="1" applyFont="1" applyFill="1" applyBorder="1" applyAlignment="1" applyProtection="1">
      <alignment horizontal="right"/>
      <protection locked="0"/>
    </xf>
    <xf numFmtId="193" fontId="91" fillId="0" borderId="0" xfId="0" applyNumberFormat="1" applyFont="1" applyFill="1" applyBorder="1" applyAlignment="1" applyProtection="1">
      <alignment horizontal="right"/>
      <protection locked="0"/>
    </xf>
    <xf numFmtId="2" fontId="91" fillId="0" borderId="0" xfId="46857" applyNumberFormat="1" applyFont="1" applyFill="1" applyBorder="1" applyAlignment="1" applyProtection="1">
      <alignment horizontal="right"/>
      <protection locked="0"/>
    </xf>
    <xf numFmtId="194" fontId="91" fillId="0" borderId="0" xfId="0" applyNumberFormat="1" applyFont="1" applyFill="1" applyBorder="1" applyAlignment="1" applyProtection="1">
      <alignment horizontal="right"/>
      <protection locked="0"/>
    </xf>
    <xf numFmtId="192" fontId="91" fillId="0" borderId="0" xfId="46857" applyNumberFormat="1" applyFont="1" applyFill="1" applyBorder="1" applyAlignment="1" applyProtection="1">
      <alignment horizontal="right"/>
      <protection locked="0"/>
    </xf>
    <xf numFmtId="43" fontId="91" fillId="0" borderId="0" xfId="1" applyFont="1" applyFill="1" applyBorder="1" applyAlignment="1" applyProtection="1">
      <alignment horizontal="right"/>
      <protection locked="0"/>
    </xf>
    <xf numFmtId="4" fontId="91" fillId="0" borderId="0" xfId="46857" applyNumberFormat="1" applyFont="1" applyFill="1" applyBorder="1" applyAlignment="1" applyProtection="1">
      <alignment horizontal="right"/>
      <protection locked="0"/>
    </xf>
    <xf numFmtId="0" fontId="89" fillId="0" borderId="0" xfId="46857" applyFont="1" applyFill="1" applyAlignment="1">
      <alignment horizontal="left"/>
    </xf>
    <xf numFmtId="188" fontId="91" fillId="0" borderId="0" xfId="46857" applyNumberFormat="1" applyFont="1" applyFill="1" applyBorder="1" applyAlignment="1" applyProtection="1">
      <alignment horizontal="right"/>
      <protection locked="0"/>
    </xf>
    <xf numFmtId="0" fontId="91" fillId="0" borderId="0" xfId="46857" applyNumberFormat="1" applyFont="1" applyFill="1" applyBorder="1" applyAlignment="1" applyProtection="1">
      <alignment horizontal="left"/>
      <protection locked="0"/>
    </xf>
    <xf numFmtId="194" fontId="91" fillId="0" borderId="0" xfId="46857" applyNumberFormat="1" applyFont="1" applyFill="1" applyAlignment="1">
      <alignment horizontal="right"/>
    </xf>
    <xf numFmtId="43" fontId="91" fillId="0" borderId="0" xfId="46857" applyNumberFormat="1" applyFont="1" applyFill="1" applyBorder="1" applyAlignment="1" applyProtection="1">
      <alignment horizontal="right"/>
      <protection locked="0"/>
    </xf>
    <xf numFmtId="0" fontId="25" fillId="0" borderId="0" xfId="46649" applyFont="1" applyFill="1"/>
    <xf numFmtId="2" fontId="0" fillId="0" borderId="0" xfId="0" applyNumberFormat="1" applyFill="1"/>
    <xf numFmtId="43" fontId="0" fillId="0" borderId="0" xfId="0" applyNumberFormat="1"/>
    <xf numFmtId="0" fontId="2" fillId="67" borderId="0" xfId="46642" applyFont="1" applyFill="1" applyAlignment="1">
      <alignment horizontal="right" vertical="top" wrapText="1"/>
    </xf>
    <xf numFmtId="0" fontId="79" fillId="0" borderId="42" xfId="46642" applyFont="1" applyBorder="1" applyAlignment="1">
      <alignment horizontal="center" vertical="center" wrapText="1"/>
    </xf>
    <xf numFmtId="0" fontId="79" fillId="0" borderId="47" xfId="46642" applyFont="1" applyBorder="1" applyAlignment="1">
      <alignment horizontal="center" vertical="center" wrapText="1"/>
    </xf>
    <xf numFmtId="0" fontId="79" fillId="0" borderId="54" xfId="46642" applyFont="1" applyBorder="1" applyAlignment="1">
      <alignment horizontal="center" vertical="center" wrapText="1"/>
    </xf>
    <xf numFmtId="0" fontId="25" fillId="0" borderId="22" xfId="46642" applyFont="1" applyBorder="1" applyAlignment="1">
      <alignment horizontal="center"/>
    </xf>
    <xf numFmtId="0" fontId="25" fillId="0" borderId="23" xfId="46642" applyFont="1" applyBorder="1" applyAlignment="1">
      <alignment horizontal="center"/>
    </xf>
    <xf numFmtId="0" fontId="25" fillId="0" borderId="26" xfId="46642" applyFont="1" applyBorder="1" applyAlignment="1">
      <alignment horizontal="center"/>
    </xf>
    <xf numFmtId="0" fontId="85" fillId="37" borderId="0" xfId="46857" applyFont="1" applyFill="1" applyBorder="1" applyAlignment="1" applyProtection="1">
      <alignment horizontal="center" vertical="top" wrapText="1"/>
      <protection locked="0"/>
    </xf>
    <xf numFmtId="0" fontId="86" fillId="37" borderId="0" xfId="46857" applyFont="1" applyFill="1" applyBorder="1" applyAlignment="1" applyProtection="1">
      <alignment horizontal="center" vertical="top" wrapText="1"/>
      <protection locked="0"/>
    </xf>
    <xf numFmtId="0" fontId="87" fillId="37" borderId="0" xfId="46857" applyFont="1" applyFill="1" applyBorder="1" applyAlignment="1" applyProtection="1">
      <alignment horizontal="center" vertical="top" wrapText="1"/>
      <protection locked="0"/>
    </xf>
    <xf numFmtId="0" fontId="76" fillId="37" borderId="0" xfId="46857" applyFont="1" applyFill="1" applyBorder="1" applyAlignment="1" applyProtection="1">
      <alignment horizontal="center" vertical="top" wrapText="1"/>
      <protection locked="0"/>
    </xf>
    <xf numFmtId="0" fontId="88" fillId="37" borderId="0" xfId="46857" applyFont="1" applyFill="1" applyBorder="1" applyAlignment="1" applyProtection="1">
      <alignment horizontal="right" vertical="top" wrapText="1"/>
      <protection locked="0"/>
    </xf>
    <xf numFmtId="0" fontId="91" fillId="37" borderId="0" xfId="46857" applyFont="1" applyFill="1" applyBorder="1" applyAlignment="1" applyProtection="1">
      <alignment horizontal="left" wrapText="1"/>
      <protection locked="0"/>
    </xf>
    <xf numFmtId="0" fontId="91" fillId="37" borderId="0" xfId="46857" applyFont="1" applyFill="1" applyAlignment="1">
      <alignment horizontal="left" wrapText="1"/>
    </xf>
    <xf numFmtId="0" fontId="76" fillId="37" borderId="0" xfId="46857" applyFont="1" applyFill="1" applyBorder="1" applyAlignment="1" applyProtection="1">
      <alignment horizontal="left" wrapText="1"/>
      <protection locked="0"/>
    </xf>
    <xf numFmtId="0" fontId="91" fillId="37" borderId="0" xfId="0" applyFont="1" applyFill="1" applyBorder="1" applyAlignment="1" applyProtection="1">
      <alignment horizontal="left" wrapText="1"/>
      <protection locked="0"/>
    </xf>
    <xf numFmtId="0" fontId="91" fillId="0" borderId="0" xfId="0" applyFont="1" applyAlignment="1">
      <alignment horizontal="left" wrapText="1"/>
    </xf>
    <xf numFmtId="0" fontId="90" fillId="37" borderId="0" xfId="46857" applyFont="1" applyFill="1" applyBorder="1" applyAlignment="1" applyProtection="1">
      <alignment horizontal="left" vertical="top" wrapText="1"/>
      <protection locked="0"/>
    </xf>
    <xf numFmtId="0" fontId="76" fillId="37" borderId="0" xfId="46857" applyFont="1" applyFill="1" applyBorder="1" applyAlignment="1" applyProtection="1">
      <alignment horizontal="left"/>
      <protection locked="0"/>
    </xf>
    <xf numFmtId="0" fontId="89" fillId="37" borderId="0" xfId="46857" applyFont="1" applyFill="1" applyAlignment="1">
      <alignment horizontal="left"/>
    </xf>
    <xf numFmtId="0" fontId="86" fillId="37" borderId="0" xfId="46857" applyFont="1" applyFill="1" applyAlignment="1">
      <alignment horizontal="left" vertical="top" wrapText="1"/>
    </xf>
    <xf numFmtId="0" fontId="89" fillId="37" borderId="0" xfId="46857" applyFont="1" applyFill="1" applyAlignment="1">
      <alignment horizontal="left" vertical="top" wrapText="1"/>
    </xf>
    <xf numFmtId="0" fontId="76" fillId="37" borderId="0" xfId="46857" applyFont="1" applyFill="1" applyBorder="1" applyAlignment="1" applyProtection="1">
      <alignment horizontal="left" vertical="top"/>
      <protection locked="0"/>
    </xf>
    <xf numFmtId="0" fontId="89" fillId="37" borderId="0" xfId="46857" applyFont="1" applyFill="1" applyAlignment="1">
      <alignment horizontal="left" vertical="top"/>
    </xf>
    <xf numFmtId="0" fontId="86" fillId="37" borderId="0" xfId="46857" applyFont="1" applyFill="1" applyBorder="1" applyAlignment="1" applyProtection="1">
      <alignment horizontal="left" vertical="top" wrapText="1"/>
      <protection locked="0"/>
    </xf>
    <xf numFmtId="0" fontId="93" fillId="37" borderId="0" xfId="46857" applyFont="1" applyFill="1" applyBorder="1" applyAlignment="1" applyProtection="1">
      <alignment horizontal="left" vertical="top" wrapText="1"/>
      <protection locked="0"/>
    </xf>
    <xf numFmtId="0" fontId="30" fillId="37" borderId="0" xfId="46857" applyFont="1" applyFill="1" applyBorder="1" applyAlignment="1" applyProtection="1">
      <alignment horizontal="left"/>
      <protection locked="0"/>
    </xf>
    <xf numFmtId="0" fontId="91" fillId="37" borderId="0" xfId="46857" applyFont="1" applyFill="1" applyBorder="1" applyAlignment="1" applyProtection="1">
      <alignment horizontal="left" vertical="top" wrapText="1"/>
      <protection locked="0"/>
    </xf>
    <xf numFmtId="194" fontId="90" fillId="37" borderId="0" xfId="46857" applyNumberFormat="1" applyFont="1" applyFill="1" applyBorder="1" applyAlignment="1" applyProtection="1">
      <alignment horizontal="left" vertical="top" wrapText="1"/>
      <protection locked="0"/>
    </xf>
    <xf numFmtId="15" fontId="94" fillId="37" borderId="0" xfId="46859" applyNumberFormat="1" applyFont="1" applyFill="1" applyBorder="1" applyAlignment="1" applyProtection="1">
      <alignment horizontal="left" vertical="top" wrapText="1"/>
      <protection locked="0"/>
    </xf>
    <xf numFmtId="0" fontId="89" fillId="37" borderId="0" xfId="46857" applyFont="1" applyFill="1" applyBorder="1" applyAlignment="1" applyProtection="1">
      <alignment horizontal="left" vertical="top" wrapText="1"/>
      <protection locked="0"/>
    </xf>
    <xf numFmtId="0" fontId="31" fillId="37" borderId="0" xfId="46860" applyFont="1" applyFill="1" applyBorder="1" applyAlignment="1" applyProtection="1">
      <alignment horizontal="left" wrapText="1" indent="2"/>
      <protection locked="0"/>
    </xf>
    <xf numFmtId="0" fontId="91" fillId="37" borderId="0" xfId="46857" applyFont="1" applyFill="1" applyBorder="1" applyAlignment="1" applyProtection="1">
      <alignment horizontal="left" wrapText="1" indent="6"/>
      <protection locked="0"/>
    </xf>
    <xf numFmtId="0" fontId="91" fillId="37" borderId="0" xfId="46857" applyFont="1" applyFill="1" applyBorder="1" applyAlignment="1">
      <alignment horizontal="left" vertical="top" wrapText="1"/>
    </xf>
    <xf numFmtId="0" fontId="91" fillId="37" borderId="0" xfId="46857" applyFont="1" applyFill="1" applyBorder="1" applyAlignment="1">
      <alignment horizontal="left" wrapText="1"/>
    </xf>
    <xf numFmtId="0" fontId="91" fillId="37" borderId="0" xfId="46857" applyFont="1" applyFill="1" applyBorder="1" applyAlignment="1" applyProtection="1">
      <alignment wrapText="1"/>
      <protection locked="0"/>
    </xf>
    <xf numFmtId="194" fontId="86" fillId="37" borderId="0" xfId="46857" applyNumberFormat="1" applyFont="1" applyFill="1" applyBorder="1" applyAlignment="1" applyProtection="1">
      <alignment horizontal="left" vertical="top" wrapText="1"/>
      <protection locked="0"/>
    </xf>
    <xf numFmtId="194" fontId="89" fillId="37" borderId="0" xfId="46857" applyNumberFormat="1" applyFont="1" applyFill="1" applyBorder="1" applyAlignment="1" applyProtection="1">
      <alignment horizontal="left" vertical="top" wrapText="1"/>
      <protection locked="0"/>
    </xf>
    <xf numFmtId="0" fontId="32" fillId="33" borderId="0" xfId="0" applyFont="1" applyFill="1" applyBorder="1" applyAlignment="1" applyProtection="1">
      <alignment horizontal="left" indent="7"/>
    </xf>
    <xf numFmtId="0" fontId="33" fillId="34" borderId="0" xfId="0" applyFont="1" applyFill="1" applyAlignment="1" applyProtection="1">
      <alignment horizontal="left" vertical="center"/>
    </xf>
    <xf numFmtId="0" fontId="30" fillId="0" borderId="12" xfId="0" applyFont="1" applyBorder="1" applyAlignment="1" applyProtection="1">
      <alignment horizontal="center"/>
    </xf>
    <xf numFmtId="0" fontId="30" fillId="0" borderId="13" xfId="0" applyFont="1" applyBorder="1" applyAlignment="1" applyProtection="1">
      <alignment horizontal="center"/>
    </xf>
    <xf numFmtId="0" fontId="30" fillId="0" borderId="14" xfId="0" applyFont="1" applyBorder="1" applyAlignment="1" applyProtection="1">
      <alignment horizontal="center"/>
    </xf>
    <xf numFmtId="0" fontId="30" fillId="0" borderId="0" xfId="0" applyFont="1" applyAlignment="1" applyProtection="1">
      <alignment horizontal="center" wrapText="1"/>
    </xf>
    <xf numFmtId="0" fontId="0" fillId="0" borderId="0" xfId="0" applyAlignment="1">
      <alignment horizontal="center" wrapText="1"/>
    </xf>
    <xf numFmtId="0" fontId="30" fillId="0" borderId="18" xfId="0" applyFont="1" applyFill="1" applyBorder="1" applyAlignment="1" applyProtection="1">
      <alignment horizontal="center" wrapText="1"/>
    </xf>
    <xf numFmtId="0" fontId="0" fillId="0" borderId="19" xfId="0" applyBorder="1" applyAlignment="1">
      <alignment wrapText="1"/>
    </xf>
    <xf numFmtId="0" fontId="30" fillId="0" borderId="16" xfId="0" applyFont="1" applyFill="1" applyBorder="1" applyAlignment="1" applyProtection="1">
      <alignment horizontal="center" wrapText="1"/>
    </xf>
    <xf numFmtId="0" fontId="0" fillId="0" borderId="20" xfId="0" applyBorder="1" applyAlignment="1">
      <alignment wrapText="1"/>
    </xf>
    <xf numFmtId="0" fontId="30" fillId="40" borderId="0" xfId="4" applyFont="1" applyFill="1" applyAlignment="1" applyProtection="1">
      <alignment horizontal="left" vertical="top" wrapText="1"/>
    </xf>
    <xf numFmtId="0" fontId="36" fillId="0" borderId="0" xfId="0" applyFont="1" applyAlignment="1" applyProtection="1">
      <alignment horizontal="left" vertical="top" wrapText="1" indent="1"/>
    </xf>
    <xf numFmtId="0" fontId="30" fillId="40" borderId="0" xfId="0" applyFont="1" applyFill="1" applyAlignment="1" applyProtection="1">
      <alignment horizontal="left" vertical="top" wrapText="1"/>
    </xf>
    <xf numFmtId="0" fontId="36" fillId="0" borderId="0" xfId="4" applyFont="1" applyAlignment="1" applyProtection="1">
      <alignment horizontal="left" vertical="top" wrapText="1" indent="1"/>
    </xf>
    <xf numFmtId="10" fontId="36" fillId="0" borderId="0" xfId="0" applyNumberFormat="1" applyFont="1" applyAlignment="1" applyProtection="1">
      <alignment horizontal="left" vertical="top" wrapText="1" indent="1"/>
    </xf>
    <xf numFmtId="0" fontId="1" fillId="67" borderId="0" xfId="46642" applyFont="1" applyFill="1" applyAlignment="1">
      <alignment horizontal="right" vertical="top" wrapText="1"/>
    </xf>
    <xf numFmtId="0" fontId="1" fillId="0" borderId="0" xfId="46642" applyFont="1"/>
  </cellXfs>
  <cellStyles count="46861">
    <cellStyle name="$" xfId="5"/>
    <cellStyle name="$ 2" xfId="6"/>
    <cellStyle name="$ 2 2" xfId="7"/>
    <cellStyle name="$ 3" xfId="8"/>
    <cellStyle name="$.00" xfId="9"/>
    <cellStyle name="$.00 2" xfId="10"/>
    <cellStyle name="$.00 2 2" xfId="11"/>
    <cellStyle name="$.00 3" xfId="12"/>
    <cellStyle name="$_9. Rev2Cost_GDPIPI" xfId="13"/>
    <cellStyle name="$_9. Rev2Cost_GDPIPI 2" xfId="46723"/>
    <cellStyle name="$_9. Rev2Cost_GDPIPI_6.2 CBR B" xfId="46823"/>
    <cellStyle name="$_9. Rev2Cost_GDPIPI_9. Shared Tax - Rate Rider" xfId="46851"/>
    <cellStyle name="$_lists" xfId="14"/>
    <cellStyle name="$_lists 2" xfId="46721"/>
    <cellStyle name="$_lists_4. Current Monthly Fixed Charge" xfId="15"/>
    <cellStyle name="$_lists_6.2 CBR B" xfId="46824"/>
    <cellStyle name="$_lists_9. Shared Tax - Rate Rider" xfId="46852"/>
    <cellStyle name="$_Sheet4" xfId="16"/>
    <cellStyle name="$_Sheet4 2" xfId="46725"/>
    <cellStyle name="$_Sheet4_6.2 CBR B" xfId="46825"/>
    <cellStyle name="$_Sheet4_9. Shared Tax - Rate Rider" xfId="46853"/>
    <cellStyle name="$M" xfId="17"/>
    <cellStyle name="$M 2" xfId="18"/>
    <cellStyle name="$M 2 2" xfId="19"/>
    <cellStyle name="$M 3" xfId="20"/>
    <cellStyle name="$M.00" xfId="21"/>
    <cellStyle name="$M.00 2" xfId="22"/>
    <cellStyle name="$M.00 2 2" xfId="23"/>
    <cellStyle name="$M.00 3" xfId="24"/>
    <cellStyle name="$M_9. Rev2Cost_GDPIPI" xfId="25"/>
    <cellStyle name="20% - Accent1" xfId="46674" builtinId="30" customBuiltin="1"/>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 9" xfId="46768"/>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39" xfId="46702"/>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2_6.2 CBR B" xfId="46826"/>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36" xfId="46797"/>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xfId="46678" builtinId="34" customBuiltin="1"/>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 9" xfId="46769"/>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39" xfId="46703"/>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2_6.2 CBR B" xfId="46827"/>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36" xfId="46799"/>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xfId="46682" builtinId="38" customBuiltin="1"/>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 9" xfId="46770"/>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39" xfId="4670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2_6.2 CBR B" xfId="46828"/>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36" xfId="46801"/>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xfId="46686" builtinId="42" customBuiltin="1"/>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 9" xfId="46771"/>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39" xfId="46705"/>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2_6.2 CBR B" xfId="46829"/>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36" xfId="46803"/>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xfId="46690" builtinId="46" customBuiltin="1"/>
    <cellStyle name="20% - Accent5 2" xfId="2506"/>
    <cellStyle name="20% - Accent5 2 2" xfId="2507"/>
    <cellStyle name="20% - Accent5 2 2 2" xfId="46772"/>
    <cellStyle name="20% - Accent5 2 3" xfId="2508"/>
    <cellStyle name="20% - Accent5 2 4" xfId="2509"/>
    <cellStyle name="20% - Accent5 2 5" xfId="46706"/>
    <cellStyle name="20% - Accent5 2_6.2 CBR B" xfId="46830"/>
    <cellStyle name="20% - Accent5 3" xfId="2510"/>
    <cellStyle name="20% - Accent5 3 2" xfId="2511"/>
    <cellStyle name="20% - Accent5 3 2 2" xfId="2512"/>
    <cellStyle name="20% - Accent5 3 2 3" xfId="2513"/>
    <cellStyle name="20% - Accent5 3 3" xfId="2514"/>
    <cellStyle name="20% - Accent5 3 4" xfId="2515"/>
    <cellStyle name="20% - Accent5 3 5" xfId="46805"/>
    <cellStyle name="20% - Accent5 4" xfId="2516"/>
    <cellStyle name="20% - Accent5 4 2" xfId="2517"/>
    <cellStyle name="20% - Accent5 4 3" xfId="2518"/>
    <cellStyle name="20% - Accent5 5" xfId="2519"/>
    <cellStyle name="20% - Accent5 6" xfId="2520"/>
    <cellStyle name="20% - Accent6" xfId="46694" builtinId="50" customBuiltin="1"/>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 9" xfId="46773"/>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39" xfId="46707"/>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2_6.2 CBR B" xfId="46831"/>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36" xfId="46807"/>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xfId="46675" builtinId="31" customBuiltin="1"/>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 9" xfId="46774"/>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39" xfId="46708"/>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2_6.2 CBR B" xfId="46832"/>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36" xfId="46798"/>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xfId="46679" builtinId="35" customBuiltin="1"/>
    <cellStyle name="40% - Accent2 2" xfId="3761"/>
    <cellStyle name="40% - Accent2 2 2" xfId="3762"/>
    <cellStyle name="40% - Accent2 2 2 2" xfId="46775"/>
    <cellStyle name="40% - Accent2 2 3" xfId="3763"/>
    <cellStyle name="40% - Accent2 2 4" xfId="3764"/>
    <cellStyle name="40% - Accent2 2 5" xfId="46709"/>
    <cellStyle name="40% - Accent2 2_6.2 CBR B" xfId="46833"/>
    <cellStyle name="40% - Accent2 3" xfId="3765"/>
    <cellStyle name="40% - Accent2 3 2" xfId="3766"/>
    <cellStyle name="40% - Accent2 3 2 2" xfId="3767"/>
    <cellStyle name="40% - Accent2 3 2 3" xfId="3768"/>
    <cellStyle name="40% - Accent2 3 3" xfId="3769"/>
    <cellStyle name="40% - Accent2 3 4" xfId="3770"/>
    <cellStyle name="40% - Accent2 3 5" xfId="46800"/>
    <cellStyle name="40% - Accent2 4" xfId="3771"/>
    <cellStyle name="40% - Accent2 4 2" xfId="3772"/>
    <cellStyle name="40% - Accent2 4 3" xfId="3773"/>
    <cellStyle name="40% - Accent2 5" xfId="3774"/>
    <cellStyle name="40% - Accent2 6" xfId="3775"/>
    <cellStyle name="40% - Accent3" xfId="46683" builtinId="39" customBuiltin="1"/>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 9" xfId="46776"/>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39" xfId="46710"/>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2_6.2 CBR B" xfId="46834"/>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36" xfId="46802"/>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xfId="46687" builtinId="43" customBuiltin="1"/>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 9" xfId="467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39" xfId="46711"/>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2_6.2 CBR B" xfId="46835"/>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36" xfId="46804"/>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xfId="46691" builtinId="47" customBuiltin="1"/>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 9" xfId="46778"/>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39" xfId="46712"/>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2_6.2 CBR B" xfId="46836"/>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36" xfId="46806"/>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xfId="46695" builtinId="51" customBuiltin="1"/>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 9" xfId="46779"/>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39" xfId="46713"/>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2_6.2 CBR B" xfId="46837"/>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36" xfId="4680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xfId="46676" builtinId="32" customBuiltin="1"/>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xfId="46680" builtinId="36" customBuiltin="1"/>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xfId="46684" builtinId="40" customBuiltin="1"/>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xfId="46688" builtinId="44" customBuiltin="1"/>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xfId="46692" builtinId="48" customBuiltin="1"/>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xfId="46696" builtinId="52" customBuiltin="1"/>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xfId="46673" builtinId="29" customBuiltin="1"/>
    <cellStyle name="Accent1 2" xfId="6298"/>
    <cellStyle name="Accent1 2 2" xfId="6299"/>
    <cellStyle name="Accent1 2 3" xfId="6300"/>
    <cellStyle name="Accent1 3" xfId="6301"/>
    <cellStyle name="Accent1 4" xfId="6302"/>
    <cellStyle name="Accent1 5" xfId="6303"/>
    <cellStyle name="Accent1 6" xfId="6304"/>
    <cellStyle name="Accent2" xfId="46677" builtinId="33" customBuiltin="1"/>
    <cellStyle name="Accent2 2" xfId="6305"/>
    <cellStyle name="Accent2 2 2" xfId="6306"/>
    <cellStyle name="Accent2 2 3" xfId="6307"/>
    <cellStyle name="Accent2 3" xfId="6308"/>
    <cellStyle name="Accent2 4" xfId="6309"/>
    <cellStyle name="Accent2 5" xfId="6310"/>
    <cellStyle name="Accent2 6" xfId="6311"/>
    <cellStyle name="Accent3" xfId="46681" builtinId="37" customBuiltin="1"/>
    <cellStyle name="Accent3 2" xfId="6312"/>
    <cellStyle name="Accent3 2 2" xfId="6313"/>
    <cellStyle name="Accent3 2 3" xfId="6314"/>
    <cellStyle name="Accent3 3" xfId="6315"/>
    <cellStyle name="Accent3 4" xfId="6316"/>
    <cellStyle name="Accent3 5" xfId="6317"/>
    <cellStyle name="Accent3 6" xfId="6318"/>
    <cellStyle name="Accent4" xfId="46685" builtinId="41" customBuiltin="1"/>
    <cellStyle name="Accent4 2" xfId="6319"/>
    <cellStyle name="Accent4 2 2" xfId="6320"/>
    <cellStyle name="Accent4 2 3" xfId="6321"/>
    <cellStyle name="Accent4 3" xfId="6322"/>
    <cellStyle name="Accent4 4" xfId="6323"/>
    <cellStyle name="Accent4 5" xfId="6324"/>
    <cellStyle name="Accent4 6" xfId="6325"/>
    <cellStyle name="Accent5" xfId="46689" builtinId="45" customBuiltin="1"/>
    <cellStyle name="Accent5 2" xfId="6326"/>
    <cellStyle name="Accent5 2 2" xfId="6327"/>
    <cellStyle name="Accent5 2 3" xfId="6328"/>
    <cellStyle name="Accent6" xfId="46693" builtinId="49" customBuiltin="1"/>
    <cellStyle name="Accent6 2" xfId="6329"/>
    <cellStyle name="Accent6 2 2" xfId="6330"/>
    <cellStyle name="Accent6 2 3" xfId="6331"/>
    <cellStyle name="Accent6 3" xfId="6332"/>
    <cellStyle name="Accent6 4" xfId="6333"/>
    <cellStyle name="Accent6 5" xfId="6334"/>
    <cellStyle name="Accent6 6" xfId="6335"/>
    <cellStyle name="Bad" xfId="46663" builtinId="27" customBuiltin="1"/>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xfId="46667" builtinId="22" customBuiltin="1"/>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xfId="46669" builtinId="23" customBuiltin="1"/>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15" xfId="46750"/>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25" xfId="46755"/>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36" xfId="46744"/>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26" xfId="4681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_Database" xfId="46810"/>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76" xfId="46714"/>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36" xfId="46698"/>
    <cellStyle name="Comma 237" xfId="4685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13" xfId="46728"/>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17" xfId="46787"/>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22" xfId="46715"/>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3 7" xfId="46780"/>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25" xfId="46758"/>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04" xfId="46700"/>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16" xfId="46729"/>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19" xfId="46745"/>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2 7" xfId="46749"/>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3 7" xfId="467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4 7" xfId="46813"/>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 5" xfId="46747"/>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 5" xfId="46752"/>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xfId="46671" builtinId="53" customBuiltin="1"/>
    <cellStyle name="Explanatory Text 2" xfId="24809"/>
    <cellStyle name="Explanatory Text 2 2" xfId="24810"/>
    <cellStyle name="Explanatory Text 2 3" xfId="24811"/>
    <cellStyle name="Fixed" xfId="24812"/>
    <cellStyle name="Fixed 2" xfId="24813"/>
    <cellStyle name="Fixed 2 2" xfId="24814"/>
    <cellStyle name="Fixed 3" xfId="24815"/>
    <cellStyle name="Followed Hyperlink" xfId="46743" builtinId="9" customBuiltin="1"/>
    <cellStyle name="Good" xfId="46662" builtinId="26" customBuiltin="1"/>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xfId="46658" builtinId="16" customBuiltin="1"/>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xfId="46659" builtinId="17" customBuiltin="1"/>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xfId="46660" builtinId="18" customBuiltin="1"/>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xfId="46661" builtinId="19" customBuiltin="1"/>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Hyperlink 2 2" xfId="46742"/>
    <cellStyle name="Input" xfId="46665" builtinId="20" customBuiltin="1"/>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xfId="46668" builtinId="24" customBuiltin="1"/>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9. Rev2Cost_GDPIPI 2" xfId="46724"/>
    <cellStyle name="M_9. Rev2Cost_GDPIPI_6.2 CBR B" xfId="46838"/>
    <cellStyle name="M_9. Rev2Cost_GDPIPI_9. Shared Tax - Rate Rider" xfId="46854"/>
    <cellStyle name="M_lists" xfId="25256"/>
    <cellStyle name="M_lists 2" xfId="46722"/>
    <cellStyle name="M_lists_4. Current Monthly Fixed Charge" xfId="25257"/>
    <cellStyle name="M_lists_6.2 CBR B" xfId="46839"/>
    <cellStyle name="M_lists_9. Shared Tax - Rate Rider" xfId="46855"/>
    <cellStyle name="M_Sheet4" xfId="25258"/>
    <cellStyle name="M_Sheet4 2" xfId="46726"/>
    <cellStyle name="M_Sheet4_6.2 CBR B" xfId="46840"/>
    <cellStyle name="M_Sheet4_9. Shared Tax - Rate Rider" xfId="46856"/>
    <cellStyle name="Neutral" xfId="46664" builtinId="28" customBuiltin="1"/>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2" xfId="46746"/>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7 2 2" xfId="46791"/>
    <cellStyle name="Normal 167 3" xfId="46733"/>
    <cellStyle name="Normal 167_6.2 CBR B" xfId="46841"/>
    <cellStyle name="Normal 168" xfId="25860"/>
    <cellStyle name="Normal 168 2" xfId="25861"/>
    <cellStyle name="Normal 168 2 2" xfId="46792"/>
    <cellStyle name="Normal 168 3" xfId="46734"/>
    <cellStyle name="Normal 168_6.2 CBR B" xfId="46842"/>
    <cellStyle name="Normal 169" xfId="25862"/>
    <cellStyle name="Normal 169 2" xfId="25863"/>
    <cellStyle name="Normal 169 2 2" xfId="46793"/>
    <cellStyle name="Normal 169 3" xfId="46735"/>
    <cellStyle name="Normal 169_6.2 CBR B" xfId="4684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0 2 2" xfId="46794"/>
    <cellStyle name="Normal 170 3" xfId="46736"/>
    <cellStyle name="Normal 170_6.2 CBR B" xfId="46844"/>
    <cellStyle name="Normal 171" xfId="25877"/>
    <cellStyle name="Normal 171 2" xfId="25878"/>
    <cellStyle name="Normal 171 2 2" xfId="46795"/>
    <cellStyle name="Normal 171 3" xfId="46737"/>
    <cellStyle name="Normal 171_6.2 CBR B" xfId="46845"/>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28" xfId="46781"/>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5" xfId="46716"/>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_6.2 CBR B" xfId="46846"/>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48" xfId="46697"/>
    <cellStyle name="Normal 349" xfId="46857"/>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25" xfId="46782"/>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29" xfId="46717"/>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_6.2 CBR B" xfId="46847"/>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13" xfId="46730"/>
    <cellStyle name="Normal 5 2 2" xfId="34234"/>
    <cellStyle name="Normal 5 2 2 2" xfId="34235"/>
    <cellStyle name="Normal 5 2 2 3" xfId="34236"/>
    <cellStyle name="Normal 5 2 2 4" xfId="34237"/>
    <cellStyle name="Normal 5 2 2 5" xfId="34238"/>
    <cellStyle name="Normal 5 2 2 6" xfId="4678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_6.2 CBR B" xfId="46849"/>
    <cellStyle name="Normal 5 20" xfId="46718"/>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13" xfId="46783"/>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_6.2 CBR B" xfId="46848"/>
    <cellStyle name="Normal 50" xfId="38399"/>
    <cellStyle name="Normal 50 2" xfId="38400"/>
    <cellStyle name="Normal 50 3" xfId="38401"/>
    <cellStyle name="Normal 50 4" xfId="46738"/>
    <cellStyle name="Normal 51" xfId="38402"/>
    <cellStyle name="Normal 51 2" xfId="38403"/>
    <cellStyle name="Normal 51 3" xfId="38404"/>
    <cellStyle name="Normal 51 4" xfId="46739"/>
    <cellStyle name="Normal 52" xfId="38405"/>
    <cellStyle name="Normal 52 10" xfId="38406"/>
    <cellStyle name="Normal 52 11" xfId="46740"/>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 8" xfId="46786"/>
    <cellStyle name="Normal 6 20" xfId="38961"/>
    <cellStyle name="Normal 6 21" xfId="38962"/>
    <cellStyle name="Normal 6 22" xfId="38963"/>
    <cellStyle name="Normal 6 23" xfId="38964"/>
    <cellStyle name="Normal 6 24" xfId="38965"/>
    <cellStyle name="Normal 6 25" xfId="38966"/>
    <cellStyle name="Normal 6 26" xfId="38967"/>
    <cellStyle name="Normal 6 27" xfId="4672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_6.2 CBR B" xfId="46850"/>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rmal_lists_1 2" xfId="46860"/>
    <cellStyle name="Normal_Sheet4 2" xfId="4685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21" xfId="4678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26" xfId="46719"/>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23" xfId="46796"/>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Note 7" xfId="46741"/>
    <cellStyle name="Output" xfId="46666" builtinId="21" customBuiltin="1"/>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0 4" xfId="46759"/>
    <cellStyle name="Percent 11" xfId="40236"/>
    <cellStyle name="Percent 11 2" xfId="40237"/>
    <cellStyle name="Percent 11 2 2" xfId="40238"/>
    <cellStyle name="Percent 11 3" xfId="40239"/>
    <cellStyle name="Percent 11 4" xfId="46760"/>
    <cellStyle name="Percent 12" xfId="40240"/>
    <cellStyle name="Percent 12 2" xfId="40241"/>
    <cellStyle name="Percent 12 2 2" xfId="40242"/>
    <cellStyle name="Percent 12 3" xfId="40243"/>
    <cellStyle name="Percent 12 4" xfId="46761"/>
    <cellStyle name="Percent 13" xfId="40244"/>
    <cellStyle name="Percent 13 2" xfId="40245"/>
    <cellStyle name="Percent 13 2 2" xfId="40246"/>
    <cellStyle name="Percent 13 3" xfId="40247"/>
    <cellStyle name="Percent 13 4" xfId="46762"/>
    <cellStyle name="Percent 14" xfId="40248"/>
    <cellStyle name="Percent 14 2" xfId="40249"/>
    <cellStyle name="Percent 14 2 2" xfId="40250"/>
    <cellStyle name="Percent 14 3" xfId="40251"/>
    <cellStyle name="Percent 14 4" xfId="46763"/>
    <cellStyle name="Percent 15" xfId="40252"/>
    <cellStyle name="Percent 15 2" xfId="40253"/>
    <cellStyle name="Percent 15 2 2" xfId="40254"/>
    <cellStyle name="Percent 15 3" xfId="40255"/>
    <cellStyle name="Percent 15 4" xfId="46764"/>
    <cellStyle name="Percent 16" xfId="40256"/>
    <cellStyle name="Percent 16 2" xfId="40257"/>
    <cellStyle name="Percent 16 2 2" xfId="40258"/>
    <cellStyle name="Percent 16 3" xfId="40259"/>
    <cellStyle name="Percent 16 4" xfId="46765"/>
    <cellStyle name="Percent 17" xfId="40260"/>
    <cellStyle name="Percent 17 2" xfId="40261"/>
    <cellStyle name="Percent 17 2 2" xfId="40262"/>
    <cellStyle name="Percent 17 3" xfId="40263"/>
    <cellStyle name="Percent 17 4" xfId="46767"/>
    <cellStyle name="Percent 18" xfId="40264"/>
    <cellStyle name="Percent 18 2" xfId="40265"/>
    <cellStyle name="Percent 18 2 2" xfId="40266"/>
    <cellStyle name="Percent 18 3" xfId="40267"/>
    <cellStyle name="Percent 18 4" xfId="46766"/>
    <cellStyle name="Percent 19" xfId="40268"/>
    <cellStyle name="Percent 19 2" xfId="40269"/>
    <cellStyle name="Percent 19 2 2" xfId="40270"/>
    <cellStyle name="Percent 19 3" xfId="40271"/>
    <cellStyle name="Percent 19 4" xfId="46809"/>
    <cellStyle name="Percent 2" xfId="40272"/>
    <cellStyle name="Percent 2 10" xfId="40273"/>
    <cellStyle name="Percent 2 11" xfId="40274"/>
    <cellStyle name="Percent 2 12" xfId="40275"/>
    <cellStyle name="Percent 2 13" xfId="40276"/>
    <cellStyle name="Percent 2 14" xfId="46701"/>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0 4" xfId="46811"/>
    <cellStyle name="Percent 21" xfId="43680"/>
    <cellStyle name="Percent 21 2" xfId="43681"/>
    <cellStyle name="Percent 21 2 2" xfId="43682"/>
    <cellStyle name="Percent 21 3" xfId="43683"/>
    <cellStyle name="Percent 21 4" xfId="46814"/>
    <cellStyle name="Percent 22" xfId="43684"/>
    <cellStyle name="Percent 22 2" xfId="43685"/>
    <cellStyle name="Percent 22 2 2" xfId="43686"/>
    <cellStyle name="Percent 22 3" xfId="43687"/>
    <cellStyle name="Percent 22 4" xfId="46815"/>
    <cellStyle name="Percent 23" xfId="43688"/>
    <cellStyle name="Percent 23 2" xfId="43689"/>
    <cellStyle name="Percent 23 2 2" xfId="43690"/>
    <cellStyle name="Percent 23 3" xfId="43691"/>
    <cellStyle name="Percent 23 4" xfId="46816"/>
    <cellStyle name="Percent 24" xfId="43692"/>
    <cellStyle name="Percent 24 2" xfId="43693"/>
    <cellStyle name="Percent 24 2 2" xfId="43694"/>
    <cellStyle name="Percent 24 3" xfId="43695"/>
    <cellStyle name="Percent 24 4" xfId="46817"/>
    <cellStyle name="Percent 25" xfId="43696"/>
    <cellStyle name="Percent 25 2" xfId="43697"/>
    <cellStyle name="Percent 25 2 2" xfId="43698"/>
    <cellStyle name="Percent 25 3" xfId="43699"/>
    <cellStyle name="Percent 25 4" xfId="46818"/>
    <cellStyle name="Percent 26" xfId="43700"/>
    <cellStyle name="Percent 26 2" xfId="43701"/>
    <cellStyle name="Percent 26 2 2" xfId="43702"/>
    <cellStyle name="Percent 26 3" xfId="43703"/>
    <cellStyle name="Percent 26 4" xfId="46819"/>
    <cellStyle name="Percent 27" xfId="43704"/>
    <cellStyle name="Percent 27 2" xfId="43705"/>
    <cellStyle name="Percent 27 2 2" xfId="43706"/>
    <cellStyle name="Percent 27 3" xfId="43707"/>
    <cellStyle name="Percent 27 4" xfId="46820"/>
    <cellStyle name="Percent 28" xfId="43708"/>
    <cellStyle name="Percent 28 2" xfId="43709"/>
    <cellStyle name="Percent 28 2 2" xfId="43710"/>
    <cellStyle name="Percent 28 3" xfId="43711"/>
    <cellStyle name="Percent 28 4" xfId="46821"/>
    <cellStyle name="Percent 29" xfId="43712"/>
    <cellStyle name="Percent 29 2" xfId="43713"/>
    <cellStyle name="Percent 29 2 2" xfId="43714"/>
    <cellStyle name="Percent 29 3" xfId="43715"/>
    <cellStyle name="Percent 29 4" xfId="46822"/>
    <cellStyle name="Percent 3" xfId="43716"/>
    <cellStyle name="Percent 3 2" xfId="43717"/>
    <cellStyle name="Percent 3 2 2" xfId="43718"/>
    <cellStyle name="Percent 3 2 2 2" xfId="46789"/>
    <cellStyle name="Percent 3 2 3" xfId="43719"/>
    <cellStyle name="Percent 3 2 4" xfId="43720"/>
    <cellStyle name="Percent 3 2 5" xfId="43721"/>
    <cellStyle name="Percent 3 2 6" xfId="46731"/>
    <cellStyle name="Percent 3 3" xfId="43722"/>
    <cellStyle name="Percent 3 3 2" xfId="46785"/>
    <cellStyle name="Percent 3 4" xfId="43723"/>
    <cellStyle name="Percent 3 5" xfId="43724"/>
    <cellStyle name="Percent 3 6" xfId="43725"/>
    <cellStyle name="Percent 3 7" xfId="46720"/>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19" xfId="46790"/>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23" xfId="46732"/>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 9" xfId="4674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 4" xfId="46753"/>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 4" xfId="46754"/>
    <cellStyle name="Percent 70" xfId="45766"/>
    <cellStyle name="Percent 71" xfId="45767"/>
    <cellStyle name="Percent 72" xfId="46644"/>
    <cellStyle name="Percent 73" xfId="46647"/>
    <cellStyle name="Percent 74" xfId="46651"/>
    <cellStyle name="Percent 75" xfId="46655"/>
    <cellStyle name="Percent 76" xfId="46699"/>
    <cellStyle name="Percent 8" xfId="45768"/>
    <cellStyle name="Percent 8 2" xfId="45769"/>
    <cellStyle name="Percent 8 2 2" xfId="45770"/>
    <cellStyle name="Percent 8 3" xfId="45771"/>
    <cellStyle name="Percent 8 4" xfId="46751"/>
    <cellStyle name="Percent 9" xfId="45772"/>
    <cellStyle name="Percent 9 2" xfId="45773"/>
    <cellStyle name="Percent 9 2 2" xfId="45774"/>
    <cellStyle name="Percent 9 3" xfId="45775"/>
    <cellStyle name="Percent 9 4" xfId="46757"/>
    <cellStyle name="Title" xfId="46657" builtinId="15" customBuiltin="1"/>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xfId="46672" builtinId="25" customBuiltin="1"/>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xfId="46670" builtinId="11" customBuiltin="1"/>
    <cellStyle name="Warning Text 2" xfId="46639"/>
    <cellStyle name="Warning Text 2 2" xfId="46640"/>
    <cellStyle name="Warning Text 2 3" xfId="4664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alcChain" Target="calcChain.xml"/><Relationship Id="rId48"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T$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T$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T$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T$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T$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T$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T$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T$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T$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T$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T$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T$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T$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T$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T$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T$1" lockText="1" noThreeD="1"/>
</file>

<file path=xl/ctrlProps/ctrlProp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641350</xdr:colOff>
          <xdr:row>18</xdr:row>
          <xdr:rowOff>31750</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16</xdr:col>
          <xdr:colOff>50800</xdr:colOff>
          <xdr:row>18</xdr:row>
          <xdr:rowOff>146050</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647700</xdr:colOff>
          <xdr:row>18</xdr:row>
          <xdr:rowOff>31750</xdr:rowOff>
        </xdr:to>
        <xdr:sp macro="" textlink="">
          <xdr:nvSpPr>
            <xdr:cNvPr id="47105" name="Option Button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260350</xdr:colOff>
          <xdr:row>18</xdr:row>
          <xdr:rowOff>146050</xdr:rowOff>
        </xdr:to>
        <xdr:sp macro="" textlink="">
          <xdr:nvSpPr>
            <xdr:cNvPr id="47106" name="Option Button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622300</xdr:colOff>
          <xdr:row>18</xdr:row>
          <xdr:rowOff>31750</xdr:rowOff>
        </xdr:to>
        <xdr:sp macro="" textlink="">
          <xdr:nvSpPr>
            <xdr:cNvPr id="12289" name="Option Button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16</xdr:col>
          <xdr:colOff>31750</xdr:colOff>
          <xdr:row>18</xdr:row>
          <xdr:rowOff>146050</xdr:rowOff>
        </xdr:to>
        <xdr:sp macro="" textlink="">
          <xdr:nvSpPr>
            <xdr:cNvPr id="12290" name="Option Button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533400</xdr:colOff>
          <xdr:row>18</xdr:row>
          <xdr:rowOff>31750</xdr:rowOff>
        </xdr:to>
        <xdr:sp macro="" textlink="">
          <xdr:nvSpPr>
            <xdr:cNvPr id="13313" name="Option Button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16</xdr:col>
          <xdr:colOff>69850</xdr:colOff>
          <xdr:row>18</xdr:row>
          <xdr:rowOff>146050</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260350</xdr:colOff>
          <xdr:row>18</xdr:row>
          <xdr:rowOff>146050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4337" name="Option Button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260350</xdr:colOff>
          <xdr:row>18</xdr:row>
          <xdr:rowOff>146050</xdr:rowOff>
        </xdr:to>
        <xdr:sp macro="" textlink="">
          <xdr:nvSpPr>
            <xdr:cNvPr id="14338" name="Option Button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5361" name="Option Button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222250</xdr:colOff>
          <xdr:row>18</xdr:row>
          <xdr:rowOff>146050</xdr:rowOff>
        </xdr:to>
        <xdr:sp macro="" textlink="">
          <xdr:nvSpPr>
            <xdr:cNvPr id="15362" name="Option Button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222250</xdr:colOff>
          <xdr:row>18</xdr:row>
          <xdr:rowOff>146050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16</xdr:col>
          <xdr:colOff>12700</xdr:colOff>
          <xdr:row>18</xdr:row>
          <xdr:rowOff>146050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222250</xdr:colOff>
          <xdr:row>18</xdr:row>
          <xdr:rowOff>146050</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488950</xdr:colOff>
          <xdr:row>18</xdr:row>
          <xdr:rowOff>31750</xdr:rowOff>
        </xdr:to>
        <xdr:sp macro="" textlink="">
          <xdr:nvSpPr>
            <xdr:cNvPr id="18433" name="Option Button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260350</xdr:colOff>
          <xdr:row>18</xdr:row>
          <xdr:rowOff>146050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336550</xdr:colOff>
          <xdr:row>18</xdr:row>
          <xdr:rowOff>31750</xdr:rowOff>
        </xdr:to>
        <xdr:sp macro="" textlink="">
          <xdr:nvSpPr>
            <xdr:cNvPr id="30721" name="Option Button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107950</xdr:colOff>
          <xdr:row>18</xdr:row>
          <xdr:rowOff>146050</xdr:rowOff>
        </xdr:to>
        <xdr:sp macro="" textlink="">
          <xdr:nvSpPr>
            <xdr:cNvPr id="30722" name="Option Button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393700</xdr:colOff>
          <xdr:row>18</xdr:row>
          <xdr:rowOff>31750</xdr:rowOff>
        </xdr:to>
        <xdr:sp macro="" textlink="">
          <xdr:nvSpPr>
            <xdr:cNvPr id="31745" name="Option Button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107950</xdr:colOff>
          <xdr:row>18</xdr:row>
          <xdr:rowOff>146050</xdr:rowOff>
        </xdr:to>
        <xdr:sp macro="" textlink="">
          <xdr:nvSpPr>
            <xdr:cNvPr id="31746" name="Option Button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298450</xdr:colOff>
          <xdr:row>18</xdr:row>
          <xdr:rowOff>31750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381000</xdr:colOff>
          <xdr:row>18</xdr:row>
          <xdr:rowOff>146050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203200</xdr:colOff>
          <xdr:row>18</xdr:row>
          <xdr:rowOff>31750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431800</xdr:colOff>
          <xdr:row>18</xdr:row>
          <xdr:rowOff>146050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203200</xdr:colOff>
          <xdr:row>18</xdr:row>
          <xdr:rowOff>31750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647700</xdr:colOff>
          <xdr:row>18</xdr:row>
          <xdr:rowOff>146050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228600</xdr:colOff>
          <xdr:row>18</xdr:row>
          <xdr:rowOff>31750</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527050</xdr:colOff>
          <xdr:row>18</xdr:row>
          <xdr:rowOff>146050</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69850</xdr:colOff>
          <xdr:row>18</xdr:row>
          <xdr:rowOff>31750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495300</xdr:colOff>
          <xdr:row>18</xdr:row>
          <xdr:rowOff>146050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69850</xdr:colOff>
          <xdr:row>18</xdr:row>
          <xdr:rowOff>31750</xdr:rowOff>
        </xdr:to>
        <xdr:sp macro="" textlink="">
          <xdr:nvSpPr>
            <xdr:cNvPr id="35841" name="Option Button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508000</xdr:colOff>
          <xdr:row>18</xdr:row>
          <xdr:rowOff>146050</xdr:rowOff>
        </xdr:to>
        <xdr:sp macro="" textlink="">
          <xdr:nvSpPr>
            <xdr:cNvPr id="35842" name="Option Button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88900</xdr:colOff>
          <xdr:row>18</xdr:row>
          <xdr:rowOff>31750</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14</xdr:col>
          <xdr:colOff>431800</xdr:colOff>
          <xdr:row>18</xdr:row>
          <xdr:rowOff>146050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31750</xdr:colOff>
          <xdr:row>18</xdr:row>
          <xdr:rowOff>31750</xdr:rowOff>
        </xdr:to>
        <xdr:sp macro="" textlink="">
          <xdr:nvSpPr>
            <xdr:cNvPr id="37889" name="Option Button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13</xdr:col>
          <xdr:colOff>1270000</xdr:colOff>
          <xdr:row>18</xdr:row>
          <xdr:rowOff>146050</xdr:rowOff>
        </xdr:to>
        <xdr:sp macro="" textlink="">
          <xdr:nvSpPr>
            <xdr:cNvPr id="37890" name="Option Button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565150</xdr:colOff>
          <xdr:row>18</xdr:row>
          <xdr:rowOff>31750</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190500</xdr:colOff>
          <xdr:row>18</xdr:row>
          <xdr:rowOff>146050</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565150</xdr:colOff>
          <xdr:row>18</xdr:row>
          <xdr:rowOff>31750</xdr:rowOff>
        </xdr:to>
        <xdr:sp macro="" textlink="">
          <xdr:nvSpPr>
            <xdr:cNvPr id="9217" name="Option Button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190500</xdr:colOff>
          <xdr:row>18</xdr:row>
          <xdr:rowOff>146050</xdr:rowOff>
        </xdr:to>
        <xdr:sp macro="" textlink="">
          <xdr:nvSpPr>
            <xdr:cNvPr id="9218" name="Option Butto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488950</xdr:colOff>
          <xdr:row>16</xdr:row>
          <xdr:rowOff>184150</xdr:rowOff>
        </xdr:from>
        <xdr:to>
          <xdr:col>9</xdr:col>
          <xdr:colOff>565150</xdr:colOff>
          <xdr:row>18</xdr:row>
          <xdr:rowOff>31750</xdr:rowOff>
        </xdr:to>
        <xdr:sp macro="" textlink="">
          <xdr:nvSpPr>
            <xdr:cNvPr id="10241" name="Option Button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16</xdr:row>
          <xdr:rowOff>114300</xdr:rowOff>
        </xdr:from>
        <xdr:to>
          <xdr:col>15</xdr:col>
          <xdr:colOff>190500</xdr:colOff>
          <xdr:row>18</xdr:row>
          <xdr:rowOff>146050</xdr:rowOff>
        </xdr:to>
        <xdr:sp macro="" textlink="">
          <xdr:nvSpPr>
            <xdr:cNvPr id="10242" name="Option Button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w/.syncclient/1559238312712/danielwong-fung@hydroottawa.com/1mO_43e5pzLHyn42fh-DlwhKwAXZamjsa/Attachment%208-10-1(A)%20OEB%20Workform%20-%202020%20Current%20and%202021%20Proposed%20Tariff%20of%20Rates%20and%20Charges.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sheetData sheetId="76"/>
      <sheetData sheetId="77"/>
      <sheetData sheetId="78"/>
      <sheetData sheetId="79"/>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6">
          <cell r="E26">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row r="14">
          <cell r="F14" t="str">
            <v>Hydro Ottawa Limited</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0.10100000000000001</v>
          </cell>
        </row>
        <row r="24">
          <cell r="D24">
            <v>0.14399999999999999</v>
          </cell>
        </row>
        <row r="25">
          <cell r="D25">
            <v>0.20799999999999999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1.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2.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5.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6.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7.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8.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9.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30.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31.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view="pageBreakPreview" zoomScale="70" zoomScaleNormal="85" zoomScaleSheetLayoutView="70" workbookViewId="0">
      <selection activeCell="L5" sqref="L5"/>
    </sheetView>
  </sheetViews>
  <sheetFormatPr defaultColWidth="9.1796875" defaultRowHeight="14.5" x14ac:dyDescent="0.35"/>
  <cols>
    <col min="1" max="1" width="1.81640625" style="191" customWidth="1"/>
    <col min="2" max="2" width="22" style="191" customWidth="1"/>
    <col min="3" max="3" width="33.81640625" style="191" customWidth="1"/>
    <col min="4" max="4" width="15.81640625" style="191" customWidth="1"/>
    <col min="5" max="5" width="21.453125" style="191" customWidth="1"/>
    <col min="6" max="7" width="17.453125" style="191" customWidth="1"/>
    <col min="8" max="8" width="16.54296875" style="191" customWidth="1"/>
    <col min="9" max="9" width="18.453125" style="191" customWidth="1"/>
    <col min="10" max="10" width="1.54296875" style="191" customWidth="1"/>
    <col min="11" max="12" width="9.1796875" style="191"/>
    <col min="13" max="18" width="10.453125" style="191" bestFit="1" customWidth="1"/>
    <col min="19" max="16384" width="9.1796875" style="191"/>
  </cols>
  <sheetData>
    <row r="1" spans="1:12" ht="30" customHeight="1" x14ac:dyDescent="0.35">
      <c r="A1" s="425" t="s">
        <v>281</v>
      </c>
      <c r="B1" s="371"/>
      <c r="C1" s="371"/>
      <c r="D1" s="371"/>
      <c r="E1" s="371"/>
      <c r="F1" s="371"/>
      <c r="G1" s="371"/>
      <c r="H1" s="371"/>
      <c r="I1" s="371"/>
    </row>
    <row r="2" spans="1:12" ht="38.25" customHeight="1" x14ac:dyDescent="0.35">
      <c r="A2" s="371"/>
      <c r="B2" s="371"/>
      <c r="C2" s="371"/>
      <c r="D2" s="371"/>
      <c r="E2" s="371"/>
      <c r="F2" s="371"/>
      <c r="G2" s="371"/>
      <c r="H2" s="371"/>
      <c r="I2" s="371"/>
    </row>
    <row r="3" spans="1:12" ht="6.75" customHeight="1" thickBot="1" x14ac:dyDescent="0.4"/>
    <row r="4" spans="1:12" ht="15" thickBot="1" x14ac:dyDescent="0.4">
      <c r="B4" s="375" t="s">
        <v>137</v>
      </c>
      <c r="C4" s="376"/>
      <c r="D4" s="376"/>
      <c r="E4" s="376"/>
      <c r="F4" s="376"/>
      <c r="G4" s="376"/>
      <c r="H4" s="376"/>
      <c r="I4" s="377"/>
    </row>
    <row r="5" spans="1:12" ht="49.5" customHeight="1" thickBot="1" x14ac:dyDescent="0.4">
      <c r="B5" s="226" t="s">
        <v>66</v>
      </c>
      <c r="C5" s="192"/>
      <c r="D5" s="192" t="s">
        <v>107</v>
      </c>
      <c r="E5" s="192" t="s">
        <v>108</v>
      </c>
      <c r="F5" s="192" t="s">
        <v>109</v>
      </c>
      <c r="G5" s="192" t="s">
        <v>110</v>
      </c>
      <c r="H5" s="192" t="s">
        <v>111</v>
      </c>
      <c r="I5" s="192" t="s">
        <v>112</v>
      </c>
      <c r="L5" s="426"/>
    </row>
    <row r="6" spans="1:12" ht="15" customHeight="1" x14ac:dyDescent="0.35">
      <c r="B6" s="372" t="s">
        <v>134</v>
      </c>
      <c r="C6" s="193" t="s">
        <v>67</v>
      </c>
      <c r="D6" s="219">
        <f>+'Res (750)'!H39</f>
        <v>28.64</v>
      </c>
      <c r="E6" s="220">
        <f>+'Res (750)'!L39</f>
        <v>29.06</v>
      </c>
      <c r="F6" s="197">
        <f>+'Res (750)'!S39</f>
        <v>30.34</v>
      </c>
      <c r="G6" s="197">
        <f>+'Res (750)'!Z39</f>
        <v>31.63</v>
      </c>
      <c r="H6" s="197">
        <f>+'Res (750)'!AG39</f>
        <v>32.11</v>
      </c>
      <c r="I6" s="198">
        <f>+'Res (750)'!AN39</f>
        <v>32.21</v>
      </c>
    </row>
    <row r="7" spans="1:12" x14ac:dyDescent="0.35">
      <c r="B7" s="373"/>
      <c r="C7" s="195" t="s">
        <v>68</v>
      </c>
      <c r="D7" s="221"/>
      <c r="E7" s="222">
        <f>+'Res (750)'!N39</f>
        <v>0.41999999999999815</v>
      </c>
      <c r="F7" s="197">
        <f>+'Res (750)'!U39</f>
        <v>1.2800000000000011</v>
      </c>
      <c r="G7" s="197">
        <f>+'Res (750)'!AB39</f>
        <v>1.2899999999999991</v>
      </c>
      <c r="H7" s="197">
        <f>+'Res (750)'!AI39</f>
        <v>0.48000000000000043</v>
      </c>
      <c r="I7" s="198">
        <f>+'Res (750)'!AP39</f>
        <v>0.10000000000000142</v>
      </c>
    </row>
    <row r="8" spans="1:12" x14ac:dyDescent="0.35">
      <c r="B8" s="373"/>
      <c r="C8" s="199" t="s">
        <v>69</v>
      </c>
      <c r="D8" s="223"/>
      <c r="E8" s="277">
        <f>E7/D6</f>
        <v>1.4664804469273679E-2</v>
      </c>
      <c r="F8" s="278">
        <f>F7/E6</f>
        <v>4.4046799724707542E-2</v>
      </c>
      <c r="G8" s="278">
        <f t="shared" ref="G8:I8" si="0">G7/F6</f>
        <v>4.2518127883981516E-2</v>
      </c>
      <c r="H8" s="278">
        <f t="shared" si="0"/>
        <v>1.5175466329434095E-2</v>
      </c>
      <c r="I8" s="279">
        <f t="shared" si="0"/>
        <v>3.1142946122703651E-3</v>
      </c>
    </row>
    <row r="9" spans="1:12" x14ac:dyDescent="0.35">
      <c r="B9" s="373"/>
      <c r="C9" s="199" t="s">
        <v>135</v>
      </c>
      <c r="D9" s="223"/>
      <c r="E9" s="280">
        <f>+'Res (750)'!N64</f>
        <v>0.36728850899999088</v>
      </c>
      <c r="F9" s="281">
        <f>+'Res (750)'!U64</f>
        <v>1.0393599999999736</v>
      </c>
      <c r="G9" s="281">
        <f>+'Res (750)'!AB64</f>
        <v>1.4128800000000155</v>
      </c>
      <c r="H9" s="281">
        <f>+'Res (750)'!AI64</f>
        <v>0.38975999999999544</v>
      </c>
      <c r="I9" s="282">
        <f>+'Res (750)'!AP64</f>
        <v>8.1199999999995498E-2</v>
      </c>
    </row>
    <row r="10" spans="1:12" ht="15" thickBot="1" x14ac:dyDescent="0.4">
      <c r="B10" s="374"/>
      <c r="C10" s="201" t="s">
        <v>70</v>
      </c>
      <c r="D10" s="224"/>
      <c r="E10" s="283">
        <f>+'Res (750)'!O64</f>
        <v>3.2055107693369084E-3</v>
      </c>
      <c r="F10" s="284">
        <f>+'Res (750)'!V64</f>
        <v>9.0420309413069087E-3</v>
      </c>
      <c r="G10" s="284">
        <f>+'Res (750)'!AC64</f>
        <v>1.2181366517877476E-2</v>
      </c>
      <c r="H10" s="284">
        <f>+'Res (750)'!AJ64</f>
        <v>3.3199356178718301E-3</v>
      </c>
      <c r="I10" s="285">
        <f>+'Res (750)'!AQ64</f>
        <v>6.8936460760876716E-4</v>
      </c>
    </row>
    <row r="11" spans="1:12" x14ac:dyDescent="0.35">
      <c r="B11" s="372" t="s">
        <v>102</v>
      </c>
      <c r="C11" s="193" t="s">
        <v>67</v>
      </c>
      <c r="D11" s="219">
        <f>+'Res (232)'!H39</f>
        <v>28.64</v>
      </c>
      <c r="E11" s="286">
        <f>+'Res (232)'!L39</f>
        <v>29.06</v>
      </c>
      <c r="F11" s="287">
        <f>+'Res (232)'!S39</f>
        <v>30.34</v>
      </c>
      <c r="G11" s="287">
        <f>+'Res (232)'!Z39</f>
        <v>31.63</v>
      </c>
      <c r="H11" s="287">
        <f>+'Res (232)'!AG39</f>
        <v>32.11</v>
      </c>
      <c r="I11" s="288">
        <f>+'Res (232)'!AN39</f>
        <v>32.21</v>
      </c>
    </row>
    <row r="12" spans="1:12" x14ac:dyDescent="0.35">
      <c r="B12" s="373"/>
      <c r="C12" s="195" t="s">
        <v>68</v>
      </c>
      <c r="D12" s="221"/>
      <c r="E12" s="289">
        <f>+'Res (232)'!N39</f>
        <v>0.41999999999999815</v>
      </c>
      <c r="F12" s="287">
        <f>+'Res (232)'!U39</f>
        <v>1.2800000000000011</v>
      </c>
      <c r="G12" s="287">
        <f>+'Res (232)'!AB39</f>
        <v>1.2899999999999991</v>
      </c>
      <c r="H12" s="287">
        <f>+'Res (232)'!AI39</f>
        <v>0.48000000000000043</v>
      </c>
      <c r="I12" s="288">
        <f>+'Res (232)'!AP39</f>
        <v>0.10000000000000142</v>
      </c>
    </row>
    <row r="13" spans="1:12" x14ac:dyDescent="0.35">
      <c r="B13" s="373"/>
      <c r="C13" s="199" t="s">
        <v>69</v>
      </c>
      <c r="D13" s="223"/>
      <c r="E13" s="277">
        <f>E12/D11</f>
        <v>1.4664804469273679E-2</v>
      </c>
      <c r="F13" s="278">
        <f t="shared" ref="F13:I13" si="1">F12/E11</f>
        <v>4.4046799724707542E-2</v>
      </c>
      <c r="G13" s="278">
        <f t="shared" si="1"/>
        <v>4.2518127883981516E-2</v>
      </c>
      <c r="H13" s="278">
        <f t="shared" si="1"/>
        <v>1.5175466329434095E-2</v>
      </c>
      <c r="I13" s="279">
        <f t="shared" si="1"/>
        <v>3.1142946122703651E-3</v>
      </c>
    </row>
    <row r="14" spans="1:12" x14ac:dyDescent="0.35">
      <c r="B14" s="373"/>
      <c r="C14" s="199" t="s">
        <v>135</v>
      </c>
      <c r="D14" s="223"/>
      <c r="E14" s="280">
        <f>+'Res (232)'!N64</f>
        <v>0.34915953878400785</v>
      </c>
      <c r="F14" s="280">
        <f>+'Res (232)'!U64</f>
        <v>1.039359999999995</v>
      </c>
      <c r="G14" s="280">
        <f>+'Res (232)'!AB64</f>
        <v>1.1605103999999997</v>
      </c>
      <c r="H14" s="280">
        <f>+'Res (232)'!AI64</f>
        <v>0.38975999999999544</v>
      </c>
      <c r="I14" s="290">
        <f>+'Res (232)'!AP64</f>
        <v>8.1200000000009709E-2</v>
      </c>
    </row>
    <row r="15" spans="1:12" ht="15" thickBot="1" x14ac:dyDescent="0.4">
      <c r="B15" s="374"/>
      <c r="C15" s="201" t="s">
        <v>70</v>
      </c>
      <c r="D15" s="224"/>
      <c r="E15" s="283">
        <f>+'Res (232)'!O64</f>
        <v>6.7190883380894529E-3</v>
      </c>
      <c r="F15" s="284">
        <f>+'Res (232)'!V64</f>
        <v>1.9867541797511903E-2</v>
      </c>
      <c r="G15" s="284">
        <f>+'Res (232)'!AC64</f>
        <v>2.1751209082687767E-2</v>
      </c>
      <c r="H15" s="284">
        <f>+'Res (232)'!AJ64</f>
        <v>7.1496778299639822E-3</v>
      </c>
      <c r="I15" s="285">
        <f>+'Res (232)'!AQ64</f>
        <v>1.4789422539312957E-3</v>
      </c>
    </row>
    <row r="16" spans="1:12" ht="15" customHeight="1" x14ac:dyDescent="0.35">
      <c r="B16" s="372" t="s">
        <v>71</v>
      </c>
      <c r="C16" s="193" t="s">
        <v>67</v>
      </c>
      <c r="D16" s="194">
        <f>+'SC (2000)'!H39</f>
        <v>71.319999999999993</v>
      </c>
      <c r="E16" s="291">
        <f>+'SC (2000)'!L39</f>
        <v>70.760000000000005</v>
      </c>
      <c r="F16" s="291">
        <f>+'SC (2000)'!S39</f>
        <v>74.11999999999999</v>
      </c>
      <c r="G16" s="291">
        <f>+'SC (2000)'!Z39</f>
        <v>77.34</v>
      </c>
      <c r="H16" s="291">
        <f>+'SC (2000)'!AG39</f>
        <v>78.760000000000005</v>
      </c>
      <c r="I16" s="292">
        <f>+'SC (2000)'!AN39</f>
        <v>79.58</v>
      </c>
    </row>
    <row r="17" spans="2:9" x14ac:dyDescent="0.35">
      <c r="B17" s="373"/>
      <c r="C17" s="195" t="s">
        <v>68</v>
      </c>
      <c r="D17" s="196"/>
      <c r="E17" s="287">
        <f>+'SC (2000)'!N39</f>
        <v>-0.55999999999998806</v>
      </c>
      <c r="F17" s="287">
        <f>+'SC (2000)'!U39</f>
        <v>3.3599999999999852</v>
      </c>
      <c r="G17" s="287">
        <f>+'SC (2000)'!AB39</f>
        <v>3.2200000000000131</v>
      </c>
      <c r="H17" s="287">
        <f>+'SC (2000)'!AI39</f>
        <v>1.4200000000000017</v>
      </c>
      <c r="I17" s="288">
        <f>+'SC (2000)'!AP39</f>
        <v>0.81999999999999318</v>
      </c>
    </row>
    <row r="18" spans="2:9" x14ac:dyDescent="0.35">
      <c r="B18" s="373"/>
      <c r="C18" s="199" t="s">
        <v>69</v>
      </c>
      <c r="D18" s="200"/>
      <c r="E18" s="278">
        <f>E17/D16</f>
        <v>-7.8519349411103213E-3</v>
      </c>
      <c r="F18" s="278">
        <f t="shared" ref="F18:I18" si="2">F17/E16</f>
        <v>4.7484454494064229E-2</v>
      </c>
      <c r="G18" s="278">
        <f t="shared" si="2"/>
        <v>4.3443065299514486E-2</v>
      </c>
      <c r="H18" s="278">
        <f t="shared" si="2"/>
        <v>1.8360486164985798E-2</v>
      </c>
      <c r="I18" s="279">
        <f t="shared" si="2"/>
        <v>1.0411376333163955E-2</v>
      </c>
    </row>
    <row r="19" spans="2:9" x14ac:dyDescent="0.35">
      <c r="B19" s="373"/>
      <c r="C19" s="199" t="s">
        <v>135</v>
      </c>
      <c r="D19" s="200"/>
      <c r="E19" s="281">
        <f>+'SC (2000)'!N64</f>
        <v>-0.54746501599998965</v>
      </c>
      <c r="F19" s="281">
        <f>+'SC (2000)'!U64</f>
        <v>2.7283199999999397</v>
      </c>
      <c r="G19" s="281">
        <f>+'SC (2000)'!AB64</f>
        <v>3.5890400000000682</v>
      </c>
      <c r="H19" s="281">
        <f>+'SC (2000)'!AI64</f>
        <v>1.1530399999999759</v>
      </c>
      <c r="I19" s="282">
        <f>+'SC (2000)'!AP64</f>
        <v>0.66583999999994603</v>
      </c>
    </row>
    <row r="20" spans="2:9" ht="15" thickBot="1" x14ac:dyDescent="0.4">
      <c r="B20" s="374"/>
      <c r="C20" s="201" t="s">
        <v>70</v>
      </c>
      <c r="D20" s="202"/>
      <c r="E20" s="284">
        <f>+'SC (2000)'!O64</f>
        <v>-1.8290166807455972E-3</v>
      </c>
      <c r="F20" s="284">
        <f>+'SC (2000)'!V64</f>
        <v>9.1317005157060607E-3</v>
      </c>
      <c r="G20" s="284">
        <f>+'SC (2000)'!AC64</f>
        <v>1.1903832374735714E-2</v>
      </c>
      <c r="H20" s="284">
        <f>+'SC (2000)'!AJ64</f>
        <v>3.779319749698661E-3</v>
      </c>
      <c r="I20" s="285">
        <f>+'SC (2000)'!AQ64</f>
        <v>2.1742070571407852E-3</v>
      </c>
    </row>
    <row r="21" spans="2:9" ht="15" customHeight="1" x14ac:dyDescent="0.35">
      <c r="B21" s="372" t="s">
        <v>72</v>
      </c>
      <c r="C21" s="193" t="s">
        <v>67</v>
      </c>
      <c r="D21" s="194">
        <f>+'&gt;50 (250)'!H39</f>
        <v>1461.925</v>
      </c>
      <c r="E21" s="291">
        <f>+'&gt;50 (250)'!L39</f>
        <v>1469.7250000000001</v>
      </c>
      <c r="F21" s="291">
        <f>+'&gt;50 (250)'!S39</f>
        <v>1548.9250000000002</v>
      </c>
      <c r="G21" s="291">
        <f>+'&gt;50 (250)'!Z39</f>
        <v>1672.55</v>
      </c>
      <c r="H21" s="291">
        <f>+'&gt;50 (250)'!AG39</f>
        <v>1711.2</v>
      </c>
      <c r="I21" s="292">
        <f>+'&gt;50 (250)'!AN39</f>
        <v>1731.75</v>
      </c>
    </row>
    <row r="22" spans="2:9" x14ac:dyDescent="0.35">
      <c r="B22" s="373"/>
      <c r="C22" s="195" t="s">
        <v>68</v>
      </c>
      <c r="D22" s="196"/>
      <c r="E22" s="287">
        <f>+'&gt;50 (250)'!N39</f>
        <v>7.8000000000001819</v>
      </c>
      <c r="F22" s="287">
        <f>+'&gt;50 (250)'!U39</f>
        <v>79.200000000000045</v>
      </c>
      <c r="G22" s="287">
        <f>+'&gt;50 (250)'!AB39</f>
        <v>123.62499999999977</v>
      </c>
      <c r="H22" s="287">
        <f>+'&gt;50 (250)'!AI39</f>
        <v>38.650000000000091</v>
      </c>
      <c r="I22" s="288">
        <f>+'&gt;50 (250)'!AP39</f>
        <v>20.549999999999955</v>
      </c>
    </row>
    <row r="23" spans="2:9" x14ac:dyDescent="0.35">
      <c r="B23" s="373"/>
      <c r="C23" s="199" t="s">
        <v>69</v>
      </c>
      <c r="D23" s="200"/>
      <c r="E23" s="278">
        <f>E22/D21</f>
        <v>5.3354310241634706E-3</v>
      </c>
      <c r="F23" s="278">
        <f t="shared" ref="F23:I23" si="3">F22/E21</f>
        <v>5.3887632040007509E-2</v>
      </c>
      <c r="G23" s="278">
        <f t="shared" si="3"/>
        <v>7.9813418984134007E-2</v>
      </c>
      <c r="H23" s="278">
        <f t="shared" si="3"/>
        <v>2.3108427251801195E-2</v>
      </c>
      <c r="I23" s="279">
        <f t="shared" si="3"/>
        <v>1.2009116409537141E-2</v>
      </c>
    </row>
    <row r="24" spans="2:9" x14ac:dyDescent="0.35">
      <c r="B24" s="373"/>
      <c r="C24" s="199" t="s">
        <v>135</v>
      </c>
      <c r="D24" s="200"/>
      <c r="E24" s="281">
        <f>+'&gt;50 (250)'!N64</f>
        <v>576.18592650000573</v>
      </c>
      <c r="F24" s="281">
        <f>+'&gt;50 (250)'!U64</f>
        <v>-256.00997500000085</v>
      </c>
      <c r="G24" s="281">
        <f>+'&gt;50 (250)'!AB64</f>
        <v>190.67619999999806</v>
      </c>
      <c r="H24" s="281">
        <f>+'&gt;50 (250)'!AI64</f>
        <v>43.733824999999342</v>
      </c>
      <c r="I24" s="282">
        <f>+'&gt;50 (250)'!AP64</f>
        <v>23.311900000000605</v>
      </c>
    </row>
    <row r="25" spans="2:9" ht="15" thickBot="1" x14ac:dyDescent="0.4">
      <c r="B25" s="374"/>
      <c r="C25" s="201" t="s">
        <v>70</v>
      </c>
      <c r="D25" s="202"/>
      <c r="E25" s="284">
        <f>+'&gt;50 (250)'!O64</f>
        <v>2.9055596340373021E-2</v>
      </c>
      <c r="F25" s="284">
        <f>+'&gt;50 (250)'!V64</f>
        <v>-1.2545419713126383E-2</v>
      </c>
      <c r="G25" s="284">
        <f>+'&gt;50 (250)'!AC64</f>
        <v>9.4625386819260238E-3</v>
      </c>
      <c r="H25" s="284">
        <f>+'&gt;50 (250)'!AJ64</f>
        <v>2.149999879452206E-3</v>
      </c>
      <c r="I25" s="285">
        <f>+'&gt;50 (250)'!AQ64</f>
        <v>1.1435783202007731E-3</v>
      </c>
    </row>
    <row r="26" spans="2:9" ht="15" customHeight="1" x14ac:dyDescent="0.35">
      <c r="B26" s="372" t="s">
        <v>73</v>
      </c>
      <c r="C26" s="193" t="s">
        <v>67</v>
      </c>
      <c r="D26" s="194">
        <f>+'&gt;1500(2500)'!H39</f>
        <v>15941.18</v>
      </c>
      <c r="E26" s="291">
        <f>+'&gt;1500(2500)'!L39</f>
        <v>15800.68</v>
      </c>
      <c r="F26" s="291">
        <f>+'&gt;1500(2500)'!S39</f>
        <v>16604.18</v>
      </c>
      <c r="G26" s="291">
        <f>+'&gt;1500(2500)'!Z39</f>
        <v>17731.18</v>
      </c>
      <c r="H26" s="291">
        <f>+'&gt;1500(2500)'!AG39</f>
        <v>18118.489999999998</v>
      </c>
      <c r="I26" s="292">
        <f>+'&gt;1500(2500)'!AN39</f>
        <v>18228.09</v>
      </c>
    </row>
    <row r="27" spans="2:9" x14ac:dyDescent="0.35">
      <c r="B27" s="373"/>
      <c r="C27" s="195" t="s">
        <v>68</v>
      </c>
      <c r="D27" s="196"/>
      <c r="E27" s="287">
        <f>+'&gt;1500(2500)'!N39</f>
        <v>-140.5</v>
      </c>
      <c r="F27" s="287">
        <f>+'&gt;1500(2500)'!U39</f>
        <v>803.5</v>
      </c>
      <c r="G27" s="287">
        <f>+'&gt;1500(2500)'!AB39</f>
        <v>1127</v>
      </c>
      <c r="H27" s="287">
        <f>+'&gt;1500(2500)'!AI39</f>
        <v>387.30999999999767</v>
      </c>
      <c r="I27" s="288">
        <f>+'&gt;1500(2500)'!AP39</f>
        <v>109.60000000000218</v>
      </c>
    </row>
    <row r="28" spans="2:9" x14ac:dyDescent="0.35">
      <c r="B28" s="373"/>
      <c r="C28" s="199" t="s">
        <v>69</v>
      </c>
      <c r="D28" s="200"/>
      <c r="E28" s="278">
        <f>E27/D26</f>
        <v>-8.8136511851694792E-3</v>
      </c>
      <c r="F28" s="278">
        <f t="shared" ref="F28:I28" si="4">F27/E26</f>
        <v>5.0852241802251549E-2</v>
      </c>
      <c r="G28" s="278">
        <f t="shared" si="4"/>
        <v>6.7874474981601013E-2</v>
      </c>
      <c r="H28" s="278">
        <f t="shared" si="4"/>
        <v>2.1843441891628061E-2</v>
      </c>
      <c r="I28" s="279">
        <f t="shared" si="4"/>
        <v>6.0490692105138006E-3</v>
      </c>
    </row>
    <row r="29" spans="2:9" x14ac:dyDescent="0.35">
      <c r="B29" s="373"/>
      <c r="C29" s="199" t="s">
        <v>135</v>
      </c>
      <c r="D29" s="200"/>
      <c r="E29" s="281">
        <f>+'&gt;1500(2500)'!N64</f>
        <v>5458.3412649999373</v>
      </c>
      <c r="F29" s="281">
        <f>+'&gt;1500(2500)'!U64</f>
        <v>-2511.1707499999902</v>
      </c>
      <c r="G29" s="281">
        <f>+'&gt;1500(2500)'!AB64</f>
        <v>1828.5660000000207</v>
      </c>
      <c r="H29" s="281">
        <f>+'&gt;1500(2500)'!AI64</f>
        <v>438.28179999996792</v>
      </c>
      <c r="I29" s="282">
        <f>+'&gt;1500(2500)'!AP64</f>
        <v>124.80850000004284</v>
      </c>
    </row>
    <row r="30" spans="2:9" ht="15" thickBot="1" x14ac:dyDescent="0.4">
      <c r="B30" s="374"/>
      <c r="C30" s="201" t="s">
        <v>70</v>
      </c>
      <c r="D30" s="202"/>
      <c r="E30" s="284">
        <f>+'&gt;1500(2500)'!O64</f>
        <v>2.7224629320209286E-2</v>
      </c>
      <c r="F30" s="284">
        <f>+'&gt;1500(2500)'!V64</f>
        <v>-1.2193043146212916E-2</v>
      </c>
      <c r="G30" s="284">
        <f>+'&gt;1500(2500)'!AC64</f>
        <v>8.988235160026432E-3</v>
      </c>
      <c r="H30" s="284">
        <f>+'&gt;1500(2500)'!AJ64</f>
        <v>2.1351634193007268E-3</v>
      </c>
      <c r="I30" s="285">
        <f>+'&gt;1500(2500)'!AQ64</f>
        <v>6.0673010743626235E-4</v>
      </c>
    </row>
    <row r="31" spans="2:9" ht="15" customHeight="1" x14ac:dyDescent="0.35">
      <c r="B31" s="372" t="s">
        <v>74</v>
      </c>
      <c r="C31" s="193" t="s">
        <v>67</v>
      </c>
      <c r="D31" s="194">
        <f>+'LU(7500)'!H39</f>
        <v>48420.320000000007</v>
      </c>
      <c r="E31" s="291">
        <f>+'LU(7500)'!L39</f>
        <v>49069.82</v>
      </c>
      <c r="F31" s="291">
        <f>+'LU(7500)'!S39</f>
        <v>51537.32</v>
      </c>
      <c r="G31" s="291">
        <f>+'LU(7500)'!Z39</f>
        <v>55267.61</v>
      </c>
      <c r="H31" s="291">
        <f>+'LU(7500)'!AG39</f>
        <v>56515.47</v>
      </c>
      <c r="I31" s="292">
        <f>+'LU(7500)'!AN39</f>
        <v>56923.31</v>
      </c>
    </row>
    <row r="32" spans="2:9" x14ac:dyDescent="0.35">
      <c r="B32" s="373"/>
      <c r="C32" s="195" t="s">
        <v>68</v>
      </c>
      <c r="D32" s="196"/>
      <c r="E32" s="287">
        <f>+'LU(7500)'!N39</f>
        <v>649.49999999999272</v>
      </c>
      <c r="F32" s="287">
        <f>+'LU(7500)'!U39</f>
        <v>2467.5</v>
      </c>
      <c r="G32" s="287">
        <f>+'LU(7500)'!AB39</f>
        <v>3730.2900000000009</v>
      </c>
      <c r="H32" s="287">
        <f>+'LU(7500)'!AI39</f>
        <v>1247.8600000000006</v>
      </c>
      <c r="I32" s="288">
        <f>+'LU(7500)'!AP39</f>
        <v>407.83999999999651</v>
      </c>
    </row>
    <row r="33" spans="1:9" x14ac:dyDescent="0.35">
      <c r="B33" s="373"/>
      <c r="C33" s="199" t="s">
        <v>69</v>
      </c>
      <c r="D33" s="200"/>
      <c r="E33" s="278">
        <f>E32/D31</f>
        <v>1.3413789912995053E-2</v>
      </c>
      <c r="F33" s="278">
        <f t="shared" ref="F33:I33" si="5">F32/E31</f>
        <v>5.0285491163407567E-2</v>
      </c>
      <c r="G33" s="278">
        <f t="shared" si="5"/>
        <v>7.2380364365085353E-2</v>
      </c>
      <c r="H33" s="278">
        <f t="shared" si="5"/>
        <v>2.2578504842167058E-2</v>
      </c>
      <c r="I33" s="279">
        <f t="shared" si="5"/>
        <v>7.2164311824708619E-3</v>
      </c>
    </row>
    <row r="34" spans="1:9" x14ac:dyDescent="0.35">
      <c r="B34" s="373"/>
      <c r="C34" s="199" t="s">
        <v>135</v>
      </c>
      <c r="D34" s="200"/>
      <c r="E34" s="281">
        <f>+'LU(7500)'!N64</f>
        <v>17918.833749999991</v>
      </c>
      <c r="F34" s="281">
        <f>+'LU(7500)'!U64</f>
        <v>-8962.7079999999842</v>
      </c>
      <c r="G34" s="281">
        <f>+'LU(7500)'!AB64</f>
        <v>6826.4599500000477</v>
      </c>
      <c r="H34" s="281">
        <f>+'LU(7500)'!AI64</f>
        <v>1412.2852999999886</v>
      </c>
      <c r="I34" s="282">
        <f>+'LU(7500)'!AP64</f>
        <v>464.07969999988563</v>
      </c>
    </row>
    <row r="35" spans="1:9" ht="15" thickBot="1" x14ac:dyDescent="0.4">
      <c r="B35" s="374"/>
      <c r="C35" s="201" t="s">
        <v>70</v>
      </c>
      <c r="D35" s="202"/>
      <c r="E35" s="284">
        <f>+'LU(7500)'!O64</f>
        <v>2.9130705255478742E-2</v>
      </c>
      <c r="F35" s="284">
        <f>+'LU(7500)'!V64</f>
        <v>-1.4158262838485338E-2</v>
      </c>
      <c r="G35" s="284">
        <f>+'LU(7500)'!AC64</f>
        <v>1.0938532682350103E-2</v>
      </c>
      <c r="H35" s="284">
        <f>+'LU(7500)'!AJ64</f>
        <v>2.2385211936495281E-3</v>
      </c>
      <c r="I35" s="285">
        <f>+'LU(7500)'!AQ64</f>
        <v>7.3393948465292171E-4</v>
      </c>
    </row>
    <row r="36" spans="1:9" ht="15" customHeight="1" x14ac:dyDescent="0.35">
      <c r="B36" s="372" t="s">
        <v>75</v>
      </c>
      <c r="C36" s="193" t="s">
        <v>67</v>
      </c>
      <c r="D36" s="194">
        <f>+'SN (.4)'!H39</f>
        <v>9.5285200000000003</v>
      </c>
      <c r="E36" s="291">
        <f>+'SN (.4)'!L39</f>
        <v>10.9552</v>
      </c>
      <c r="F36" s="291">
        <f>+'SN (.4)'!S39</f>
        <v>13.015879999999999</v>
      </c>
      <c r="G36" s="291">
        <f>+'SN (.4)'!Z39</f>
        <v>15.272479999999998</v>
      </c>
      <c r="H36" s="291">
        <f>+'SN (.4)'!AG39</f>
        <v>17.156559999999999</v>
      </c>
      <c r="I36" s="292">
        <f>+'SN (.4)'!AN39</f>
        <v>18.91084</v>
      </c>
    </row>
    <row r="37" spans="1:9" x14ac:dyDescent="0.35">
      <c r="B37" s="373"/>
      <c r="C37" s="195" t="s">
        <v>68</v>
      </c>
      <c r="D37" s="196"/>
      <c r="E37" s="287">
        <f>+'SN (.4)'!N39</f>
        <v>1.4266799999999993</v>
      </c>
      <c r="F37" s="287">
        <f>+'SN (.4)'!U39</f>
        <v>2.0606799999999996</v>
      </c>
      <c r="G37" s="287">
        <f>+'SN (.4)'!AB39</f>
        <v>2.2565999999999988</v>
      </c>
      <c r="H37" s="287">
        <f>+'SN (.4)'!AI39</f>
        <v>1.8840800000000009</v>
      </c>
      <c r="I37" s="288">
        <f>+'SN (.4)'!AP39</f>
        <v>1.7542800000000014</v>
      </c>
    </row>
    <row r="38" spans="1:9" x14ac:dyDescent="0.35">
      <c r="A38" s="208"/>
      <c r="B38" s="373"/>
      <c r="C38" s="199" t="s">
        <v>69</v>
      </c>
      <c r="D38" s="200"/>
      <c r="E38" s="278">
        <f>E37/D36</f>
        <v>0.14972734485523453</v>
      </c>
      <c r="F38" s="278">
        <f t="shared" ref="F38:I38" si="6">F37/E36</f>
        <v>0.18810062801226812</v>
      </c>
      <c r="G38" s="278">
        <f t="shared" si="6"/>
        <v>0.17337283379994275</v>
      </c>
      <c r="H38" s="278">
        <f t="shared" si="6"/>
        <v>0.12336437828041033</v>
      </c>
      <c r="I38" s="279">
        <f t="shared" si="6"/>
        <v>0.10225126715378849</v>
      </c>
    </row>
    <row r="39" spans="1:9" x14ac:dyDescent="0.35">
      <c r="B39" s="373"/>
      <c r="C39" s="199" t="s">
        <v>135</v>
      </c>
      <c r="D39" s="200"/>
      <c r="E39" s="281">
        <f>+'SN (.4)'!N64</f>
        <v>1.1421896288880014</v>
      </c>
      <c r="F39" s="281">
        <f>+'SN (.4)'!U64</f>
        <v>1.6733371199999958</v>
      </c>
      <c r="G39" s="281">
        <f>+'SN (.4)'!AB64</f>
        <v>1.8976115200000052</v>
      </c>
      <c r="H39" s="281">
        <f>+'SN (.4)'!AI64</f>
        <v>1.5299249279999998</v>
      </c>
      <c r="I39" s="282">
        <f>+'SN (.4)'!AP64</f>
        <v>1.4245533119999934</v>
      </c>
    </row>
    <row r="40" spans="1:9" ht="15" thickBot="1" x14ac:dyDescent="0.4">
      <c r="B40" s="374"/>
      <c r="C40" s="201" t="s">
        <v>70</v>
      </c>
      <c r="D40" s="202"/>
      <c r="E40" s="284">
        <f>+'SN (.4)'!O64</f>
        <v>5.8607797006005817E-2</v>
      </c>
      <c r="F40" s="284">
        <f>+'SN (.4)'!V64</f>
        <v>8.1108345313579452E-2</v>
      </c>
      <c r="G40" s="284">
        <f>+'SN (.4)'!AC64</f>
        <v>8.5078570591464092E-2</v>
      </c>
      <c r="H40" s="284">
        <f>+'SN (.4)'!AJ64</f>
        <v>6.3215242866869914E-2</v>
      </c>
      <c r="I40" s="285">
        <f>+'SN (.4)'!AQ64</f>
        <v>5.5361672564473018E-2</v>
      </c>
    </row>
    <row r="41" spans="1:9" ht="15" customHeight="1" x14ac:dyDescent="0.35">
      <c r="B41" s="372" t="s">
        <v>76</v>
      </c>
      <c r="C41" s="193" t="s">
        <v>67</v>
      </c>
      <c r="D41" s="194">
        <f>+'StLght (1.5)'!H39</f>
        <v>7.7621000000000002</v>
      </c>
      <c r="E41" s="291">
        <f>+'StLght (1.5)'!L39</f>
        <v>7.2919999999999998</v>
      </c>
      <c r="F41" s="291">
        <f>+'StLght (1.5)'!S39</f>
        <v>7.6504000000000003</v>
      </c>
      <c r="G41" s="291">
        <f>+'StLght (1.5)'!Z39</f>
        <v>8.3187999999999995</v>
      </c>
      <c r="H41" s="291">
        <f>+'StLght (1.5)'!AG39</f>
        <v>8.4200999999999997</v>
      </c>
      <c r="I41" s="292">
        <f>+'StLght (1.5)'!AN39</f>
        <v>8.4948999999999995</v>
      </c>
    </row>
    <row r="42" spans="1:9" x14ac:dyDescent="0.35">
      <c r="B42" s="373"/>
      <c r="C42" s="195" t="s">
        <v>68</v>
      </c>
      <c r="D42" s="196"/>
      <c r="E42" s="287">
        <f>+'StLght (1.5)'!N39</f>
        <v>-0.47010000000000041</v>
      </c>
      <c r="F42" s="287">
        <f>+'StLght (1.5)'!U39</f>
        <v>0.3584000000000005</v>
      </c>
      <c r="G42" s="287">
        <f>+'StLght (1.5)'!AB39</f>
        <v>0.66839999999999922</v>
      </c>
      <c r="H42" s="287">
        <f>+'StLght (1.5)'!AI39</f>
        <v>0.10130000000000017</v>
      </c>
      <c r="I42" s="288">
        <f>+'StLght (1.5)'!AP39</f>
        <v>7.4799999999999756E-2</v>
      </c>
    </row>
    <row r="43" spans="1:9" x14ac:dyDescent="0.35">
      <c r="A43" s="208"/>
      <c r="B43" s="373"/>
      <c r="C43" s="199" t="s">
        <v>69</v>
      </c>
      <c r="D43" s="200"/>
      <c r="E43" s="278">
        <f>E42/D41</f>
        <v>-6.0563507298282734E-2</v>
      </c>
      <c r="F43" s="278">
        <f t="shared" ref="F43:I43" si="7">F42/E41</f>
        <v>4.9149753154141593E-2</v>
      </c>
      <c r="G43" s="278">
        <f t="shared" si="7"/>
        <v>8.7367980759175887E-2</v>
      </c>
      <c r="H43" s="278">
        <f t="shared" si="7"/>
        <v>1.2177237101505046E-2</v>
      </c>
      <c r="I43" s="279">
        <f t="shared" si="7"/>
        <v>8.8835049464970443E-3</v>
      </c>
    </row>
    <row r="44" spans="1:9" x14ac:dyDescent="0.35">
      <c r="B44" s="373"/>
      <c r="C44" s="199" t="s">
        <v>135</v>
      </c>
      <c r="D44" s="200"/>
      <c r="E44" s="281">
        <f>+'StLght (1.5)'!N64</f>
        <v>-0.58936206549999781</v>
      </c>
      <c r="F44" s="281">
        <f>+'StLght (1.5)'!U64</f>
        <v>0.40386199999999661</v>
      </c>
      <c r="G44" s="281">
        <f>+'StLght (1.5)'!AB64</f>
        <v>0.98615099999999245</v>
      </c>
      <c r="H44" s="281">
        <f>+'StLght (1.5)'!AI64</f>
        <v>0.11464980000000935</v>
      </c>
      <c r="I44" s="282">
        <f>+'StLght (1.5)'!AP64</f>
        <v>8.4795199999994963E-2</v>
      </c>
    </row>
    <row r="45" spans="1:9" ht="15" thickBot="1" x14ac:dyDescent="0.4">
      <c r="B45" s="374"/>
      <c r="C45" s="201" t="s">
        <v>70</v>
      </c>
      <c r="D45" s="202"/>
      <c r="E45" s="284">
        <f>+'StLght (1.5)'!O64</f>
        <v>-1.6269933557518258E-2</v>
      </c>
      <c r="F45" s="284">
        <f>+'StLght (1.5)'!V64</f>
        <v>1.1333411219088903E-2</v>
      </c>
      <c r="G45" s="284">
        <f>+'StLght (1.5)'!AC64</f>
        <v>2.7363819657358859E-2</v>
      </c>
      <c r="H45" s="284">
        <f>+'StLght (1.5)'!AJ64</f>
        <v>3.096580212625624E-3</v>
      </c>
      <c r="I45" s="285">
        <f>+'StLght (1.5)'!AQ64</f>
        <v>2.2831663332859094E-3</v>
      </c>
    </row>
    <row r="46" spans="1:9" x14ac:dyDescent="0.35">
      <c r="B46" s="372" t="s">
        <v>77</v>
      </c>
      <c r="C46" s="193" t="s">
        <v>67</v>
      </c>
      <c r="D46" s="194">
        <f>+'USL (470)'!H39</f>
        <v>17.074999999999999</v>
      </c>
      <c r="E46" s="291">
        <f>+'USL (470)'!L39</f>
        <v>16.931999999999999</v>
      </c>
      <c r="F46" s="291">
        <f>+'USL (470)'!S39</f>
        <v>18.177999999999997</v>
      </c>
      <c r="G46" s="291">
        <f>+'USL (470)'!Z39</f>
        <v>19.884</v>
      </c>
      <c r="H46" s="291">
        <f>+'USL (470)'!AG39</f>
        <v>20.841999999999999</v>
      </c>
      <c r="I46" s="292">
        <f>+'USL (470)'!AN39</f>
        <v>21.588999999999999</v>
      </c>
    </row>
    <row r="47" spans="1:9" x14ac:dyDescent="0.35">
      <c r="A47" s="208"/>
      <c r="B47" s="373"/>
      <c r="C47" s="195" t="s">
        <v>68</v>
      </c>
      <c r="D47" s="196"/>
      <c r="E47" s="287">
        <f>+'USL (470)'!N39</f>
        <v>-0.14300000000000068</v>
      </c>
      <c r="F47" s="287">
        <f>+'USL (470)'!U39</f>
        <v>1.2459999999999987</v>
      </c>
      <c r="G47" s="287">
        <f>+'USL (470)'!AB39</f>
        <v>1.7060000000000031</v>
      </c>
      <c r="H47" s="287">
        <f>+'USL (470)'!AI39</f>
        <v>0.95799999999999841</v>
      </c>
      <c r="I47" s="288">
        <f>+'USL (470)'!AP39</f>
        <v>0.74699999999999989</v>
      </c>
    </row>
    <row r="48" spans="1:9" x14ac:dyDescent="0.35">
      <c r="B48" s="373"/>
      <c r="C48" s="199" t="s">
        <v>69</v>
      </c>
      <c r="D48" s="200"/>
      <c r="E48" s="278">
        <f>E47/D46</f>
        <v>-8.3748169838946222E-3</v>
      </c>
      <c r="F48" s="278">
        <f t="shared" ref="F48:I48" si="8">F47/E46</f>
        <v>7.3588471533191521E-2</v>
      </c>
      <c r="G48" s="278">
        <f t="shared" si="8"/>
        <v>9.3849708438772328E-2</v>
      </c>
      <c r="H48" s="278">
        <f t="shared" si="8"/>
        <v>4.8179440756386964E-2</v>
      </c>
      <c r="I48" s="279">
        <f t="shared" si="8"/>
        <v>3.5841090106515684E-2</v>
      </c>
    </row>
    <row r="49" spans="2:10" x14ac:dyDescent="0.35">
      <c r="B49" s="373"/>
      <c r="C49" s="199" t="s">
        <v>135</v>
      </c>
      <c r="D49" s="200"/>
      <c r="E49" s="281">
        <f>+'USL (470)'!N64</f>
        <v>-0.13978302296000322</v>
      </c>
      <c r="F49" s="281">
        <f>+'USL (470)'!U64</f>
        <v>1.0117520000000013</v>
      </c>
      <c r="G49" s="281">
        <f>+'USL (470)'!AB64</f>
        <v>1.6142560000000117</v>
      </c>
      <c r="H49" s="281">
        <f>+'USL (470)'!AI64</f>
        <v>0.77789599999999837</v>
      </c>
      <c r="I49" s="282">
        <f>+'USL (470)'!AP64</f>
        <v>0.60656399999999167</v>
      </c>
    </row>
    <row r="50" spans="2:10" ht="15" thickBot="1" x14ac:dyDescent="0.4">
      <c r="B50" s="374"/>
      <c r="C50" s="201" t="s">
        <v>70</v>
      </c>
      <c r="D50" s="202"/>
      <c r="E50" s="203">
        <f>+'USL (470)'!O64</f>
        <v>-1.9787292017226948E-3</v>
      </c>
      <c r="F50" s="203">
        <f>+'USL (470)'!V64</f>
        <v>1.435047276515931E-2</v>
      </c>
      <c r="G50" s="203">
        <f>+'USL (470)'!AC64</f>
        <v>2.2572336221256172E-2</v>
      </c>
      <c r="H50" s="203">
        <f>+'USL (470)'!AJ64</f>
        <v>1.0637304712705476E-2</v>
      </c>
      <c r="I50" s="204">
        <f>+'USL (470)'!AQ64</f>
        <v>8.2071310441688868E-3</v>
      </c>
    </row>
    <row r="51" spans="2:10" ht="3.75" customHeight="1" x14ac:dyDescent="0.35"/>
    <row r="53" spans="2:10" x14ac:dyDescent="0.35">
      <c r="C53" s="205"/>
      <c r="E53" s="206"/>
      <c r="F53" s="206"/>
      <c r="G53" s="206"/>
      <c r="H53" s="206"/>
      <c r="I53" s="206"/>
      <c r="J53" s="207"/>
    </row>
    <row r="55" spans="2:10" x14ac:dyDescent="0.35">
      <c r="E55" s="207"/>
      <c r="F55" s="207"/>
      <c r="G55" s="207"/>
      <c r="H55" s="207"/>
      <c r="I55" s="207"/>
      <c r="J55" s="207"/>
    </row>
    <row r="56" spans="2:10" x14ac:dyDescent="0.35">
      <c r="E56" s="207"/>
      <c r="F56" s="207"/>
      <c r="G56" s="207"/>
      <c r="H56" s="207"/>
      <c r="I56" s="207"/>
      <c r="J56" s="207"/>
    </row>
    <row r="57" spans="2:10" x14ac:dyDescent="0.35">
      <c r="E57" s="207"/>
      <c r="F57" s="207"/>
      <c r="G57" s="207"/>
      <c r="H57" s="207"/>
      <c r="I57" s="207"/>
      <c r="J57" s="207"/>
    </row>
    <row r="58" spans="2:10" x14ac:dyDescent="0.35">
      <c r="E58" s="207"/>
      <c r="F58" s="207"/>
      <c r="G58" s="207"/>
      <c r="H58" s="207"/>
      <c r="I58" s="207"/>
      <c r="J58" s="207"/>
    </row>
    <row r="59" spans="2:10" x14ac:dyDescent="0.35">
      <c r="E59" s="207"/>
      <c r="F59" s="207"/>
      <c r="G59" s="207"/>
      <c r="H59" s="207"/>
      <c r="I59" s="207"/>
      <c r="J59" s="207"/>
    </row>
    <row r="60" spans="2:10" x14ac:dyDescent="0.35">
      <c r="E60" s="207"/>
      <c r="F60" s="207"/>
      <c r="G60" s="207"/>
      <c r="H60" s="207"/>
      <c r="I60" s="207"/>
      <c r="J60" s="207"/>
    </row>
    <row r="61" spans="2:10" x14ac:dyDescent="0.35">
      <c r="E61" s="207"/>
      <c r="F61" s="207"/>
      <c r="G61" s="207"/>
      <c r="H61" s="207"/>
      <c r="I61" s="207"/>
      <c r="J61" s="207"/>
    </row>
    <row r="62" spans="2:10" x14ac:dyDescent="0.35">
      <c r="E62" s="207"/>
      <c r="F62" s="207"/>
      <c r="G62" s="207"/>
      <c r="H62" s="207"/>
      <c r="I62" s="207"/>
      <c r="J62" s="207"/>
    </row>
    <row r="64" spans="2:10" x14ac:dyDescent="0.35">
      <c r="C64" s="205"/>
      <c r="E64" s="206"/>
      <c r="F64" s="206"/>
      <c r="G64" s="206"/>
      <c r="H64" s="206"/>
      <c r="I64" s="206"/>
      <c r="J64" s="207"/>
    </row>
    <row r="66" spans="5:10" x14ac:dyDescent="0.35">
      <c r="E66" s="207"/>
      <c r="F66" s="207"/>
      <c r="G66" s="207"/>
      <c r="H66" s="207"/>
      <c r="I66" s="207"/>
      <c r="J66" s="207"/>
    </row>
    <row r="67" spans="5:10" x14ac:dyDescent="0.35">
      <c r="E67" s="207"/>
      <c r="F67" s="207"/>
      <c r="G67" s="207"/>
      <c r="H67" s="207"/>
      <c r="I67" s="207"/>
      <c r="J67" s="207"/>
    </row>
    <row r="68" spans="5:10" x14ac:dyDescent="0.35">
      <c r="E68" s="207"/>
      <c r="F68" s="207"/>
      <c r="G68" s="207"/>
      <c r="H68" s="207"/>
      <c r="I68" s="207"/>
      <c r="J68" s="207"/>
    </row>
    <row r="69" spans="5:10" x14ac:dyDescent="0.35">
      <c r="E69" s="207"/>
      <c r="F69" s="207"/>
      <c r="G69" s="207"/>
      <c r="H69" s="207"/>
      <c r="I69" s="207"/>
      <c r="J69" s="207"/>
    </row>
    <row r="70" spans="5:10" x14ac:dyDescent="0.35">
      <c r="E70" s="207"/>
      <c r="F70" s="207"/>
      <c r="G70" s="207"/>
      <c r="H70" s="207"/>
      <c r="I70" s="207"/>
      <c r="J70" s="207"/>
    </row>
    <row r="71" spans="5:10" x14ac:dyDescent="0.35">
      <c r="E71" s="207"/>
      <c r="F71" s="207"/>
      <c r="G71" s="207"/>
      <c r="H71" s="207"/>
      <c r="I71" s="207"/>
      <c r="J71" s="207"/>
    </row>
    <row r="72" spans="5:10" x14ac:dyDescent="0.35">
      <c r="E72" s="207"/>
      <c r="F72" s="207"/>
      <c r="G72" s="207"/>
      <c r="H72" s="207"/>
      <c r="I72" s="207"/>
      <c r="J72" s="207"/>
    </row>
    <row r="73" spans="5:10" x14ac:dyDescent="0.35">
      <c r="E73" s="207"/>
      <c r="F73" s="207"/>
      <c r="G73" s="207"/>
      <c r="H73" s="207"/>
      <c r="I73" s="207"/>
      <c r="J73" s="207"/>
    </row>
  </sheetData>
  <mergeCells count="11">
    <mergeCell ref="A1:I2"/>
    <mergeCell ref="B31:B35"/>
    <mergeCell ref="B36:B40"/>
    <mergeCell ref="B41:B45"/>
    <mergeCell ref="B46:B50"/>
    <mergeCell ref="B4:I4"/>
    <mergeCell ref="B6:B10"/>
    <mergeCell ref="B11:B15"/>
    <mergeCell ref="B16:B20"/>
    <mergeCell ref="B21:B25"/>
    <mergeCell ref="B26:B30"/>
  </mergeCells>
  <pageMargins left="0.31496062992125984" right="0.31496062992125984" top="0.74803149606299213" bottom="0.74803149606299213" header="0.31496062992125984" footer="0.31496062992125984"/>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6"/>
  <sheetViews>
    <sheetView view="pageBreakPreview" topLeftCell="A232" zoomScaleNormal="100" zoomScaleSheetLayoutView="100" workbookViewId="0">
      <selection activeCell="B13" sqref="B13"/>
    </sheetView>
  </sheetViews>
  <sheetFormatPr defaultColWidth="9.1796875" defaultRowHeight="14.5" x14ac:dyDescent="0.35"/>
  <cols>
    <col min="1" max="1" width="54" style="346" customWidth="1"/>
    <col min="2" max="2" width="16.453125" style="346" customWidth="1"/>
    <col min="3" max="3" width="10.453125" style="346" customWidth="1"/>
    <col min="4" max="4" width="9.453125" style="346" customWidth="1"/>
    <col min="5" max="5" width="9.1796875" style="346" customWidth="1"/>
    <col min="6" max="459" width="9.1796875" style="346"/>
    <col min="460" max="460" width="74" style="346" customWidth="1"/>
    <col min="461" max="16384" width="9.1796875" style="346"/>
  </cols>
  <sheetData>
    <row r="1" spans="1:4" s="300" customFormat="1" ht="23.25" customHeight="1" x14ac:dyDescent="0.35">
      <c r="A1" s="378" t="s">
        <v>138</v>
      </c>
      <c r="B1" s="378"/>
      <c r="C1" s="378"/>
      <c r="D1" s="378"/>
    </row>
    <row r="2" spans="1:4" s="300" customFormat="1" ht="18" customHeight="1" x14ac:dyDescent="0.35">
      <c r="A2" s="379" t="s">
        <v>139</v>
      </c>
      <c r="B2" s="379"/>
      <c r="C2" s="379"/>
      <c r="D2" s="379"/>
    </row>
    <row r="3" spans="1:4" s="300" customFormat="1" ht="15.75" customHeight="1" x14ac:dyDescent="0.35">
      <c r="A3" s="380" t="s">
        <v>266</v>
      </c>
      <c r="B3" s="380"/>
      <c r="C3" s="380"/>
      <c r="D3" s="380"/>
    </row>
    <row r="4" spans="1:4" s="300" customFormat="1" ht="11.25" customHeight="1" x14ac:dyDescent="0.35">
      <c r="A4" s="381" t="s">
        <v>141</v>
      </c>
      <c r="B4" s="381"/>
      <c r="C4" s="381"/>
      <c r="D4" s="381"/>
    </row>
    <row r="5" spans="1:4" s="300" customFormat="1" ht="11.25" customHeight="1" x14ac:dyDescent="0.35">
      <c r="A5" s="381" t="s">
        <v>142</v>
      </c>
      <c r="B5" s="381"/>
      <c r="C5" s="381"/>
      <c r="D5" s="381"/>
    </row>
    <row r="6" spans="1:4" s="300" customFormat="1" ht="11.25" customHeight="1" x14ac:dyDescent="0.35">
      <c r="A6" s="382" t="s">
        <v>143</v>
      </c>
      <c r="B6" s="382"/>
      <c r="C6" s="382"/>
      <c r="D6" s="382"/>
    </row>
    <row r="7" spans="1:4" s="300" customFormat="1" ht="18.75" customHeight="1" x14ac:dyDescent="0.35">
      <c r="A7" s="391" t="s">
        <v>144</v>
      </c>
      <c r="B7" s="392"/>
      <c r="C7" s="392"/>
      <c r="D7" s="392"/>
    </row>
    <row r="8" spans="1:4" s="300" customFormat="1" ht="72" customHeight="1" x14ac:dyDescent="0.35">
      <c r="A8" s="388" t="s">
        <v>145</v>
      </c>
      <c r="B8" s="388"/>
      <c r="C8" s="388"/>
      <c r="D8" s="388"/>
    </row>
    <row r="9" spans="1:4" s="300" customFormat="1" ht="6.75" customHeight="1" x14ac:dyDescent="0.35">
      <c r="A9" s="301"/>
      <c r="B9" s="301"/>
      <c r="C9" s="301"/>
      <c r="D9" s="301"/>
    </row>
    <row r="10" spans="1:4" s="300" customFormat="1" ht="11.25" customHeight="1" x14ac:dyDescent="0.35">
      <c r="A10" s="393" t="s">
        <v>146</v>
      </c>
      <c r="B10" s="394"/>
      <c r="C10" s="394"/>
      <c r="D10" s="394"/>
    </row>
    <row r="11" spans="1:4" s="300" customFormat="1" ht="6.75" customHeight="1" x14ac:dyDescent="0.35">
      <c r="A11" s="302"/>
      <c r="B11" s="303"/>
      <c r="C11" s="303"/>
      <c r="D11" s="303"/>
    </row>
    <row r="12" spans="1:4" s="300" customFormat="1" ht="36" customHeight="1" x14ac:dyDescent="0.35">
      <c r="A12" s="388" t="s">
        <v>147</v>
      </c>
      <c r="B12" s="388"/>
      <c r="C12" s="388"/>
      <c r="D12" s="388"/>
    </row>
    <row r="13" spans="1:4" s="300" customFormat="1" ht="6.75" customHeight="1" x14ac:dyDescent="0.35">
      <c r="A13" s="301"/>
      <c r="B13" s="301"/>
      <c r="C13" s="301"/>
      <c r="D13" s="301"/>
    </row>
    <row r="14" spans="1:4" s="300" customFormat="1" ht="48" customHeight="1" x14ac:dyDescent="0.35">
      <c r="A14" s="388" t="s">
        <v>148</v>
      </c>
      <c r="B14" s="388"/>
      <c r="C14" s="388"/>
      <c r="D14" s="388"/>
    </row>
    <row r="15" spans="1:4" s="300" customFormat="1" ht="6.75" customHeight="1" x14ac:dyDescent="0.35">
      <c r="A15" s="301"/>
      <c r="B15" s="301"/>
      <c r="C15" s="301"/>
      <c r="D15" s="301"/>
    </row>
    <row r="16" spans="1:4" s="300" customFormat="1" ht="48" customHeight="1" x14ac:dyDescent="0.35">
      <c r="A16" s="388" t="s">
        <v>149</v>
      </c>
      <c r="B16" s="388"/>
      <c r="C16" s="388"/>
      <c r="D16" s="388"/>
    </row>
    <row r="17" spans="1:4" s="300" customFormat="1" ht="6.75" customHeight="1" x14ac:dyDescent="0.35">
      <c r="A17" s="301"/>
      <c r="B17" s="301"/>
      <c r="C17" s="301"/>
      <c r="D17" s="301"/>
    </row>
    <row r="18" spans="1:4" s="300" customFormat="1" ht="36" customHeight="1" x14ac:dyDescent="0.35">
      <c r="A18" s="388" t="s">
        <v>150</v>
      </c>
      <c r="B18" s="388"/>
      <c r="C18" s="388"/>
      <c r="D18" s="388"/>
    </row>
    <row r="19" spans="1:4" s="300" customFormat="1" ht="6.75" customHeight="1" x14ac:dyDescent="0.35">
      <c r="A19" s="301"/>
      <c r="B19" s="301"/>
      <c r="C19" s="301"/>
      <c r="D19" s="301"/>
    </row>
    <row r="20" spans="1:4" s="300" customFormat="1" ht="15" customHeight="1" x14ac:dyDescent="0.35">
      <c r="A20" s="389" t="s">
        <v>151</v>
      </c>
      <c r="B20" s="390"/>
      <c r="C20" s="390"/>
      <c r="D20" s="390"/>
    </row>
    <row r="21" spans="1:4" s="300" customFormat="1" ht="6.75" customHeight="1" x14ac:dyDescent="0.35">
      <c r="A21" s="304"/>
      <c r="B21" s="305"/>
      <c r="C21" s="305"/>
      <c r="D21" s="305"/>
    </row>
    <row r="22" spans="1:4" s="300" customFormat="1" ht="11.25" customHeight="1" x14ac:dyDescent="0.35">
      <c r="A22" s="383" t="s">
        <v>152</v>
      </c>
      <c r="B22" s="384"/>
      <c r="C22" s="306" t="s">
        <v>153</v>
      </c>
      <c r="D22" s="356">
        <f>'Proposed Rates'!E7</f>
        <v>29.32</v>
      </c>
    </row>
    <row r="23" spans="1:4" s="300" customFormat="1" ht="22.5" customHeight="1" x14ac:dyDescent="0.35">
      <c r="A23" s="386" t="s">
        <v>275</v>
      </c>
      <c r="B23" s="387"/>
      <c r="C23" s="306" t="s">
        <v>153</v>
      </c>
      <c r="D23" s="357">
        <f>'Proposed Rates'!E67</f>
        <v>0.24</v>
      </c>
    </row>
    <row r="24" spans="1:4" s="300" customFormat="1" ht="11.25" customHeight="1" x14ac:dyDescent="0.35">
      <c r="A24" s="383" t="s">
        <v>276</v>
      </c>
      <c r="B24" s="383"/>
      <c r="C24" s="306" t="s">
        <v>153</v>
      </c>
      <c r="D24" s="358">
        <f>'Proposed Rates'!E52</f>
        <v>-0.5</v>
      </c>
    </row>
    <row r="25" spans="1:4" s="300" customFormat="1" ht="11.25" customHeight="1" x14ac:dyDescent="0.35">
      <c r="A25" s="383" t="s">
        <v>155</v>
      </c>
      <c r="B25" s="384"/>
      <c r="C25" s="306" t="s">
        <v>153</v>
      </c>
      <c r="D25" s="356">
        <f>'Proposed Rates'!E247</f>
        <v>0.56999999999999995</v>
      </c>
    </row>
    <row r="26" spans="1:4" s="300" customFormat="1" ht="11.25" customHeight="1" x14ac:dyDescent="0.35">
      <c r="A26" s="383" t="s">
        <v>156</v>
      </c>
      <c r="B26" s="384"/>
      <c r="C26" s="306" t="s">
        <v>91</v>
      </c>
      <c r="D26" s="356">
        <f>'Proposed Rates'!E233</f>
        <v>5.0000000000000002E-5</v>
      </c>
    </row>
    <row r="27" spans="1:4" s="300" customFormat="1" ht="11.25" customHeight="1" x14ac:dyDescent="0.35">
      <c r="A27" s="386" t="s">
        <v>273</v>
      </c>
      <c r="B27" s="387"/>
      <c r="C27" s="350" t="s">
        <v>91</v>
      </c>
      <c r="D27" s="359">
        <f>'Proposed Rates'!E38</f>
        <v>-5.9999999999999995E-4</v>
      </c>
    </row>
    <row r="28" spans="1:4" s="300" customFormat="1" ht="11.25" customHeight="1" x14ac:dyDescent="0.35">
      <c r="A28" s="386" t="s">
        <v>274</v>
      </c>
      <c r="B28" s="387"/>
      <c r="C28" s="350" t="s">
        <v>91</v>
      </c>
      <c r="D28" s="359">
        <f>'Proposed Rates'!E123</f>
        <v>2.5999999999999999E-3</v>
      </c>
    </row>
    <row r="29" spans="1:4" s="300" customFormat="1" ht="11.25" customHeight="1" x14ac:dyDescent="0.35">
      <c r="A29" s="383" t="s">
        <v>157</v>
      </c>
      <c r="B29" s="384"/>
      <c r="C29" s="306" t="s">
        <v>91</v>
      </c>
      <c r="D29" s="356">
        <f>'Proposed Rates'!E153</f>
        <v>8.0999999999999996E-3</v>
      </c>
    </row>
    <row r="30" spans="1:4" s="300" customFormat="1" ht="10.5" customHeight="1" x14ac:dyDescent="0.35">
      <c r="A30" s="383" t="s">
        <v>158</v>
      </c>
      <c r="B30" s="384"/>
      <c r="C30" s="306" t="s">
        <v>91</v>
      </c>
      <c r="D30" s="360">
        <f>'Proposed Rates'!E167</f>
        <v>5.0000000000000001E-3</v>
      </c>
    </row>
    <row r="31" spans="1:4" s="300" customFormat="1" ht="6.75" customHeight="1" x14ac:dyDescent="0.35">
      <c r="A31" s="308"/>
      <c r="B31" s="309"/>
      <c r="C31" s="306"/>
      <c r="D31" s="307"/>
    </row>
    <row r="32" spans="1:4" s="300" customFormat="1" ht="15" customHeight="1" x14ac:dyDescent="0.35">
      <c r="A32" s="385" t="s">
        <v>159</v>
      </c>
      <c r="B32" s="384"/>
      <c r="C32" s="306"/>
      <c r="D32" s="310"/>
    </row>
    <row r="33" spans="1:4" s="300" customFormat="1" ht="6.75" customHeight="1" x14ac:dyDescent="0.35">
      <c r="A33" s="311"/>
      <c r="B33" s="309"/>
      <c r="C33" s="306"/>
      <c r="D33" s="310"/>
    </row>
    <row r="34" spans="1:4" s="300" customFormat="1" ht="11.25" customHeight="1" x14ac:dyDescent="0.35">
      <c r="A34" s="383" t="s">
        <v>160</v>
      </c>
      <c r="B34" s="383"/>
      <c r="C34" s="312" t="s">
        <v>91</v>
      </c>
      <c r="D34" s="313">
        <v>3.0000000000000001E-3</v>
      </c>
    </row>
    <row r="35" spans="1:4" s="300" customFormat="1" ht="11.25" customHeight="1" x14ac:dyDescent="0.35">
      <c r="A35" s="384" t="s">
        <v>161</v>
      </c>
      <c r="B35" s="384"/>
      <c r="C35" s="312" t="s">
        <v>91</v>
      </c>
      <c r="D35" s="314">
        <v>4.0000000000000002E-4</v>
      </c>
    </row>
    <row r="36" spans="1:4" s="300" customFormat="1" ht="11.25" customHeight="1" x14ac:dyDescent="0.35">
      <c r="A36" s="383" t="s">
        <v>162</v>
      </c>
      <c r="B36" s="383"/>
      <c r="C36" s="312" t="s">
        <v>91</v>
      </c>
      <c r="D36" s="314">
        <v>5.0000000000000001E-4</v>
      </c>
    </row>
    <row r="37" spans="1:4" s="300" customFormat="1" ht="11.25" customHeight="1" x14ac:dyDescent="0.35">
      <c r="A37" s="383" t="s">
        <v>163</v>
      </c>
      <c r="B37" s="383"/>
      <c r="C37" s="306" t="s">
        <v>153</v>
      </c>
      <c r="D37" s="347">
        <f>'Proposed Rates'!E209</f>
        <v>0.25</v>
      </c>
    </row>
    <row r="38" spans="1:4" s="315" customFormat="1" ht="18.75" customHeight="1" x14ac:dyDescent="0.45">
      <c r="A38" s="395" t="s">
        <v>164</v>
      </c>
      <c r="B38" s="395"/>
      <c r="C38" s="395"/>
      <c r="D38" s="395"/>
    </row>
    <row r="39" spans="1:4" s="300" customFormat="1" ht="48" customHeight="1" x14ac:dyDescent="0.35">
      <c r="A39" s="388" t="s">
        <v>165</v>
      </c>
      <c r="B39" s="388"/>
      <c r="C39" s="388"/>
      <c r="D39" s="388"/>
    </row>
    <row r="40" spans="1:4" s="300" customFormat="1" ht="6.75" customHeight="1" x14ac:dyDescent="0.35">
      <c r="A40" s="301"/>
      <c r="B40" s="301"/>
      <c r="C40" s="301"/>
      <c r="D40" s="316"/>
    </row>
    <row r="41" spans="1:4" s="300" customFormat="1" ht="11.25" customHeight="1" x14ac:dyDescent="0.35">
      <c r="A41" s="393" t="s">
        <v>146</v>
      </c>
      <c r="B41" s="393"/>
      <c r="C41" s="393"/>
      <c r="D41" s="393"/>
    </row>
    <row r="42" spans="1:4" s="300" customFormat="1" ht="6.75" customHeight="1" x14ac:dyDescent="0.35">
      <c r="A42" s="302"/>
      <c r="B42" s="303"/>
      <c r="C42" s="303"/>
      <c r="D42" s="303"/>
    </row>
    <row r="43" spans="1:4" s="300" customFormat="1" ht="36" customHeight="1" x14ac:dyDescent="0.35">
      <c r="A43" s="388" t="s">
        <v>147</v>
      </c>
      <c r="B43" s="388"/>
      <c r="C43" s="388"/>
      <c r="D43" s="388"/>
    </row>
    <row r="44" spans="1:4" s="300" customFormat="1" ht="6.75" customHeight="1" x14ac:dyDescent="0.35">
      <c r="A44" s="301"/>
      <c r="B44" s="301"/>
      <c r="C44" s="301"/>
      <c r="D44" s="316"/>
    </row>
    <row r="45" spans="1:4" s="300" customFormat="1" ht="48" customHeight="1" x14ac:dyDescent="0.35">
      <c r="A45" s="388" t="s">
        <v>148</v>
      </c>
      <c r="B45" s="388"/>
      <c r="C45" s="388"/>
      <c r="D45" s="388"/>
    </row>
    <row r="46" spans="1:4" s="300" customFormat="1" ht="6.75" customHeight="1" x14ac:dyDescent="0.35">
      <c r="A46" s="301"/>
      <c r="B46" s="301"/>
      <c r="C46" s="301"/>
      <c r="D46" s="316"/>
    </row>
    <row r="47" spans="1:4" s="300" customFormat="1" ht="48" customHeight="1" x14ac:dyDescent="0.35">
      <c r="A47" s="388" t="s">
        <v>149</v>
      </c>
      <c r="B47" s="388"/>
      <c r="C47" s="388"/>
      <c r="D47" s="388"/>
    </row>
    <row r="48" spans="1:4" s="300" customFormat="1" ht="6.75" customHeight="1" x14ac:dyDescent="0.35">
      <c r="A48" s="301"/>
      <c r="B48" s="301"/>
      <c r="C48" s="301"/>
      <c r="D48" s="316"/>
    </row>
    <row r="49" spans="1:4" s="300" customFormat="1" ht="36" customHeight="1" x14ac:dyDescent="0.35">
      <c r="A49" s="388" t="s">
        <v>166</v>
      </c>
      <c r="B49" s="388"/>
      <c r="C49" s="388"/>
      <c r="D49" s="388"/>
    </row>
    <row r="50" spans="1:4" s="300" customFormat="1" ht="6.75" customHeight="1" x14ac:dyDescent="0.35">
      <c r="A50" s="301"/>
      <c r="B50" s="301"/>
      <c r="C50" s="301"/>
      <c r="D50" s="316"/>
    </row>
    <row r="51" spans="1:4" s="300" customFormat="1" ht="15" customHeight="1" x14ac:dyDescent="0.35">
      <c r="A51" s="389" t="s">
        <v>151</v>
      </c>
      <c r="B51" s="389"/>
      <c r="C51" s="389"/>
      <c r="D51" s="389"/>
    </row>
    <row r="52" spans="1:4" s="300" customFormat="1" ht="6.75" customHeight="1" x14ac:dyDescent="0.35">
      <c r="A52" s="304"/>
      <c r="B52" s="305"/>
      <c r="C52" s="305"/>
      <c r="D52" s="305"/>
    </row>
    <row r="53" spans="1:4" s="300" customFormat="1" ht="11.25" customHeight="1" x14ac:dyDescent="0.35">
      <c r="A53" s="383" t="s">
        <v>152</v>
      </c>
      <c r="B53" s="383"/>
      <c r="C53" s="306" t="s">
        <v>153</v>
      </c>
      <c r="D53" s="356">
        <f>'Proposed Rates'!E8</f>
        <v>19.759999999999998</v>
      </c>
    </row>
    <row r="54" spans="1:4" s="300" customFormat="1" ht="11.25" customHeight="1" x14ac:dyDescent="0.35">
      <c r="A54" s="383" t="s">
        <v>155</v>
      </c>
      <c r="B54" s="384"/>
      <c r="C54" s="306" t="s">
        <v>153</v>
      </c>
      <c r="D54" s="356">
        <f>'Proposed Rates'!E247</f>
        <v>0.56999999999999995</v>
      </c>
    </row>
    <row r="55" spans="1:4" s="300" customFormat="1" ht="11.25" customHeight="1" x14ac:dyDescent="0.35">
      <c r="A55" s="383" t="s">
        <v>19</v>
      </c>
      <c r="B55" s="383"/>
      <c r="C55" s="306" t="s">
        <v>91</v>
      </c>
      <c r="D55" s="356">
        <f>'Proposed Rates'!E21</f>
        <v>2.5600000000000001E-2</v>
      </c>
    </row>
    <row r="56" spans="1:4" s="300" customFormat="1" ht="11.25" customHeight="1" x14ac:dyDescent="0.35">
      <c r="A56" s="383" t="s">
        <v>156</v>
      </c>
      <c r="B56" s="383"/>
      <c r="C56" s="306" t="s">
        <v>91</v>
      </c>
      <c r="D56" s="356">
        <f>'Proposed Rates'!E234</f>
        <v>5.0000000000000002E-5</v>
      </c>
    </row>
    <row r="57" spans="1:4" s="300" customFormat="1" ht="11.25" customHeight="1" x14ac:dyDescent="0.35">
      <c r="A57" s="386" t="s">
        <v>273</v>
      </c>
      <c r="B57" s="387"/>
      <c r="C57" s="350" t="s">
        <v>91</v>
      </c>
      <c r="D57" s="359">
        <f>'Proposed Rates'!E39</f>
        <v>-5.9999999999999995E-4</v>
      </c>
    </row>
    <row r="58" spans="1:4" s="300" customFormat="1" ht="11.25" customHeight="1" x14ac:dyDescent="0.35">
      <c r="A58" s="386" t="s">
        <v>276</v>
      </c>
      <c r="B58" s="387"/>
      <c r="C58" s="350" t="s">
        <v>91</v>
      </c>
      <c r="D58" s="359">
        <f>'Proposed Rates'!E53</f>
        <v>-6.9999999999999999E-4</v>
      </c>
    </row>
    <row r="59" spans="1:4" s="300" customFormat="1" ht="21" customHeight="1" x14ac:dyDescent="0.35">
      <c r="A59" s="386" t="s">
        <v>275</v>
      </c>
      <c r="B59" s="387"/>
      <c r="C59" s="350" t="s">
        <v>91</v>
      </c>
      <c r="D59" s="359">
        <f>'Proposed Rates'!E68</f>
        <v>5.9999999999999995E-4</v>
      </c>
    </row>
    <row r="60" spans="1:4" s="300" customFormat="1" x14ac:dyDescent="0.35">
      <c r="A60" s="386" t="s">
        <v>274</v>
      </c>
      <c r="B60" s="387"/>
      <c r="C60" s="350" t="s">
        <v>91</v>
      </c>
      <c r="D60" s="359">
        <f>'Proposed Rates'!E124</f>
        <v>2.5999999999999999E-3</v>
      </c>
    </row>
    <row r="61" spans="1:4" s="300" customFormat="1" ht="12" customHeight="1" x14ac:dyDescent="0.35">
      <c r="A61" s="383" t="s">
        <v>157</v>
      </c>
      <c r="B61" s="383"/>
      <c r="C61" s="306" t="s">
        <v>91</v>
      </c>
      <c r="D61" s="307">
        <f>'Proposed Rates'!E154</f>
        <v>7.6E-3</v>
      </c>
    </row>
    <row r="62" spans="1:4" s="300" customFormat="1" ht="12.75" customHeight="1" x14ac:dyDescent="0.35">
      <c r="A62" s="383" t="s">
        <v>158</v>
      </c>
      <c r="B62" s="383"/>
      <c r="C62" s="306" t="s">
        <v>91</v>
      </c>
      <c r="D62" s="318">
        <f>'Proposed Rates'!E168</f>
        <v>4.7999999999999996E-3</v>
      </c>
    </row>
    <row r="63" spans="1:4" s="300" customFormat="1" ht="6.75" customHeight="1" x14ac:dyDescent="0.35">
      <c r="A63" s="308"/>
      <c r="B63" s="308"/>
      <c r="C63" s="306"/>
      <c r="D63" s="307"/>
    </row>
    <row r="64" spans="1:4" s="300" customFormat="1" ht="15" customHeight="1" x14ac:dyDescent="0.35">
      <c r="A64" s="385" t="s">
        <v>159</v>
      </c>
      <c r="B64" s="384"/>
      <c r="C64" s="306"/>
      <c r="D64" s="310"/>
    </row>
    <row r="65" spans="1:4" s="300" customFormat="1" ht="6.75" customHeight="1" x14ac:dyDescent="0.35">
      <c r="A65" s="311"/>
      <c r="B65" s="309"/>
      <c r="C65" s="306"/>
      <c r="D65" s="310"/>
    </row>
    <row r="66" spans="1:4" s="300" customFormat="1" ht="11.25" customHeight="1" x14ac:dyDescent="0.35">
      <c r="A66" s="383" t="s">
        <v>160</v>
      </c>
      <c r="B66" s="383"/>
      <c r="C66" s="312" t="s">
        <v>91</v>
      </c>
      <c r="D66" s="313">
        <v>3.0000000000000001E-3</v>
      </c>
    </row>
    <row r="67" spans="1:4" s="300" customFormat="1" ht="11.25" customHeight="1" x14ac:dyDescent="0.35">
      <c r="A67" s="384" t="s">
        <v>161</v>
      </c>
      <c r="B67" s="384"/>
      <c r="C67" s="312" t="s">
        <v>91</v>
      </c>
      <c r="D67" s="314">
        <v>4.0000000000000002E-4</v>
      </c>
    </row>
    <row r="68" spans="1:4" s="300" customFormat="1" ht="11.25" customHeight="1" x14ac:dyDescent="0.35">
      <c r="A68" s="383" t="s">
        <v>162</v>
      </c>
      <c r="B68" s="383"/>
      <c r="C68" s="312" t="s">
        <v>91</v>
      </c>
      <c r="D68" s="314">
        <v>5.0000000000000001E-4</v>
      </c>
    </row>
    <row r="69" spans="1:4" s="300" customFormat="1" ht="11.25" customHeight="1" x14ac:dyDescent="0.35">
      <c r="A69" s="383" t="s">
        <v>163</v>
      </c>
      <c r="B69" s="383"/>
      <c r="C69" s="306" t="s">
        <v>153</v>
      </c>
      <c r="D69" s="347">
        <f>'Proposed Rates'!E210</f>
        <v>0.25</v>
      </c>
    </row>
    <row r="70" spans="1:4" s="315" customFormat="1" ht="18.75" customHeight="1" x14ac:dyDescent="0.45">
      <c r="A70" s="395" t="s">
        <v>167</v>
      </c>
      <c r="B70" s="395"/>
      <c r="C70" s="395"/>
      <c r="D70" s="395"/>
    </row>
    <row r="71" spans="1:4" s="300" customFormat="1" ht="48" customHeight="1" x14ac:dyDescent="0.35">
      <c r="A71" s="388" t="s">
        <v>168</v>
      </c>
      <c r="B71" s="388"/>
      <c r="C71" s="388"/>
      <c r="D71" s="388"/>
    </row>
    <row r="72" spans="1:4" s="300" customFormat="1" ht="6.75" customHeight="1" x14ac:dyDescent="0.35">
      <c r="A72" s="301"/>
      <c r="B72" s="301"/>
      <c r="C72" s="301"/>
      <c r="D72" s="316"/>
    </row>
    <row r="73" spans="1:4" s="300" customFormat="1" ht="11.25" customHeight="1" x14ac:dyDescent="0.35">
      <c r="A73" s="393" t="s">
        <v>146</v>
      </c>
      <c r="B73" s="393"/>
      <c r="C73" s="393"/>
      <c r="D73" s="393"/>
    </row>
    <row r="74" spans="1:4" s="300" customFormat="1" ht="6.75" customHeight="1" x14ac:dyDescent="0.35">
      <c r="A74" s="302"/>
      <c r="B74" s="303"/>
      <c r="C74" s="303"/>
      <c r="D74" s="303"/>
    </row>
    <row r="75" spans="1:4" s="300" customFormat="1" ht="36" customHeight="1" x14ac:dyDescent="0.35">
      <c r="A75" s="388" t="s">
        <v>147</v>
      </c>
      <c r="B75" s="388"/>
      <c r="C75" s="388"/>
      <c r="D75" s="388"/>
    </row>
    <row r="76" spans="1:4" s="300" customFormat="1" ht="6.75" customHeight="1" x14ac:dyDescent="0.35">
      <c r="A76" s="301"/>
      <c r="B76" s="301"/>
      <c r="C76" s="301"/>
      <c r="D76" s="316"/>
    </row>
    <row r="77" spans="1:4" s="300" customFormat="1" ht="48" customHeight="1" x14ac:dyDescent="0.35">
      <c r="A77" s="388" t="s">
        <v>148</v>
      </c>
      <c r="B77" s="388"/>
      <c r="C77" s="388"/>
      <c r="D77" s="388"/>
    </row>
    <row r="78" spans="1:4" s="300" customFormat="1" ht="6.75" customHeight="1" x14ac:dyDescent="0.35">
      <c r="A78" s="301"/>
      <c r="B78" s="301"/>
      <c r="C78" s="301"/>
      <c r="D78" s="316"/>
    </row>
    <row r="79" spans="1:4" s="300" customFormat="1" ht="48" customHeight="1" x14ac:dyDescent="0.35">
      <c r="A79" s="388" t="s">
        <v>149</v>
      </c>
      <c r="B79" s="388"/>
      <c r="C79" s="388"/>
      <c r="D79" s="388"/>
    </row>
    <row r="80" spans="1:4" s="300" customFormat="1" ht="6.75" customHeight="1" x14ac:dyDescent="0.35">
      <c r="A80" s="301"/>
      <c r="B80" s="301"/>
      <c r="C80" s="301"/>
      <c r="D80" s="316"/>
    </row>
    <row r="81" spans="1:4" s="300" customFormat="1" ht="96" customHeight="1" x14ac:dyDescent="0.35">
      <c r="A81" s="392" t="s">
        <v>169</v>
      </c>
      <c r="B81" s="392"/>
      <c r="C81" s="392"/>
      <c r="D81" s="392"/>
    </row>
    <row r="82" spans="1:4" s="300" customFormat="1" ht="96" customHeight="1" x14ac:dyDescent="0.35">
      <c r="A82" s="392" t="s">
        <v>170</v>
      </c>
      <c r="B82" s="392"/>
      <c r="C82" s="392"/>
      <c r="D82" s="392"/>
    </row>
    <row r="83" spans="1:4" s="300" customFormat="1" ht="36" customHeight="1" x14ac:dyDescent="0.35">
      <c r="A83" s="388" t="s">
        <v>150</v>
      </c>
      <c r="B83" s="388"/>
      <c r="C83" s="388"/>
      <c r="D83" s="388"/>
    </row>
    <row r="84" spans="1:4" s="300" customFormat="1" ht="24" customHeight="1" x14ac:dyDescent="0.35">
      <c r="A84" s="396" t="s">
        <v>171</v>
      </c>
      <c r="B84" s="396"/>
      <c r="C84" s="396"/>
      <c r="D84" s="396"/>
    </row>
    <row r="85" spans="1:4" s="300" customFormat="1" ht="6.75" customHeight="1" x14ac:dyDescent="0.35">
      <c r="A85" s="317"/>
      <c r="B85" s="317"/>
      <c r="C85" s="317"/>
      <c r="D85" s="317"/>
    </row>
    <row r="86" spans="1:4" s="300" customFormat="1" ht="15" customHeight="1" x14ac:dyDescent="0.35">
      <c r="A86" s="389" t="s">
        <v>151</v>
      </c>
      <c r="B86" s="389"/>
      <c r="C86" s="389"/>
      <c r="D86" s="389"/>
    </row>
    <row r="87" spans="1:4" s="300" customFormat="1" ht="6.75" customHeight="1" x14ac:dyDescent="0.35">
      <c r="A87" s="304"/>
      <c r="B87" s="305"/>
      <c r="C87" s="305"/>
      <c r="D87" s="305"/>
    </row>
    <row r="88" spans="1:4" s="300" customFormat="1" ht="11.25" customHeight="1" x14ac:dyDescent="0.35">
      <c r="A88" s="383" t="s">
        <v>152</v>
      </c>
      <c r="B88" s="383"/>
      <c r="C88" s="306" t="s">
        <v>153</v>
      </c>
      <c r="D88" s="358">
        <f>'Proposed Rates'!E9</f>
        <v>200</v>
      </c>
    </row>
    <row r="89" spans="1:4" s="300" customFormat="1" ht="11.25" customHeight="1" x14ac:dyDescent="0.35">
      <c r="A89" s="383" t="s">
        <v>19</v>
      </c>
      <c r="B89" s="383"/>
      <c r="C89" s="306" t="s">
        <v>92</v>
      </c>
      <c r="D89" s="356">
        <f>'Proposed Rates'!E22</f>
        <v>5.2904999999999998</v>
      </c>
    </row>
    <row r="90" spans="1:4" s="300" customFormat="1" ht="11.25" customHeight="1" x14ac:dyDescent="0.35">
      <c r="A90" s="383" t="s">
        <v>156</v>
      </c>
      <c r="B90" s="383"/>
      <c r="C90" s="306" t="s">
        <v>92</v>
      </c>
      <c r="D90" s="356">
        <f>'Proposed Rates'!E235</f>
        <v>1.9640000000000001E-2</v>
      </c>
    </row>
    <row r="91" spans="1:4" s="300" customFormat="1" ht="11.25" customHeight="1" x14ac:dyDescent="0.35">
      <c r="A91" s="386" t="s">
        <v>273</v>
      </c>
      <c r="B91" s="387"/>
      <c r="C91" s="350" t="s">
        <v>92</v>
      </c>
      <c r="D91" s="359">
        <f>'Proposed Rates'!E40</f>
        <v>-0.18090000000000001</v>
      </c>
    </row>
    <row r="92" spans="1:4" s="300" customFormat="1" ht="11.25" customHeight="1" x14ac:dyDescent="0.35">
      <c r="A92" s="386" t="s">
        <v>276</v>
      </c>
      <c r="B92" s="387"/>
      <c r="C92" s="350" t="s">
        <v>92</v>
      </c>
      <c r="D92" s="359">
        <f>'Proposed Rates'!E54</f>
        <v>-0.19719999999999999</v>
      </c>
    </row>
    <row r="93" spans="1:4" s="300" customFormat="1" ht="11.25" customHeight="1" x14ac:dyDescent="0.35">
      <c r="A93" s="386" t="s">
        <v>275</v>
      </c>
      <c r="B93" s="387"/>
      <c r="C93" s="350" t="s">
        <v>92</v>
      </c>
      <c r="D93" s="359">
        <f>'Proposed Rates'!E69</f>
        <v>-1.44E-2</v>
      </c>
    </row>
    <row r="94" spans="1:4" s="300" customFormat="1" ht="11.25" customHeight="1" x14ac:dyDescent="0.35">
      <c r="A94" s="386" t="s">
        <v>274</v>
      </c>
      <c r="B94" s="387"/>
      <c r="C94" s="350" t="s">
        <v>91</v>
      </c>
      <c r="D94" s="359">
        <f>'Proposed Rates'!E126</f>
        <v>2.5999999999999999E-3</v>
      </c>
    </row>
    <row r="95" spans="1:4" s="300" customFormat="1" ht="23.25" customHeight="1" x14ac:dyDescent="0.35">
      <c r="A95" s="386" t="s">
        <v>278</v>
      </c>
      <c r="B95" s="387"/>
      <c r="C95" s="350" t="s">
        <v>91</v>
      </c>
      <c r="D95" s="359">
        <f>'Proposed Rates'!E141</f>
        <v>-0.1046</v>
      </c>
    </row>
    <row r="96" spans="1:4" s="300" customFormat="1" ht="12" customHeight="1" x14ac:dyDescent="0.35">
      <c r="A96" s="383" t="s">
        <v>157</v>
      </c>
      <c r="B96" s="383"/>
      <c r="C96" s="306" t="s">
        <v>92</v>
      </c>
      <c r="D96" s="307">
        <f>'Proposed Rates'!E155</f>
        <v>3.1059000000000001</v>
      </c>
    </row>
    <row r="97" spans="1:4" s="300" customFormat="1" ht="12" customHeight="1" x14ac:dyDescent="0.35">
      <c r="A97" s="383" t="s">
        <v>158</v>
      </c>
      <c r="B97" s="383"/>
      <c r="C97" s="306" t="s">
        <v>92</v>
      </c>
      <c r="D97" s="307">
        <f>'Proposed Rates'!E169</f>
        <v>1.9643999999999999</v>
      </c>
    </row>
    <row r="98" spans="1:4" s="300" customFormat="1" ht="6.75" customHeight="1" x14ac:dyDescent="0.35">
      <c r="A98" s="308"/>
      <c r="B98" s="308"/>
      <c r="C98" s="306"/>
      <c r="D98" s="307"/>
    </row>
    <row r="99" spans="1:4" s="300" customFormat="1" ht="15" customHeight="1" x14ac:dyDescent="0.35">
      <c r="A99" s="385" t="s">
        <v>159</v>
      </c>
      <c r="B99" s="384"/>
      <c r="C99" s="306"/>
      <c r="D99" s="310"/>
    </row>
    <row r="100" spans="1:4" s="300" customFormat="1" ht="6.75" customHeight="1" x14ac:dyDescent="0.35">
      <c r="A100" s="311"/>
      <c r="B100" s="309"/>
      <c r="C100" s="306"/>
      <c r="D100" s="310"/>
    </row>
    <row r="101" spans="1:4" s="300" customFormat="1" ht="11.25" customHeight="1" x14ac:dyDescent="0.35">
      <c r="A101" s="383" t="s">
        <v>160</v>
      </c>
      <c r="B101" s="383"/>
      <c r="C101" s="312" t="s">
        <v>91</v>
      </c>
      <c r="D101" s="313">
        <v>3.0000000000000001E-3</v>
      </c>
    </row>
    <row r="102" spans="1:4" s="300" customFormat="1" ht="11.25" customHeight="1" x14ac:dyDescent="0.35">
      <c r="A102" s="384" t="s">
        <v>161</v>
      </c>
      <c r="B102" s="384"/>
      <c r="C102" s="312" t="s">
        <v>91</v>
      </c>
      <c r="D102" s="314">
        <v>4.0000000000000002E-4</v>
      </c>
    </row>
    <row r="103" spans="1:4" s="300" customFormat="1" ht="11.25" customHeight="1" x14ac:dyDescent="0.35">
      <c r="A103" s="383" t="s">
        <v>162</v>
      </c>
      <c r="B103" s="383"/>
      <c r="C103" s="312" t="s">
        <v>91</v>
      </c>
      <c r="D103" s="314">
        <v>5.0000000000000001E-4</v>
      </c>
    </row>
    <row r="104" spans="1:4" s="300" customFormat="1" ht="11.25" customHeight="1" x14ac:dyDescent="0.35">
      <c r="A104" s="383" t="s">
        <v>163</v>
      </c>
      <c r="B104" s="383"/>
      <c r="C104" s="306" t="s">
        <v>153</v>
      </c>
      <c r="D104" s="347">
        <f>'Proposed Rates'!E211</f>
        <v>0.25</v>
      </c>
    </row>
    <row r="105" spans="1:4" s="315" customFormat="1" ht="18.75" customHeight="1" x14ac:dyDescent="0.45">
      <c r="A105" s="395" t="s">
        <v>172</v>
      </c>
      <c r="B105" s="395"/>
      <c r="C105" s="395"/>
      <c r="D105" s="395"/>
    </row>
    <row r="106" spans="1:4" s="300" customFormat="1" ht="48" customHeight="1" x14ac:dyDescent="0.35">
      <c r="A106" s="388" t="s">
        <v>173</v>
      </c>
      <c r="B106" s="388"/>
      <c r="C106" s="388"/>
      <c r="D106" s="388"/>
    </row>
    <row r="107" spans="1:4" s="300" customFormat="1" ht="6.75" customHeight="1" x14ac:dyDescent="0.35">
      <c r="A107" s="301"/>
      <c r="B107" s="301"/>
      <c r="C107" s="301"/>
      <c r="D107" s="316"/>
    </row>
    <row r="108" spans="1:4" s="300" customFormat="1" ht="11.25" customHeight="1" x14ac:dyDescent="0.35">
      <c r="A108" s="393" t="s">
        <v>146</v>
      </c>
      <c r="B108" s="393"/>
      <c r="C108" s="393"/>
      <c r="D108" s="393"/>
    </row>
    <row r="109" spans="1:4" s="300" customFormat="1" ht="6.75" customHeight="1" x14ac:dyDescent="0.35">
      <c r="A109" s="302"/>
      <c r="B109" s="303"/>
      <c r="C109" s="303"/>
      <c r="D109" s="303"/>
    </row>
    <row r="110" spans="1:4" s="300" customFormat="1" ht="36" customHeight="1" x14ac:dyDescent="0.35">
      <c r="A110" s="388" t="s">
        <v>147</v>
      </c>
      <c r="B110" s="388"/>
      <c r="C110" s="388"/>
      <c r="D110" s="388"/>
    </row>
    <row r="111" spans="1:4" s="300" customFormat="1" ht="6.75" customHeight="1" x14ac:dyDescent="0.35">
      <c r="A111" s="301"/>
      <c r="B111" s="301"/>
      <c r="C111" s="301"/>
      <c r="D111" s="316"/>
    </row>
    <row r="112" spans="1:4" s="300" customFormat="1" ht="48" customHeight="1" x14ac:dyDescent="0.35">
      <c r="A112" s="388" t="s">
        <v>174</v>
      </c>
      <c r="B112" s="388"/>
      <c r="C112" s="388"/>
      <c r="D112" s="388"/>
    </row>
    <row r="113" spans="1:4" s="300" customFormat="1" ht="6.75" customHeight="1" x14ac:dyDescent="0.35">
      <c r="A113" s="301"/>
      <c r="B113" s="301"/>
      <c r="C113" s="301"/>
      <c r="D113" s="316"/>
    </row>
    <row r="114" spans="1:4" s="300" customFormat="1" ht="48" customHeight="1" x14ac:dyDescent="0.35">
      <c r="A114" s="388" t="s">
        <v>149</v>
      </c>
      <c r="B114" s="388"/>
      <c r="C114" s="388"/>
      <c r="D114" s="388"/>
    </row>
    <row r="115" spans="1:4" s="300" customFormat="1" ht="6.75" customHeight="1" x14ac:dyDescent="0.35">
      <c r="A115" s="301"/>
      <c r="B115" s="301"/>
      <c r="C115" s="301"/>
      <c r="D115" s="316"/>
    </row>
    <row r="116" spans="1:4" s="300" customFormat="1" ht="96" customHeight="1" x14ac:dyDescent="0.35">
      <c r="A116" s="392" t="s">
        <v>169</v>
      </c>
      <c r="B116" s="392"/>
      <c r="C116" s="392"/>
      <c r="D116" s="392"/>
    </row>
    <row r="117" spans="1:4" s="300" customFormat="1" ht="96" customHeight="1" x14ac:dyDescent="0.35">
      <c r="A117" s="392" t="s">
        <v>170</v>
      </c>
      <c r="B117" s="392"/>
      <c r="C117" s="392"/>
      <c r="D117" s="392"/>
    </row>
    <row r="118" spans="1:4" s="300" customFormat="1" ht="36" customHeight="1" x14ac:dyDescent="0.35">
      <c r="A118" s="388" t="s">
        <v>150</v>
      </c>
      <c r="B118" s="388"/>
      <c r="C118" s="388"/>
      <c r="D118" s="388"/>
    </row>
    <row r="119" spans="1:4" s="300" customFormat="1" ht="24" customHeight="1" x14ac:dyDescent="0.35">
      <c r="A119" s="396" t="s">
        <v>171</v>
      </c>
      <c r="B119" s="396"/>
      <c r="C119" s="396"/>
      <c r="D119" s="396"/>
    </row>
    <row r="120" spans="1:4" s="300" customFormat="1" ht="6.75" customHeight="1" x14ac:dyDescent="0.35">
      <c r="A120" s="317"/>
      <c r="B120" s="317"/>
      <c r="C120" s="317"/>
      <c r="D120" s="317"/>
    </row>
    <row r="121" spans="1:4" s="300" customFormat="1" ht="15" customHeight="1" x14ac:dyDescent="0.35">
      <c r="A121" s="389" t="s">
        <v>151</v>
      </c>
      <c r="B121" s="389"/>
      <c r="C121" s="389"/>
      <c r="D121" s="389"/>
    </row>
    <row r="122" spans="1:4" s="300" customFormat="1" ht="6.75" customHeight="1" x14ac:dyDescent="0.35">
      <c r="A122" s="304"/>
      <c r="B122" s="305"/>
      <c r="C122" s="305"/>
      <c r="D122" s="305"/>
    </row>
    <row r="123" spans="1:4" s="300" customFormat="1" ht="11.25" customHeight="1" x14ac:dyDescent="0.35">
      <c r="A123" s="383" t="s">
        <v>152</v>
      </c>
      <c r="B123" s="383"/>
      <c r="C123" s="306" t="s">
        <v>153</v>
      </c>
      <c r="D123" s="361">
        <f>'Proposed Rates'!E10</f>
        <v>4193.93</v>
      </c>
    </row>
    <row r="124" spans="1:4" s="300" customFormat="1" ht="11.25" customHeight="1" x14ac:dyDescent="0.35">
      <c r="A124" s="383" t="s">
        <v>19</v>
      </c>
      <c r="B124" s="383"/>
      <c r="C124" s="306" t="s">
        <v>92</v>
      </c>
      <c r="D124" s="360">
        <f>'Proposed Rates'!E23</f>
        <v>4.8106</v>
      </c>
    </row>
    <row r="125" spans="1:4" s="300" customFormat="1" ht="11.25" customHeight="1" x14ac:dyDescent="0.35">
      <c r="A125" s="383" t="s">
        <v>156</v>
      </c>
      <c r="B125" s="383"/>
      <c r="C125" s="306" t="s">
        <v>92</v>
      </c>
      <c r="D125" s="356">
        <f>'Proposed Rates'!E236</f>
        <v>2.0990000000000002E-2</v>
      </c>
    </row>
    <row r="126" spans="1:4" s="300" customFormat="1" ht="11.25" customHeight="1" x14ac:dyDescent="0.35">
      <c r="A126" s="386" t="s">
        <v>273</v>
      </c>
      <c r="B126" s="387"/>
      <c r="C126" s="350" t="s">
        <v>92</v>
      </c>
      <c r="D126" s="359">
        <f>'Proposed Rates'!E41</f>
        <v>-0.19719999999999999</v>
      </c>
    </row>
    <row r="127" spans="1:4" s="300" customFormat="1" ht="11.25" customHeight="1" x14ac:dyDescent="0.35">
      <c r="A127" s="386" t="s">
        <v>276</v>
      </c>
      <c r="B127" s="387"/>
      <c r="C127" s="350" t="s">
        <v>92</v>
      </c>
      <c r="D127" s="359">
        <f>'Proposed Rates'!E55</f>
        <v>-0.21590000000000001</v>
      </c>
    </row>
    <row r="128" spans="1:4" s="300" customFormat="1" ht="11.25" customHeight="1" x14ac:dyDescent="0.35">
      <c r="A128" s="386" t="s">
        <v>275</v>
      </c>
      <c r="B128" s="387"/>
      <c r="C128" s="350" t="s">
        <v>92</v>
      </c>
      <c r="D128" s="359">
        <f>'Proposed Rates'!E70</f>
        <v>4.8000000000000001E-2</v>
      </c>
    </row>
    <row r="129" spans="1:4" s="300" customFormat="1" ht="11.25" customHeight="1" x14ac:dyDescent="0.35">
      <c r="A129" s="386" t="s">
        <v>274</v>
      </c>
      <c r="B129" s="387"/>
      <c r="C129" s="350" t="s">
        <v>91</v>
      </c>
      <c r="D129" s="359">
        <f>'Proposed Rates'!E126</f>
        <v>2.5999999999999999E-3</v>
      </c>
    </row>
    <row r="130" spans="1:4" s="300" customFormat="1" ht="24" customHeight="1" x14ac:dyDescent="0.35">
      <c r="A130" s="386" t="s">
        <v>278</v>
      </c>
      <c r="B130" s="387"/>
      <c r="C130" s="350" t="s">
        <v>91</v>
      </c>
      <c r="D130" s="359">
        <f>'Proposed Rates'!E142</f>
        <v>-0.11700000000000001</v>
      </c>
    </row>
    <row r="131" spans="1:4" s="300" customFormat="1" ht="12.75" customHeight="1" x14ac:dyDescent="0.35">
      <c r="A131" s="383" t="s">
        <v>157</v>
      </c>
      <c r="B131" s="383"/>
      <c r="C131" s="306" t="s">
        <v>92</v>
      </c>
      <c r="D131" s="307">
        <f>'Proposed Rates'!E156</f>
        <v>3.2248000000000001</v>
      </c>
    </row>
    <row r="132" spans="1:4" s="300" customFormat="1" ht="14.25" customHeight="1" x14ac:dyDescent="0.35">
      <c r="A132" s="383" t="s">
        <v>158</v>
      </c>
      <c r="B132" s="383"/>
      <c r="C132" s="306" t="s">
        <v>92</v>
      </c>
      <c r="D132" s="307">
        <f>'Proposed Rates'!E170</f>
        <v>2.0994999999999999</v>
      </c>
    </row>
    <row r="133" spans="1:4" s="300" customFormat="1" ht="6.75" customHeight="1" x14ac:dyDescent="0.35">
      <c r="A133" s="308"/>
      <c r="B133" s="308"/>
      <c r="C133" s="306"/>
      <c r="D133" s="307"/>
    </row>
    <row r="134" spans="1:4" s="300" customFormat="1" ht="15" customHeight="1" x14ac:dyDescent="0.35">
      <c r="A134" s="385" t="s">
        <v>159</v>
      </c>
      <c r="B134" s="384"/>
      <c r="C134" s="306"/>
      <c r="D134" s="310"/>
    </row>
    <row r="135" spans="1:4" s="300" customFormat="1" ht="6.75" customHeight="1" x14ac:dyDescent="0.35">
      <c r="A135" s="311"/>
      <c r="B135" s="309"/>
      <c r="C135" s="306"/>
      <c r="D135" s="310"/>
    </row>
    <row r="136" spans="1:4" s="300" customFormat="1" ht="11.25" customHeight="1" x14ac:dyDescent="0.35">
      <c r="A136" s="383" t="s">
        <v>160</v>
      </c>
      <c r="B136" s="383"/>
      <c r="C136" s="312" t="s">
        <v>91</v>
      </c>
      <c r="D136" s="313">
        <v>3.0000000000000001E-3</v>
      </c>
    </row>
    <row r="137" spans="1:4" s="300" customFormat="1" ht="11.25" customHeight="1" x14ac:dyDescent="0.35">
      <c r="A137" s="384" t="s">
        <v>161</v>
      </c>
      <c r="B137" s="384"/>
      <c r="C137" s="312" t="s">
        <v>91</v>
      </c>
      <c r="D137" s="314">
        <v>4.0000000000000002E-4</v>
      </c>
    </row>
    <row r="138" spans="1:4" s="300" customFormat="1" ht="11.25" customHeight="1" x14ac:dyDescent="0.35">
      <c r="A138" s="383" t="s">
        <v>162</v>
      </c>
      <c r="B138" s="383"/>
      <c r="C138" s="312" t="s">
        <v>91</v>
      </c>
      <c r="D138" s="314">
        <v>5.0000000000000001E-4</v>
      </c>
    </row>
    <row r="139" spans="1:4" s="300" customFormat="1" ht="11.25" customHeight="1" x14ac:dyDescent="0.35">
      <c r="A139" s="383" t="s">
        <v>163</v>
      </c>
      <c r="B139" s="383"/>
      <c r="C139" s="306" t="s">
        <v>153</v>
      </c>
      <c r="D139" s="347">
        <f>'Proposed Rates'!E212</f>
        <v>0.25</v>
      </c>
    </row>
    <row r="140" spans="1:4" s="315" customFormat="1" ht="18.75" customHeight="1" x14ac:dyDescent="0.45">
      <c r="A140" s="395" t="s">
        <v>175</v>
      </c>
      <c r="B140" s="395"/>
      <c r="C140" s="395"/>
      <c r="D140" s="395"/>
    </row>
    <row r="141" spans="1:4" s="300" customFormat="1" ht="48" customHeight="1" x14ac:dyDescent="0.35">
      <c r="A141" s="388" t="s">
        <v>176</v>
      </c>
      <c r="B141" s="388"/>
      <c r="C141" s="388"/>
      <c r="D141" s="388"/>
    </row>
    <row r="142" spans="1:4" s="300" customFormat="1" ht="6.75" customHeight="1" x14ac:dyDescent="0.35">
      <c r="A142" s="301"/>
      <c r="B142" s="301"/>
      <c r="C142" s="301"/>
      <c r="D142" s="316"/>
    </row>
    <row r="143" spans="1:4" s="300" customFormat="1" ht="11.25" customHeight="1" x14ac:dyDescent="0.35">
      <c r="A143" s="393" t="s">
        <v>146</v>
      </c>
      <c r="B143" s="393"/>
      <c r="C143" s="393"/>
      <c r="D143" s="393"/>
    </row>
    <row r="144" spans="1:4" s="300" customFormat="1" ht="6.75" customHeight="1" x14ac:dyDescent="0.35">
      <c r="A144" s="302"/>
      <c r="B144" s="303"/>
      <c r="C144" s="303"/>
      <c r="D144" s="303"/>
    </row>
    <row r="145" spans="1:4" s="300" customFormat="1" ht="36" customHeight="1" x14ac:dyDescent="0.35">
      <c r="A145" s="388" t="s">
        <v>147</v>
      </c>
      <c r="B145" s="388"/>
      <c r="C145" s="388"/>
      <c r="D145" s="388"/>
    </row>
    <row r="146" spans="1:4" s="300" customFormat="1" ht="6.75" customHeight="1" x14ac:dyDescent="0.35">
      <c r="A146" s="301"/>
      <c r="B146" s="301"/>
      <c r="C146" s="301"/>
      <c r="D146" s="316"/>
    </row>
    <row r="147" spans="1:4" s="300" customFormat="1" ht="48" customHeight="1" x14ac:dyDescent="0.35">
      <c r="A147" s="388" t="s">
        <v>177</v>
      </c>
      <c r="B147" s="388"/>
      <c r="C147" s="388"/>
      <c r="D147" s="388"/>
    </row>
    <row r="148" spans="1:4" s="300" customFormat="1" ht="6.75" customHeight="1" x14ac:dyDescent="0.35">
      <c r="A148" s="301"/>
      <c r="B148" s="301"/>
      <c r="C148" s="301"/>
      <c r="D148" s="316"/>
    </row>
    <row r="149" spans="1:4" s="300" customFormat="1" ht="48" customHeight="1" x14ac:dyDescent="0.35">
      <c r="A149" s="388" t="s">
        <v>149</v>
      </c>
      <c r="B149" s="388"/>
      <c r="C149" s="388"/>
      <c r="D149" s="388"/>
    </row>
    <row r="150" spans="1:4" s="300" customFormat="1" ht="6.75" customHeight="1" x14ac:dyDescent="0.35">
      <c r="A150" s="301"/>
      <c r="B150" s="301"/>
      <c r="C150" s="301"/>
      <c r="D150" s="316"/>
    </row>
    <row r="151" spans="1:4" s="300" customFormat="1" ht="96" customHeight="1" x14ac:dyDescent="0.35">
      <c r="A151" s="392" t="s">
        <v>169</v>
      </c>
      <c r="B151" s="392"/>
      <c r="C151" s="392"/>
      <c r="D151" s="392"/>
    </row>
    <row r="152" spans="1:4" s="300" customFormat="1" ht="96" customHeight="1" x14ac:dyDescent="0.35">
      <c r="A152" s="392" t="s">
        <v>170</v>
      </c>
      <c r="B152" s="392"/>
      <c r="C152" s="392"/>
      <c r="D152" s="392"/>
    </row>
    <row r="153" spans="1:4" s="300" customFormat="1" ht="36" customHeight="1" x14ac:dyDescent="0.35">
      <c r="A153" s="388" t="s">
        <v>150</v>
      </c>
      <c r="B153" s="388"/>
      <c r="C153" s="388"/>
      <c r="D153" s="388"/>
    </row>
    <row r="154" spans="1:4" s="300" customFormat="1" ht="24" customHeight="1" x14ac:dyDescent="0.35">
      <c r="A154" s="396" t="s">
        <v>171</v>
      </c>
      <c r="B154" s="396"/>
      <c r="C154" s="396"/>
      <c r="D154" s="396"/>
    </row>
    <row r="155" spans="1:4" s="300" customFormat="1" ht="6.75" customHeight="1" x14ac:dyDescent="0.35">
      <c r="A155" s="317"/>
      <c r="B155" s="317"/>
      <c r="C155" s="317"/>
      <c r="D155" s="317"/>
    </row>
    <row r="156" spans="1:4" s="300" customFormat="1" ht="15" customHeight="1" x14ac:dyDescent="0.35">
      <c r="A156" s="389" t="s">
        <v>151</v>
      </c>
      <c r="B156" s="389"/>
      <c r="C156" s="389"/>
      <c r="D156" s="389"/>
    </row>
    <row r="157" spans="1:4" s="300" customFormat="1" ht="6.75" customHeight="1" x14ac:dyDescent="0.35">
      <c r="A157" s="304"/>
      <c r="B157" s="305"/>
      <c r="C157" s="305"/>
      <c r="D157" s="305"/>
    </row>
    <row r="158" spans="1:4" s="300" customFormat="1" ht="11.25" customHeight="1" x14ac:dyDescent="0.35">
      <c r="A158" s="383" t="s">
        <v>152</v>
      </c>
      <c r="B158" s="383"/>
      <c r="C158" s="306" t="s">
        <v>153</v>
      </c>
      <c r="D158" s="362">
        <f>'Proposed Rates'!E11</f>
        <v>15231.32</v>
      </c>
    </row>
    <row r="159" spans="1:4" s="300" customFormat="1" ht="11.25" customHeight="1" x14ac:dyDescent="0.35">
      <c r="A159" s="383" t="s">
        <v>19</v>
      </c>
      <c r="B159" s="383"/>
      <c r="C159" s="306" t="s">
        <v>92</v>
      </c>
      <c r="D159" s="360">
        <f>'Proposed Rates'!E24</f>
        <v>4.7117000000000004</v>
      </c>
    </row>
    <row r="160" spans="1:4" s="300" customFormat="1" ht="11.25" customHeight="1" x14ac:dyDescent="0.35">
      <c r="A160" s="383" t="s">
        <v>156</v>
      </c>
      <c r="B160" s="383"/>
      <c r="C160" s="306" t="s">
        <v>92</v>
      </c>
      <c r="D160" s="356">
        <f>'Proposed Rates'!E237</f>
        <v>2.3640000000000001E-2</v>
      </c>
    </row>
    <row r="161" spans="1:4" s="300" customFormat="1" ht="11.25" customHeight="1" x14ac:dyDescent="0.35">
      <c r="A161" s="386" t="s">
        <v>273</v>
      </c>
      <c r="B161" s="387"/>
      <c r="C161" s="350" t="s">
        <v>92</v>
      </c>
      <c r="D161" s="359">
        <f>'Proposed Rates'!E42</f>
        <v>-0.30759999999999998</v>
      </c>
    </row>
    <row r="162" spans="1:4" s="300" customFormat="1" ht="11.25" customHeight="1" x14ac:dyDescent="0.35">
      <c r="A162" s="386" t="s">
        <v>276</v>
      </c>
      <c r="B162" s="387"/>
      <c r="C162" s="350" t="s">
        <v>92</v>
      </c>
      <c r="D162" s="359">
        <f>'Proposed Rates'!E56</f>
        <v>-0.2409</v>
      </c>
    </row>
    <row r="163" spans="1:4" s="300" customFormat="1" ht="11.25" customHeight="1" x14ac:dyDescent="0.35">
      <c r="A163" s="386" t="s">
        <v>275</v>
      </c>
      <c r="B163" s="387"/>
      <c r="C163" s="350" t="s">
        <v>92</v>
      </c>
      <c r="D163" s="359">
        <f>'Proposed Rates'!E71</f>
        <v>4.1000000000000002E-2</v>
      </c>
    </row>
    <row r="164" spans="1:4" s="300" customFormat="1" ht="11.25" customHeight="1" x14ac:dyDescent="0.35">
      <c r="A164" s="386" t="s">
        <v>274</v>
      </c>
      <c r="B164" s="387"/>
      <c r="C164" s="350" t="s">
        <v>91</v>
      </c>
      <c r="D164" s="359">
        <f>'Proposed Rates'!E127</f>
        <v>2.5999999999999999E-3</v>
      </c>
    </row>
    <row r="165" spans="1:4" s="300" customFormat="1" ht="11.25" customHeight="1" x14ac:dyDescent="0.35">
      <c r="A165" s="383" t="s">
        <v>157</v>
      </c>
      <c r="B165" s="383"/>
      <c r="C165" s="306" t="s">
        <v>92</v>
      </c>
      <c r="D165" s="356">
        <f>'Proposed Rates'!E157</f>
        <v>3.5749</v>
      </c>
    </row>
    <row r="166" spans="1:4" s="300" customFormat="1" ht="12.75" customHeight="1" x14ac:dyDescent="0.35">
      <c r="A166" s="383" t="s">
        <v>158</v>
      </c>
      <c r="B166" s="383"/>
      <c r="C166" s="306" t="s">
        <v>92</v>
      </c>
      <c r="D166" s="356">
        <f>'Proposed Rates'!E171</f>
        <v>2.3643000000000001</v>
      </c>
    </row>
    <row r="167" spans="1:4" s="300" customFormat="1" ht="6.75" customHeight="1" x14ac:dyDescent="0.35">
      <c r="A167" s="308"/>
      <c r="B167" s="308"/>
      <c r="C167" s="306"/>
      <c r="D167" s="307"/>
    </row>
    <row r="168" spans="1:4" s="300" customFormat="1" ht="15" customHeight="1" x14ac:dyDescent="0.35">
      <c r="A168" s="385" t="s">
        <v>159</v>
      </c>
      <c r="B168" s="384"/>
      <c r="C168" s="306"/>
      <c r="D168" s="310"/>
    </row>
    <row r="169" spans="1:4" s="300" customFormat="1" ht="6.75" customHeight="1" x14ac:dyDescent="0.35">
      <c r="A169" s="311"/>
      <c r="B169" s="309"/>
      <c r="C169" s="306"/>
      <c r="D169" s="310"/>
    </row>
    <row r="170" spans="1:4" s="300" customFormat="1" ht="11.25" customHeight="1" x14ac:dyDescent="0.35">
      <c r="A170" s="383" t="s">
        <v>160</v>
      </c>
      <c r="B170" s="383"/>
      <c r="C170" s="312" t="s">
        <v>91</v>
      </c>
      <c r="D170" s="313">
        <v>3.0000000000000001E-3</v>
      </c>
    </row>
    <row r="171" spans="1:4" s="300" customFormat="1" ht="11.25" customHeight="1" x14ac:dyDescent="0.35">
      <c r="A171" s="384" t="s">
        <v>161</v>
      </c>
      <c r="B171" s="384"/>
      <c r="C171" s="312" t="s">
        <v>91</v>
      </c>
      <c r="D171" s="314">
        <v>4.0000000000000002E-4</v>
      </c>
    </row>
    <row r="172" spans="1:4" s="300" customFormat="1" ht="11.25" customHeight="1" x14ac:dyDescent="0.35">
      <c r="A172" s="383" t="s">
        <v>162</v>
      </c>
      <c r="B172" s="383"/>
      <c r="C172" s="312" t="s">
        <v>91</v>
      </c>
      <c r="D172" s="314">
        <v>5.0000000000000001E-4</v>
      </c>
    </row>
    <row r="173" spans="1:4" s="300" customFormat="1" ht="11.25" customHeight="1" x14ac:dyDescent="0.35">
      <c r="A173" s="383" t="s">
        <v>163</v>
      </c>
      <c r="B173" s="383"/>
      <c r="C173" s="306" t="s">
        <v>153</v>
      </c>
      <c r="D173" s="347">
        <f>'Proposed Rates'!E213</f>
        <v>0.25</v>
      </c>
    </row>
    <row r="174" spans="1:4" s="315" customFormat="1" ht="18.75" customHeight="1" x14ac:dyDescent="0.45">
      <c r="A174" s="395" t="s">
        <v>178</v>
      </c>
      <c r="B174" s="395"/>
      <c r="C174" s="395"/>
      <c r="D174" s="395"/>
    </row>
    <row r="175" spans="1:4" s="300" customFormat="1" ht="84" customHeight="1" x14ac:dyDescent="0.35">
      <c r="A175" s="388" t="s">
        <v>179</v>
      </c>
      <c r="B175" s="388"/>
      <c r="C175" s="388"/>
      <c r="D175" s="388"/>
    </row>
    <row r="176" spans="1:4" s="300" customFormat="1" ht="6.75" customHeight="1" x14ac:dyDescent="0.35">
      <c r="A176" s="301"/>
      <c r="B176" s="301"/>
      <c r="C176" s="301"/>
      <c r="D176" s="316"/>
    </row>
    <row r="177" spans="1:4" s="300" customFormat="1" ht="11.25" customHeight="1" x14ac:dyDescent="0.35">
      <c r="A177" s="393" t="s">
        <v>146</v>
      </c>
      <c r="B177" s="393"/>
      <c r="C177" s="393"/>
      <c r="D177" s="393"/>
    </row>
    <row r="178" spans="1:4" s="300" customFormat="1" ht="6.75" customHeight="1" x14ac:dyDescent="0.35">
      <c r="A178" s="302"/>
      <c r="B178" s="303"/>
      <c r="C178" s="303"/>
      <c r="D178" s="303"/>
    </row>
    <row r="179" spans="1:4" s="300" customFormat="1" ht="36" customHeight="1" x14ac:dyDescent="0.35">
      <c r="A179" s="388" t="s">
        <v>147</v>
      </c>
      <c r="B179" s="388"/>
      <c r="C179" s="388"/>
      <c r="D179" s="388"/>
    </row>
    <row r="180" spans="1:4" s="300" customFormat="1" ht="6.75" customHeight="1" x14ac:dyDescent="0.35">
      <c r="A180" s="301"/>
      <c r="B180" s="301"/>
      <c r="C180" s="301"/>
      <c r="D180" s="316"/>
    </row>
    <row r="181" spans="1:4" s="300" customFormat="1" ht="48" customHeight="1" x14ac:dyDescent="0.35">
      <c r="A181" s="388" t="s">
        <v>148</v>
      </c>
      <c r="B181" s="388"/>
      <c r="C181" s="388"/>
      <c r="D181" s="388"/>
    </row>
    <row r="182" spans="1:4" s="300" customFormat="1" ht="6.75" customHeight="1" x14ac:dyDescent="0.35">
      <c r="A182" s="301"/>
      <c r="B182" s="301"/>
      <c r="C182" s="301"/>
      <c r="D182" s="316"/>
    </row>
    <row r="183" spans="1:4" s="300" customFormat="1" ht="48" customHeight="1" x14ac:dyDescent="0.35">
      <c r="A183" s="388" t="s">
        <v>149</v>
      </c>
      <c r="B183" s="388"/>
      <c r="C183" s="388"/>
      <c r="D183" s="388"/>
    </row>
    <row r="184" spans="1:4" s="300" customFormat="1" ht="6.75" customHeight="1" x14ac:dyDescent="0.35">
      <c r="A184" s="301"/>
      <c r="B184" s="301"/>
      <c r="C184" s="301"/>
      <c r="D184" s="316"/>
    </row>
    <row r="185" spans="1:4" s="300" customFormat="1" ht="36" customHeight="1" x14ac:dyDescent="0.35">
      <c r="A185" s="388" t="s">
        <v>150</v>
      </c>
      <c r="B185" s="388"/>
      <c r="C185" s="388"/>
      <c r="D185" s="388"/>
    </row>
    <row r="186" spans="1:4" s="300" customFormat="1" ht="6.75" customHeight="1" x14ac:dyDescent="0.35">
      <c r="A186" s="301"/>
      <c r="B186" s="301"/>
      <c r="C186" s="301"/>
      <c r="D186" s="316"/>
    </row>
    <row r="187" spans="1:4" s="300" customFormat="1" ht="15" customHeight="1" x14ac:dyDescent="0.35">
      <c r="A187" s="389" t="s">
        <v>151</v>
      </c>
      <c r="B187" s="389"/>
      <c r="C187" s="389"/>
      <c r="D187" s="389"/>
    </row>
    <row r="188" spans="1:4" s="300" customFormat="1" ht="6.75" customHeight="1" x14ac:dyDescent="0.35">
      <c r="A188" s="304"/>
      <c r="B188" s="305"/>
      <c r="C188" s="305"/>
      <c r="D188" s="363"/>
    </row>
    <row r="189" spans="1:4" s="300" customFormat="1" ht="11.25" customHeight="1" x14ac:dyDescent="0.35">
      <c r="A189" s="383" t="s">
        <v>180</v>
      </c>
      <c r="B189" s="383"/>
      <c r="C189" s="306" t="s">
        <v>153</v>
      </c>
      <c r="D189" s="358">
        <f>'Proposed Rates'!E14</f>
        <v>5.37</v>
      </c>
    </row>
    <row r="190" spans="1:4" s="300" customFormat="1" ht="11.25" customHeight="1" x14ac:dyDescent="0.35">
      <c r="A190" s="383" t="s">
        <v>19</v>
      </c>
      <c r="B190" s="383"/>
      <c r="C190" s="306" t="s">
        <v>91</v>
      </c>
      <c r="D190" s="364">
        <f>'Proposed Rates'!E27</f>
        <v>2.5499999999999998E-2</v>
      </c>
    </row>
    <row r="191" spans="1:4" s="300" customFormat="1" ht="11.25" customHeight="1" x14ac:dyDescent="0.35">
      <c r="A191" s="383" t="s">
        <v>156</v>
      </c>
      <c r="B191" s="383"/>
      <c r="C191" s="306" t="s">
        <v>91</v>
      </c>
      <c r="D191" s="356">
        <f>'Proposed Rates'!E240</f>
        <v>5.0000000000000002E-5</v>
      </c>
    </row>
    <row r="192" spans="1:4" s="300" customFormat="1" ht="11.25" customHeight="1" x14ac:dyDescent="0.35">
      <c r="A192" s="386" t="s">
        <v>273</v>
      </c>
      <c r="B192" s="387"/>
      <c r="C192" s="350" t="s">
        <v>91</v>
      </c>
      <c r="D192" s="359">
        <f>'Proposed Rates'!E45</f>
        <v>-5.9999999999999995E-4</v>
      </c>
    </row>
    <row r="193" spans="1:4" s="300" customFormat="1" ht="11.25" customHeight="1" x14ac:dyDescent="0.35">
      <c r="A193" s="386" t="s">
        <v>276</v>
      </c>
      <c r="B193" s="387"/>
      <c r="C193" s="350" t="s">
        <v>91</v>
      </c>
      <c r="D193" s="359">
        <f>'Proposed Rates'!E59</f>
        <v>-8.0000000000000004E-4</v>
      </c>
    </row>
    <row r="194" spans="1:4" s="300" customFormat="1" ht="11.25" customHeight="1" x14ac:dyDescent="0.35">
      <c r="A194" s="386" t="s">
        <v>275</v>
      </c>
      <c r="B194" s="387"/>
      <c r="C194" s="350" t="s">
        <v>91</v>
      </c>
      <c r="D194" s="359">
        <f>'Proposed Rates'!E74</f>
        <v>-1E-4</v>
      </c>
    </row>
    <row r="195" spans="1:4" s="300" customFormat="1" ht="13.5" customHeight="1" x14ac:dyDescent="0.35">
      <c r="A195" s="383" t="s">
        <v>157</v>
      </c>
      <c r="B195" s="383"/>
      <c r="C195" s="306" t="s">
        <v>91</v>
      </c>
      <c r="D195" s="356">
        <f>'Proposed Rates'!E160</f>
        <v>7.6E-3</v>
      </c>
    </row>
    <row r="196" spans="1:4" s="300" customFormat="1" ht="13.5" customHeight="1" x14ac:dyDescent="0.35">
      <c r="A196" s="383" t="s">
        <v>158</v>
      </c>
      <c r="B196" s="383"/>
      <c r="C196" s="306" t="s">
        <v>91</v>
      </c>
      <c r="D196" s="360">
        <f>'Proposed Rates'!E174</f>
        <v>4.7999999999999996E-3</v>
      </c>
    </row>
    <row r="197" spans="1:4" s="300" customFormat="1" ht="6.75" customHeight="1" x14ac:dyDescent="0.35">
      <c r="A197" s="308"/>
      <c r="B197" s="308"/>
      <c r="C197" s="306"/>
      <c r="D197" s="356"/>
    </row>
    <row r="198" spans="1:4" s="300" customFormat="1" ht="15" customHeight="1" x14ac:dyDescent="0.35">
      <c r="A198" s="385" t="s">
        <v>159</v>
      </c>
      <c r="B198" s="384"/>
      <c r="C198" s="306"/>
      <c r="D198" s="365"/>
    </row>
    <row r="199" spans="1:4" s="300" customFormat="1" ht="6.75" customHeight="1" x14ac:dyDescent="0.35">
      <c r="A199" s="311"/>
      <c r="B199" s="309"/>
      <c r="C199" s="306"/>
      <c r="D199" s="310"/>
    </row>
    <row r="200" spans="1:4" s="300" customFormat="1" ht="11.25" customHeight="1" x14ac:dyDescent="0.35">
      <c r="A200" s="383" t="s">
        <v>160</v>
      </c>
      <c r="B200" s="383"/>
      <c r="C200" s="312" t="s">
        <v>91</v>
      </c>
      <c r="D200" s="313">
        <v>3.0000000000000001E-3</v>
      </c>
    </row>
    <row r="201" spans="1:4" s="300" customFormat="1" ht="11.25" customHeight="1" x14ac:dyDescent="0.35">
      <c r="A201" s="384" t="s">
        <v>161</v>
      </c>
      <c r="B201" s="384"/>
      <c r="C201" s="312" t="s">
        <v>91</v>
      </c>
      <c r="D201" s="314">
        <v>4.0000000000000002E-4</v>
      </c>
    </row>
    <row r="202" spans="1:4" s="300" customFormat="1" ht="11.25" customHeight="1" x14ac:dyDescent="0.35">
      <c r="A202" s="383" t="s">
        <v>162</v>
      </c>
      <c r="B202" s="383"/>
      <c r="C202" s="312" t="s">
        <v>91</v>
      </c>
      <c r="D202" s="314">
        <v>5.0000000000000001E-4</v>
      </c>
    </row>
    <row r="203" spans="1:4" s="300" customFormat="1" ht="11.25" customHeight="1" x14ac:dyDescent="0.35">
      <c r="A203" s="383" t="s">
        <v>163</v>
      </c>
      <c r="B203" s="383"/>
      <c r="C203" s="306" t="s">
        <v>153</v>
      </c>
      <c r="D203" s="347">
        <f>'Proposed Rates'!E216</f>
        <v>0.25</v>
      </c>
    </row>
    <row r="204" spans="1:4" s="315" customFormat="1" ht="18.75" customHeight="1" x14ac:dyDescent="0.45">
      <c r="A204" s="395" t="s">
        <v>181</v>
      </c>
      <c r="B204" s="395"/>
      <c r="C204" s="395"/>
      <c r="D204" s="395"/>
    </row>
    <row r="205" spans="1:4" s="300" customFormat="1" ht="36" customHeight="1" x14ac:dyDescent="0.35">
      <c r="A205" s="388" t="s">
        <v>182</v>
      </c>
      <c r="B205" s="388"/>
      <c r="C205" s="388"/>
      <c r="D205" s="388"/>
    </row>
    <row r="206" spans="1:4" s="300" customFormat="1" ht="6.75" customHeight="1" x14ac:dyDescent="0.35">
      <c r="A206" s="301"/>
      <c r="B206" s="301"/>
      <c r="C206" s="301"/>
      <c r="D206" s="316"/>
    </row>
    <row r="207" spans="1:4" s="300" customFormat="1" ht="11.25" customHeight="1" x14ac:dyDescent="0.35">
      <c r="A207" s="393" t="s">
        <v>146</v>
      </c>
      <c r="B207" s="393"/>
      <c r="C207" s="393"/>
      <c r="D207" s="393"/>
    </row>
    <row r="208" spans="1:4" s="300" customFormat="1" ht="6.75" customHeight="1" x14ac:dyDescent="0.35">
      <c r="A208" s="302"/>
      <c r="B208" s="303"/>
      <c r="C208" s="303"/>
      <c r="D208" s="303"/>
    </row>
    <row r="209" spans="1:4" s="300" customFormat="1" ht="36" customHeight="1" x14ac:dyDescent="0.35">
      <c r="A209" s="388" t="s">
        <v>147</v>
      </c>
      <c r="B209" s="388"/>
      <c r="C209" s="388"/>
      <c r="D209" s="388"/>
    </row>
    <row r="210" spans="1:4" s="300" customFormat="1" ht="6.75" customHeight="1" x14ac:dyDescent="0.35">
      <c r="A210" s="301"/>
      <c r="B210" s="301"/>
      <c r="C210" s="301"/>
      <c r="D210" s="316"/>
    </row>
    <row r="211" spans="1:4" s="300" customFormat="1" ht="48" customHeight="1" x14ac:dyDescent="0.35">
      <c r="A211" s="388" t="s">
        <v>148</v>
      </c>
      <c r="B211" s="388"/>
      <c r="C211" s="388"/>
      <c r="D211" s="388"/>
    </row>
    <row r="212" spans="1:4" s="300" customFormat="1" ht="6.75" customHeight="1" x14ac:dyDescent="0.35">
      <c r="A212" s="301"/>
      <c r="B212" s="301"/>
      <c r="C212" s="301"/>
      <c r="D212" s="316"/>
    </row>
    <row r="213" spans="1:4" s="300" customFormat="1" ht="24" customHeight="1" x14ac:dyDescent="0.35">
      <c r="A213" s="388" t="s">
        <v>183</v>
      </c>
      <c r="B213" s="388"/>
      <c r="C213" s="388"/>
      <c r="D213" s="388"/>
    </row>
    <row r="214" spans="1:4" s="300" customFormat="1" ht="6.75" customHeight="1" x14ac:dyDescent="0.35">
      <c r="A214" s="301"/>
      <c r="B214" s="301"/>
      <c r="C214" s="301"/>
      <c r="D214" s="316"/>
    </row>
    <row r="215" spans="1:4" s="300" customFormat="1" ht="36" customHeight="1" x14ac:dyDescent="0.35">
      <c r="A215" s="388" t="s">
        <v>184</v>
      </c>
      <c r="B215" s="388"/>
      <c r="C215" s="388"/>
      <c r="D215" s="388"/>
    </row>
    <row r="216" spans="1:4" s="300" customFormat="1" ht="6.75" customHeight="1" x14ac:dyDescent="0.35">
      <c r="A216" s="301"/>
      <c r="B216" s="301"/>
      <c r="C216" s="301"/>
      <c r="D216" s="316"/>
    </row>
    <row r="217" spans="1:4" s="300" customFormat="1" ht="15" customHeight="1" x14ac:dyDescent="0.35">
      <c r="A217" s="397" t="s">
        <v>185</v>
      </c>
      <c r="B217" s="397"/>
      <c r="C217" s="397"/>
      <c r="D217" s="397"/>
    </row>
    <row r="218" spans="1:4" s="300" customFormat="1" ht="6.75" customHeight="1" x14ac:dyDescent="0.35">
      <c r="A218" s="319"/>
      <c r="B218" s="305"/>
      <c r="C218" s="305"/>
      <c r="D218" s="363"/>
    </row>
    <row r="219" spans="1:4" s="300" customFormat="1" ht="11.25" customHeight="1" x14ac:dyDescent="0.35">
      <c r="A219" s="383" t="s">
        <v>152</v>
      </c>
      <c r="B219" s="383"/>
      <c r="C219" s="306" t="s">
        <v>153</v>
      </c>
      <c r="D219" s="356">
        <f>'Proposed Rates'!E15</f>
        <v>153.13999999999999</v>
      </c>
    </row>
    <row r="220" spans="1:4" s="300" customFormat="1" ht="11.25" customHeight="1" x14ac:dyDescent="0.35">
      <c r="A220" s="383" t="s">
        <v>186</v>
      </c>
      <c r="B220" s="383"/>
      <c r="C220" s="306" t="s">
        <v>92</v>
      </c>
      <c r="D220" s="366">
        <f>'Proposed Rates'!E28</f>
        <v>2.0436999999999999</v>
      </c>
    </row>
    <row r="221" spans="1:4" s="300" customFormat="1" ht="11.25" customHeight="1" x14ac:dyDescent="0.35">
      <c r="A221" s="383" t="s">
        <v>187</v>
      </c>
      <c r="B221" s="383"/>
      <c r="C221" s="306" t="s">
        <v>92</v>
      </c>
      <c r="D221" s="356">
        <f>'Proposed Rates'!E29</f>
        <v>1.8746</v>
      </c>
    </row>
    <row r="222" spans="1:4" s="300" customFormat="1" ht="11.25" customHeight="1" x14ac:dyDescent="0.35">
      <c r="A222" s="383" t="s">
        <v>188</v>
      </c>
      <c r="B222" s="383"/>
      <c r="C222" s="306" t="s">
        <v>92</v>
      </c>
      <c r="D222" s="356">
        <f>'Proposed Rates'!E30</f>
        <v>2.0802999999999998</v>
      </c>
    </row>
    <row r="223" spans="1:4" s="315" customFormat="1" ht="18.75" customHeight="1" x14ac:dyDescent="0.45">
      <c r="A223" s="395" t="s">
        <v>189</v>
      </c>
      <c r="B223" s="395"/>
      <c r="C223" s="395"/>
      <c r="D223" s="395"/>
    </row>
    <row r="224" spans="1:4" s="300" customFormat="1" ht="36" customHeight="1" x14ac:dyDescent="0.35">
      <c r="A224" s="388" t="s">
        <v>190</v>
      </c>
      <c r="B224" s="388"/>
      <c r="C224" s="388"/>
      <c r="D224" s="388"/>
    </row>
    <row r="225" spans="1:4" s="300" customFormat="1" ht="6.75" customHeight="1" x14ac:dyDescent="0.35">
      <c r="A225" s="301"/>
      <c r="B225" s="301"/>
      <c r="C225" s="301"/>
      <c r="D225" s="316"/>
    </row>
    <row r="226" spans="1:4" s="300" customFormat="1" ht="11.25" customHeight="1" x14ac:dyDescent="0.35">
      <c r="A226" s="393" t="s">
        <v>146</v>
      </c>
      <c r="B226" s="393"/>
      <c r="C226" s="393"/>
      <c r="D226" s="393"/>
    </row>
    <row r="227" spans="1:4" s="300" customFormat="1" ht="6.75" customHeight="1" x14ac:dyDescent="0.35">
      <c r="A227" s="302"/>
      <c r="B227" s="303"/>
      <c r="C227" s="303"/>
      <c r="D227" s="303"/>
    </row>
    <row r="228" spans="1:4" s="300" customFormat="1" ht="36" customHeight="1" x14ac:dyDescent="0.35">
      <c r="A228" s="388" t="s">
        <v>147</v>
      </c>
      <c r="B228" s="388"/>
      <c r="C228" s="388"/>
      <c r="D228" s="388"/>
    </row>
    <row r="229" spans="1:4" s="300" customFormat="1" ht="6.75" customHeight="1" x14ac:dyDescent="0.35">
      <c r="A229" s="301"/>
      <c r="B229" s="301"/>
      <c r="C229" s="301"/>
      <c r="D229" s="316"/>
    </row>
    <row r="230" spans="1:4" s="300" customFormat="1" ht="48" customHeight="1" x14ac:dyDescent="0.35">
      <c r="A230" s="388" t="s">
        <v>148</v>
      </c>
      <c r="B230" s="388"/>
      <c r="C230" s="388"/>
      <c r="D230" s="388"/>
    </row>
    <row r="231" spans="1:4" s="300" customFormat="1" ht="6.75" customHeight="1" x14ac:dyDescent="0.35">
      <c r="A231" s="301"/>
      <c r="B231" s="301"/>
      <c r="C231" s="301"/>
      <c r="D231" s="316"/>
    </row>
    <row r="232" spans="1:4" s="300" customFormat="1" ht="48" customHeight="1" x14ac:dyDescent="0.35">
      <c r="A232" s="388" t="s">
        <v>149</v>
      </c>
      <c r="B232" s="388"/>
      <c r="C232" s="388"/>
      <c r="D232" s="388"/>
    </row>
    <row r="233" spans="1:4" s="300" customFormat="1" ht="6.75" customHeight="1" x14ac:dyDescent="0.35">
      <c r="A233" s="301"/>
      <c r="B233" s="301"/>
      <c r="C233" s="301"/>
      <c r="D233" s="316"/>
    </row>
    <row r="234" spans="1:4" s="300" customFormat="1" ht="36" customHeight="1" x14ac:dyDescent="0.35">
      <c r="A234" s="388" t="s">
        <v>150</v>
      </c>
      <c r="B234" s="388"/>
      <c r="C234" s="388"/>
      <c r="D234" s="388"/>
    </row>
    <row r="235" spans="1:4" s="300" customFormat="1" ht="6.75" customHeight="1" x14ac:dyDescent="0.35">
      <c r="A235" s="301"/>
      <c r="B235" s="301"/>
      <c r="C235" s="301"/>
      <c r="D235" s="316"/>
    </row>
    <row r="236" spans="1:4" s="300" customFormat="1" ht="15" customHeight="1" x14ac:dyDescent="0.35">
      <c r="A236" s="389" t="s">
        <v>151</v>
      </c>
      <c r="B236" s="389"/>
      <c r="C236" s="389"/>
      <c r="D236" s="389"/>
    </row>
    <row r="237" spans="1:4" s="300" customFormat="1" ht="6.75" customHeight="1" x14ac:dyDescent="0.35">
      <c r="A237" s="304"/>
      <c r="B237" s="305"/>
      <c r="C237" s="305"/>
      <c r="D237" s="305"/>
    </row>
    <row r="238" spans="1:4" s="300" customFormat="1" ht="11.25" customHeight="1" x14ac:dyDescent="0.35">
      <c r="A238" s="383" t="s">
        <v>180</v>
      </c>
      <c r="B238" s="383"/>
      <c r="C238" s="306" t="s">
        <v>153</v>
      </c>
      <c r="D238" s="356">
        <f>'Proposed Rates'!E13</f>
        <v>3.88</v>
      </c>
    </row>
    <row r="239" spans="1:4" s="300" customFormat="1" ht="11.25" customHeight="1" x14ac:dyDescent="0.35">
      <c r="A239" s="383" t="s">
        <v>19</v>
      </c>
      <c r="B239" s="383"/>
      <c r="C239" s="306" t="s">
        <v>92</v>
      </c>
      <c r="D239" s="360">
        <f>'Proposed Rates'!E26</f>
        <v>18.201899999999998</v>
      </c>
    </row>
    <row r="240" spans="1:4" s="300" customFormat="1" ht="11.25" customHeight="1" x14ac:dyDescent="0.35">
      <c r="A240" s="383" t="s">
        <v>156</v>
      </c>
      <c r="B240" s="383"/>
      <c r="C240" s="306" t="s">
        <v>92</v>
      </c>
      <c r="D240" s="356">
        <f>'Proposed Rates'!E239</f>
        <v>1.4590000000000001E-2</v>
      </c>
    </row>
    <row r="241" spans="1:4" s="300" customFormat="1" ht="11.25" customHeight="1" x14ac:dyDescent="0.35">
      <c r="A241" s="386" t="s">
        <v>277</v>
      </c>
      <c r="B241" s="387"/>
      <c r="C241" s="350" t="s">
        <v>92</v>
      </c>
      <c r="D241" s="359">
        <f>'Proposed Rates'!E44</f>
        <v>-0.20069999999999999</v>
      </c>
    </row>
    <row r="242" spans="1:4" s="300" customFormat="1" ht="11.25" customHeight="1" x14ac:dyDescent="0.35">
      <c r="A242" s="386" t="s">
        <v>154</v>
      </c>
      <c r="B242" s="387"/>
      <c r="C242" s="350" t="s">
        <v>92</v>
      </c>
      <c r="D242" s="359">
        <f>'Proposed Rates'!E58</f>
        <v>-0.51390000000000002</v>
      </c>
    </row>
    <row r="243" spans="1:4" s="300" customFormat="1" ht="11.25" customHeight="1" x14ac:dyDescent="0.35">
      <c r="A243" s="383" t="s">
        <v>274</v>
      </c>
      <c r="B243" s="383"/>
      <c r="C243" s="306" t="s">
        <v>91</v>
      </c>
      <c r="D243" s="356">
        <f>'Proposed Rates'!E129</f>
        <v>2.5999999999999999E-3</v>
      </c>
    </row>
    <row r="244" spans="1:4" s="300" customFormat="1" ht="12" customHeight="1" x14ac:dyDescent="0.35">
      <c r="A244" s="383" t="s">
        <v>157</v>
      </c>
      <c r="B244" s="383"/>
      <c r="C244" s="306" t="s">
        <v>92</v>
      </c>
      <c r="D244" s="360">
        <f>'Proposed Rates'!E159</f>
        <v>2.2927</v>
      </c>
    </row>
    <row r="245" spans="1:4" s="300" customFormat="1" ht="21" customHeight="1" x14ac:dyDescent="0.35">
      <c r="A245" s="398" t="s">
        <v>158</v>
      </c>
      <c r="B245" s="398"/>
      <c r="C245" s="334" t="s">
        <v>92</v>
      </c>
      <c r="D245" s="351">
        <f>'Proposed Rates'!E173</f>
        <v>1.4594</v>
      </c>
    </row>
    <row r="246" spans="1:4" s="300" customFormat="1" ht="15" customHeight="1" x14ac:dyDescent="0.35">
      <c r="A246" s="385" t="s">
        <v>159</v>
      </c>
      <c r="B246" s="384"/>
      <c r="C246" s="306"/>
      <c r="D246" s="310"/>
    </row>
    <row r="247" spans="1:4" s="300" customFormat="1" ht="6.75" customHeight="1" x14ac:dyDescent="0.35">
      <c r="A247" s="311"/>
      <c r="B247" s="309"/>
      <c r="C247" s="306"/>
      <c r="D247" s="310"/>
    </row>
    <row r="248" spans="1:4" s="300" customFormat="1" ht="11.25" customHeight="1" x14ac:dyDescent="0.35">
      <c r="A248" s="383" t="s">
        <v>160</v>
      </c>
      <c r="B248" s="383"/>
      <c r="C248" s="312" t="s">
        <v>91</v>
      </c>
      <c r="D248" s="313">
        <v>3.0000000000000001E-3</v>
      </c>
    </row>
    <row r="249" spans="1:4" s="300" customFormat="1" ht="11.25" customHeight="1" x14ac:dyDescent="0.35">
      <c r="A249" s="384" t="s">
        <v>161</v>
      </c>
      <c r="B249" s="384"/>
      <c r="C249" s="312" t="s">
        <v>91</v>
      </c>
      <c r="D249" s="314">
        <v>4.0000000000000002E-4</v>
      </c>
    </row>
    <row r="250" spans="1:4" s="300" customFormat="1" ht="11.25" customHeight="1" x14ac:dyDescent="0.35">
      <c r="A250" s="383" t="s">
        <v>162</v>
      </c>
      <c r="B250" s="383"/>
      <c r="C250" s="312" t="s">
        <v>91</v>
      </c>
      <c r="D250" s="314">
        <v>5.0000000000000001E-4</v>
      </c>
    </row>
    <row r="251" spans="1:4" s="300" customFormat="1" ht="11.25" customHeight="1" x14ac:dyDescent="0.35">
      <c r="A251" s="383" t="s">
        <v>163</v>
      </c>
      <c r="B251" s="383"/>
      <c r="C251" s="306" t="s">
        <v>153</v>
      </c>
      <c r="D251" s="347">
        <f>'Proposed Rates'!E215</f>
        <v>0.25</v>
      </c>
    </row>
    <row r="252" spans="1:4" s="315" customFormat="1" ht="18.75" customHeight="1" x14ac:dyDescent="0.45">
      <c r="A252" s="395" t="s">
        <v>191</v>
      </c>
      <c r="B252" s="395"/>
      <c r="C252" s="395"/>
      <c r="D252" s="395"/>
    </row>
    <row r="253" spans="1:4" s="300" customFormat="1" ht="60" customHeight="1" x14ac:dyDescent="0.35">
      <c r="A253" s="388" t="s">
        <v>192</v>
      </c>
      <c r="B253" s="388"/>
      <c r="C253" s="388"/>
      <c r="D253" s="388"/>
    </row>
    <row r="254" spans="1:4" s="300" customFormat="1" ht="6.75" customHeight="1" x14ac:dyDescent="0.35">
      <c r="A254" s="301"/>
      <c r="B254" s="301"/>
      <c r="C254" s="301"/>
      <c r="D254" s="316"/>
    </row>
    <row r="255" spans="1:4" s="300" customFormat="1" ht="11.25" customHeight="1" x14ac:dyDescent="0.35">
      <c r="A255" s="393" t="s">
        <v>146</v>
      </c>
      <c r="B255" s="393"/>
      <c r="C255" s="393"/>
      <c r="D255" s="393"/>
    </row>
    <row r="256" spans="1:4" s="300" customFormat="1" ht="6.75" customHeight="1" x14ac:dyDescent="0.35">
      <c r="A256" s="302"/>
      <c r="B256" s="303"/>
      <c r="C256" s="303"/>
      <c r="D256" s="303"/>
    </row>
    <row r="257" spans="1:4" s="300" customFormat="1" ht="36" customHeight="1" x14ac:dyDescent="0.35">
      <c r="A257" s="388" t="s">
        <v>147</v>
      </c>
      <c r="B257" s="388"/>
      <c r="C257" s="388"/>
      <c r="D257" s="388"/>
    </row>
    <row r="258" spans="1:4" s="300" customFormat="1" ht="6.75" customHeight="1" x14ac:dyDescent="0.35">
      <c r="A258" s="301"/>
      <c r="B258" s="301"/>
      <c r="C258" s="301"/>
      <c r="D258" s="316"/>
    </row>
    <row r="259" spans="1:4" s="300" customFormat="1" ht="48" customHeight="1" x14ac:dyDescent="0.35">
      <c r="A259" s="388" t="s">
        <v>148</v>
      </c>
      <c r="B259" s="388"/>
      <c r="C259" s="388"/>
      <c r="D259" s="388"/>
    </row>
    <row r="260" spans="1:4" s="300" customFormat="1" ht="6.75" customHeight="1" x14ac:dyDescent="0.35">
      <c r="A260" s="301"/>
      <c r="B260" s="301"/>
      <c r="C260" s="301"/>
      <c r="D260" s="316"/>
    </row>
    <row r="261" spans="1:4" s="300" customFormat="1" ht="48" customHeight="1" x14ac:dyDescent="0.35">
      <c r="A261" s="388" t="s">
        <v>149</v>
      </c>
      <c r="B261" s="388"/>
      <c r="C261" s="388"/>
      <c r="D261" s="388"/>
    </row>
    <row r="262" spans="1:4" s="300" customFormat="1" ht="6.75" customHeight="1" x14ac:dyDescent="0.35">
      <c r="A262" s="301"/>
      <c r="B262" s="301"/>
      <c r="C262" s="301"/>
      <c r="D262" s="316"/>
    </row>
    <row r="263" spans="1:4" s="300" customFormat="1" ht="36" customHeight="1" x14ac:dyDescent="0.35">
      <c r="A263" s="388" t="s">
        <v>193</v>
      </c>
      <c r="B263" s="388"/>
      <c r="C263" s="388"/>
      <c r="D263" s="388"/>
    </row>
    <row r="264" spans="1:4" s="300" customFormat="1" ht="6.75" customHeight="1" x14ac:dyDescent="0.35">
      <c r="A264" s="301"/>
      <c r="B264" s="301"/>
      <c r="C264" s="301"/>
      <c r="D264" s="316"/>
    </row>
    <row r="265" spans="1:4" s="300" customFormat="1" ht="15" customHeight="1" x14ac:dyDescent="0.35">
      <c r="A265" s="389" t="s">
        <v>151</v>
      </c>
      <c r="B265" s="389"/>
      <c r="C265" s="389"/>
      <c r="D265" s="389"/>
    </row>
    <row r="266" spans="1:4" s="300" customFormat="1" ht="6.75" customHeight="1" x14ac:dyDescent="0.35">
      <c r="A266" s="304"/>
      <c r="B266" s="305"/>
      <c r="C266" s="305"/>
      <c r="D266" s="305"/>
    </row>
    <row r="267" spans="1:4" s="300" customFormat="1" ht="11.25" customHeight="1" x14ac:dyDescent="0.35">
      <c r="A267" s="383" t="s">
        <v>180</v>
      </c>
      <c r="B267" s="383"/>
      <c r="C267" s="306" t="s">
        <v>153</v>
      </c>
      <c r="D267" s="361">
        <f>'Proposed Rates'!E12</f>
        <v>0.96</v>
      </c>
    </row>
    <row r="268" spans="1:4" s="300" customFormat="1" ht="11.25" customHeight="1" x14ac:dyDescent="0.35">
      <c r="A268" s="383" t="s">
        <v>19</v>
      </c>
      <c r="B268" s="383"/>
      <c r="C268" s="306" t="s">
        <v>92</v>
      </c>
      <c r="D268" s="356">
        <f>'Proposed Rates'!E25</f>
        <v>6.6704999999999997</v>
      </c>
    </row>
    <row r="269" spans="1:4" s="300" customFormat="1" ht="11.25" customHeight="1" x14ac:dyDescent="0.35">
      <c r="A269" s="383" t="s">
        <v>156</v>
      </c>
      <c r="B269" s="383"/>
      <c r="C269" s="306" t="s">
        <v>92</v>
      </c>
      <c r="D269" s="364">
        <f>'Proposed Rates'!E238</f>
        <v>1.49E-2</v>
      </c>
    </row>
    <row r="270" spans="1:4" s="300" customFormat="1" ht="11.25" customHeight="1" x14ac:dyDescent="0.35">
      <c r="A270" s="386" t="s">
        <v>273</v>
      </c>
      <c r="B270" s="387"/>
      <c r="C270" s="350" t="s">
        <v>92</v>
      </c>
      <c r="D270" s="359">
        <f>'Proposed Rates'!E43</f>
        <v>-0.2029</v>
      </c>
    </row>
    <row r="271" spans="1:4" s="300" customFormat="1" ht="11.25" customHeight="1" x14ac:dyDescent="0.35">
      <c r="A271" s="386" t="s">
        <v>276</v>
      </c>
      <c r="B271" s="387"/>
      <c r="C271" s="350" t="s">
        <v>92</v>
      </c>
      <c r="D271" s="359">
        <f>'Proposed Rates'!E57</f>
        <v>-0.3004</v>
      </c>
    </row>
    <row r="272" spans="1:4" s="300" customFormat="1" ht="11.25" customHeight="1" x14ac:dyDescent="0.35">
      <c r="A272" s="386" t="s">
        <v>275</v>
      </c>
      <c r="B272" s="387"/>
      <c r="C272" s="350" t="s">
        <v>92</v>
      </c>
      <c r="D272" s="359">
        <f>'Proposed Rates'!E72</f>
        <v>-3.8100000000000002E-2</v>
      </c>
    </row>
    <row r="273" spans="1:4" s="300" customFormat="1" ht="11.25" customHeight="1" x14ac:dyDescent="0.35">
      <c r="A273" s="386" t="s">
        <v>274</v>
      </c>
      <c r="B273" s="387"/>
      <c r="C273" s="350" t="s">
        <v>91</v>
      </c>
      <c r="D273" s="359">
        <f>'Proposed Rates'!E128</f>
        <v>2.5999999999999999E-3</v>
      </c>
    </row>
    <row r="274" spans="1:4" s="300" customFormat="1" ht="12.75" customHeight="1" x14ac:dyDescent="0.35">
      <c r="A274" s="383" t="s">
        <v>157</v>
      </c>
      <c r="B274" s="383"/>
      <c r="C274" s="306" t="s">
        <v>92</v>
      </c>
      <c r="D274" s="356">
        <f>'Proposed Rates'!E158</f>
        <v>2.3043999999999998</v>
      </c>
    </row>
    <row r="275" spans="1:4" s="300" customFormat="1" ht="12.75" customHeight="1" x14ac:dyDescent="0.35">
      <c r="A275" s="383" t="s">
        <v>158</v>
      </c>
      <c r="B275" s="383"/>
      <c r="C275" s="306" t="s">
        <v>92</v>
      </c>
      <c r="D275" s="356">
        <f>'Proposed Rates'!E172</f>
        <v>1.4898</v>
      </c>
    </row>
    <row r="276" spans="1:4" s="300" customFormat="1" ht="6.75" customHeight="1" x14ac:dyDescent="0.35">
      <c r="A276" s="308"/>
      <c r="B276" s="308"/>
      <c r="C276" s="306"/>
      <c r="D276" s="356"/>
    </row>
    <row r="277" spans="1:4" s="300" customFormat="1" ht="15" customHeight="1" x14ac:dyDescent="0.35">
      <c r="A277" s="385" t="s">
        <v>159</v>
      </c>
      <c r="B277" s="384"/>
      <c r="C277" s="306"/>
      <c r="D277" s="365"/>
    </row>
    <row r="278" spans="1:4" s="300" customFormat="1" ht="6.75" customHeight="1" x14ac:dyDescent="0.35">
      <c r="A278" s="311"/>
      <c r="B278" s="309"/>
      <c r="C278" s="306"/>
      <c r="D278" s="310"/>
    </row>
    <row r="279" spans="1:4" s="300" customFormat="1" ht="11.25" customHeight="1" x14ac:dyDescent="0.35">
      <c r="A279" s="383" t="s">
        <v>160</v>
      </c>
      <c r="B279" s="383"/>
      <c r="C279" s="312" t="s">
        <v>91</v>
      </c>
      <c r="D279" s="313">
        <v>3.0000000000000001E-3</v>
      </c>
    </row>
    <row r="280" spans="1:4" s="300" customFormat="1" ht="11.25" customHeight="1" x14ac:dyDescent="0.35">
      <c r="A280" s="384" t="s">
        <v>161</v>
      </c>
      <c r="B280" s="384"/>
      <c r="C280" s="312" t="s">
        <v>91</v>
      </c>
      <c r="D280" s="314">
        <v>4.0000000000000002E-4</v>
      </c>
    </row>
    <row r="281" spans="1:4" s="300" customFormat="1" ht="11.25" customHeight="1" x14ac:dyDescent="0.35">
      <c r="A281" s="383" t="s">
        <v>162</v>
      </c>
      <c r="B281" s="383"/>
      <c r="C281" s="312" t="s">
        <v>91</v>
      </c>
      <c r="D281" s="314">
        <v>5.0000000000000001E-4</v>
      </c>
    </row>
    <row r="282" spans="1:4" s="300" customFormat="1" ht="11.25" customHeight="1" x14ac:dyDescent="0.35">
      <c r="A282" s="383" t="s">
        <v>163</v>
      </c>
      <c r="B282" s="383"/>
      <c r="C282" s="306" t="s">
        <v>153</v>
      </c>
      <c r="D282" s="347">
        <f>'Proposed Rates'!E214</f>
        <v>0.25</v>
      </c>
    </row>
    <row r="283" spans="1:4" s="315" customFormat="1" ht="18.75" customHeight="1" x14ac:dyDescent="0.45">
      <c r="A283" s="395" t="s">
        <v>194</v>
      </c>
      <c r="B283" s="395"/>
      <c r="C283" s="395"/>
      <c r="D283" s="395"/>
    </row>
    <row r="284" spans="1:4" s="300" customFormat="1" ht="36" customHeight="1" x14ac:dyDescent="0.35">
      <c r="A284" s="388" t="s">
        <v>195</v>
      </c>
      <c r="B284" s="388"/>
      <c r="C284" s="388"/>
      <c r="D284" s="399"/>
    </row>
    <row r="285" spans="1:4" s="300" customFormat="1" ht="6.75" customHeight="1" x14ac:dyDescent="0.35">
      <c r="A285" s="301"/>
      <c r="B285" s="301"/>
      <c r="C285" s="301"/>
      <c r="D285" s="316"/>
    </row>
    <row r="286" spans="1:4" s="300" customFormat="1" ht="11.25" customHeight="1" x14ac:dyDescent="0.35">
      <c r="A286" s="393" t="s">
        <v>146</v>
      </c>
      <c r="B286" s="393"/>
      <c r="C286" s="393"/>
      <c r="D286" s="393"/>
    </row>
    <row r="287" spans="1:4" s="300" customFormat="1" ht="6.75" customHeight="1" x14ac:dyDescent="0.35">
      <c r="A287" s="302"/>
      <c r="B287" s="303"/>
      <c r="C287" s="303"/>
      <c r="D287" s="303"/>
    </row>
    <row r="288" spans="1:4" s="300" customFormat="1" ht="36" customHeight="1" x14ac:dyDescent="0.35">
      <c r="A288" s="388" t="s">
        <v>147</v>
      </c>
      <c r="B288" s="388"/>
      <c r="C288" s="388"/>
      <c r="D288" s="388"/>
    </row>
    <row r="289" spans="1:4" s="300" customFormat="1" ht="6.75" customHeight="1" x14ac:dyDescent="0.35">
      <c r="A289" s="301"/>
      <c r="B289" s="301"/>
      <c r="C289" s="301"/>
      <c r="D289" s="316"/>
    </row>
    <row r="290" spans="1:4" s="300" customFormat="1" ht="48" customHeight="1" x14ac:dyDescent="0.35">
      <c r="A290" s="388" t="s">
        <v>148</v>
      </c>
      <c r="B290" s="388"/>
      <c r="C290" s="388"/>
      <c r="D290" s="388"/>
    </row>
    <row r="291" spans="1:4" s="300" customFormat="1" ht="6.75" customHeight="1" x14ac:dyDescent="0.35">
      <c r="A291" s="301"/>
      <c r="B291" s="301"/>
      <c r="C291" s="301"/>
      <c r="D291" s="316"/>
    </row>
    <row r="292" spans="1:4" s="300" customFormat="1" ht="24" customHeight="1" x14ac:dyDescent="0.35">
      <c r="A292" s="388" t="s">
        <v>196</v>
      </c>
      <c r="B292" s="388"/>
      <c r="C292" s="388"/>
      <c r="D292" s="388"/>
    </row>
    <row r="293" spans="1:4" s="300" customFormat="1" ht="6.75" customHeight="1" x14ac:dyDescent="0.35">
      <c r="A293" s="301"/>
      <c r="B293" s="301"/>
      <c r="C293" s="301"/>
      <c r="D293" s="316"/>
    </row>
    <row r="294" spans="1:4" s="300" customFormat="1" ht="36" customHeight="1" x14ac:dyDescent="0.35">
      <c r="A294" s="388" t="s">
        <v>193</v>
      </c>
      <c r="B294" s="388"/>
      <c r="C294" s="388"/>
      <c r="D294" s="388"/>
    </row>
    <row r="295" spans="1:4" s="300" customFormat="1" ht="6.75" customHeight="1" x14ac:dyDescent="0.35">
      <c r="A295" s="301"/>
      <c r="B295" s="301"/>
      <c r="C295" s="301"/>
      <c r="D295" s="316"/>
    </row>
    <row r="296" spans="1:4" s="300" customFormat="1" ht="15" customHeight="1" x14ac:dyDescent="0.35">
      <c r="A296" s="389" t="s">
        <v>151</v>
      </c>
      <c r="B296" s="389"/>
      <c r="C296" s="389"/>
      <c r="D296" s="389"/>
    </row>
    <row r="297" spans="1:4" s="300" customFormat="1" ht="6.75" customHeight="1" x14ac:dyDescent="0.35">
      <c r="A297" s="304"/>
      <c r="B297" s="305"/>
      <c r="C297" s="305"/>
      <c r="D297" s="305"/>
    </row>
    <row r="298" spans="1:4" s="300" customFormat="1" ht="11.25" customHeight="1" x14ac:dyDescent="0.35">
      <c r="A298" s="383" t="s">
        <v>152</v>
      </c>
      <c r="B298" s="383"/>
      <c r="C298" s="306" t="s">
        <v>153</v>
      </c>
      <c r="D298" s="320">
        <f>'Proposed Rates'!E352</f>
        <v>14</v>
      </c>
    </row>
    <row r="299" spans="1:4" s="315" customFormat="1" ht="18.75" customHeight="1" x14ac:dyDescent="0.45">
      <c r="A299" s="395" t="s">
        <v>197</v>
      </c>
      <c r="B299" s="395"/>
      <c r="C299" s="395"/>
      <c r="D299" s="395"/>
    </row>
    <row r="300" spans="1:4" s="300" customFormat="1" ht="36" customHeight="1" x14ac:dyDescent="0.35">
      <c r="A300" s="388" t="s">
        <v>198</v>
      </c>
      <c r="B300" s="388"/>
      <c r="C300" s="388"/>
      <c r="D300" s="388"/>
    </row>
    <row r="301" spans="1:4" s="300" customFormat="1" ht="6.75" customHeight="1" x14ac:dyDescent="0.35">
      <c r="A301" s="301"/>
      <c r="B301" s="301"/>
      <c r="C301" s="301"/>
      <c r="D301" s="316"/>
    </row>
    <row r="302" spans="1:4" s="300" customFormat="1" ht="11.25" customHeight="1" x14ac:dyDescent="0.35">
      <c r="A302" s="393" t="s">
        <v>146</v>
      </c>
      <c r="B302" s="393"/>
      <c r="C302" s="393"/>
      <c r="D302" s="393"/>
    </row>
    <row r="303" spans="1:4" s="300" customFormat="1" ht="6.75" customHeight="1" x14ac:dyDescent="0.35">
      <c r="A303" s="302"/>
      <c r="B303" s="303"/>
      <c r="C303" s="303"/>
      <c r="D303" s="303"/>
    </row>
    <row r="304" spans="1:4" s="300" customFormat="1" ht="36" customHeight="1" x14ac:dyDescent="0.35">
      <c r="A304" s="388" t="s">
        <v>147</v>
      </c>
      <c r="B304" s="388"/>
      <c r="C304" s="388"/>
      <c r="D304" s="388"/>
    </row>
    <row r="305" spans="1:4" s="300" customFormat="1" ht="6.75" customHeight="1" x14ac:dyDescent="0.35">
      <c r="A305" s="301"/>
      <c r="B305" s="301"/>
      <c r="C305" s="301"/>
      <c r="D305" s="316"/>
    </row>
    <row r="306" spans="1:4" s="300" customFormat="1" ht="48" customHeight="1" x14ac:dyDescent="0.35">
      <c r="A306" s="388" t="s">
        <v>148</v>
      </c>
      <c r="B306" s="388"/>
      <c r="C306" s="388"/>
      <c r="D306" s="388"/>
    </row>
    <row r="307" spans="1:4" s="300" customFormat="1" ht="6.75" customHeight="1" x14ac:dyDescent="0.35">
      <c r="A307" s="301"/>
      <c r="B307" s="301"/>
      <c r="C307" s="301"/>
      <c r="D307" s="316"/>
    </row>
    <row r="308" spans="1:4" s="300" customFormat="1" ht="24" customHeight="1" x14ac:dyDescent="0.35">
      <c r="A308" s="388" t="s">
        <v>196</v>
      </c>
      <c r="B308" s="388"/>
      <c r="C308" s="388"/>
      <c r="D308" s="388"/>
    </row>
    <row r="309" spans="1:4" s="300" customFormat="1" ht="6.75" customHeight="1" x14ac:dyDescent="0.35">
      <c r="A309" s="301"/>
      <c r="B309" s="301"/>
      <c r="C309" s="301"/>
      <c r="D309" s="316"/>
    </row>
    <row r="310" spans="1:4" s="300" customFormat="1" ht="36" customHeight="1" x14ac:dyDescent="0.35">
      <c r="A310" s="388" t="s">
        <v>193</v>
      </c>
      <c r="B310" s="388"/>
      <c r="C310" s="388"/>
      <c r="D310" s="388"/>
    </row>
    <row r="311" spans="1:4" s="300" customFormat="1" ht="6.75" customHeight="1" x14ac:dyDescent="0.35">
      <c r="A311" s="301"/>
      <c r="B311" s="301"/>
      <c r="C311" s="301"/>
      <c r="D311" s="316"/>
    </row>
    <row r="312" spans="1:4" s="300" customFormat="1" ht="15" customHeight="1" x14ac:dyDescent="0.35">
      <c r="A312" s="389" t="s">
        <v>151</v>
      </c>
      <c r="B312" s="389"/>
      <c r="C312" s="389"/>
      <c r="D312" s="389"/>
    </row>
    <row r="313" spans="1:4" s="300" customFormat="1" ht="6.75" customHeight="1" x14ac:dyDescent="0.35">
      <c r="A313" s="304"/>
      <c r="B313" s="305"/>
      <c r="C313" s="305"/>
      <c r="D313" s="305"/>
    </row>
    <row r="314" spans="1:4" s="300" customFormat="1" ht="11.25" customHeight="1" x14ac:dyDescent="0.35">
      <c r="A314" s="383" t="s">
        <v>152</v>
      </c>
      <c r="B314" s="383"/>
      <c r="C314" s="306" t="s">
        <v>153</v>
      </c>
      <c r="D314" s="320">
        <f>'Proposed Rates'!E353</f>
        <v>14</v>
      </c>
    </row>
    <row r="315" spans="1:4" s="315" customFormat="1" ht="18.75" customHeight="1" x14ac:dyDescent="0.45">
      <c r="A315" s="395" t="s">
        <v>199</v>
      </c>
      <c r="B315" s="395"/>
      <c r="C315" s="395"/>
      <c r="D315" s="395"/>
    </row>
    <row r="316" spans="1:4" s="300" customFormat="1" ht="36" customHeight="1" x14ac:dyDescent="0.35">
      <c r="A316" s="388" t="s">
        <v>200</v>
      </c>
      <c r="B316" s="388"/>
      <c r="C316" s="388"/>
      <c r="D316" s="388"/>
    </row>
    <row r="317" spans="1:4" s="300" customFormat="1" ht="6.75" customHeight="1" x14ac:dyDescent="0.35">
      <c r="A317" s="301"/>
      <c r="B317" s="301"/>
      <c r="C317" s="301"/>
      <c r="D317" s="316"/>
    </row>
    <row r="318" spans="1:4" s="300" customFormat="1" ht="11.25" customHeight="1" x14ac:dyDescent="0.35">
      <c r="A318" s="393" t="s">
        <v>146</v>
      </c>
      <c r="B318" s="393"/>
      <c r="C318" s="393"/>
      <c r="D318" s="393"/>
    </row>
    <row r="319" spans="1:4" s="300" customFormat="1" ht="6.75" customHeight="1" x14ac:dyDescent="0.35">
      <c r="A319" s="302"/>
      <c r="B319" s="303"/>
      <c r="C319" s="303"/>
      <c r="D319" s="303"/>
    </row>
    <row r="320" spans="1:4" s="300" customFormat="1" ht="36" customHeight="1" x14ac:dyDescent="0.35">
      <c r="A320" s="388" t="s">
        <v>147</v>
      </c>
      <c r="B320" s="388"/>
      <c r="C320" s="388"/>
      <c r="D320" s="388"/>
    </row>
    <row r="321" spans="1:4" s="300" customFormat="1" ht="6.75" customHeight="1" x14ac:dyDescent="0.35">
      <c r="A321" s="301"/>
      <c r="B321" s="301"/>
      <c r="C321" s="301"/>
      <c r="D321" s="316"/>
    </row>
    <row r="322" spans="1:4" s="300" customFormat="1" ht="48" customHeight="1" x14ac:dyDescent="0.35">
      <c r="A322" s="388" t="s">
        <v>148</v>
      </c>
      <c r="B322" s="388"/>
      <c r="C322" s="388"/>
      <c r="D322" s="388"/>
    </row>
    <row r="323" spans="1:4" s="300" customFormat="1" ht="6.75" customHeight="1" x14ac:dyDescent="0.35">
      <c r="A323" s="301"/>
      <c r="B323" s="301"/>
      <c r="C323" s="301"/>
      <c r="D323" s="316"/>
    </row>
    <row r="324" spans="1:4" s="300" customFormat="1" ht="24" customHeight="1" x14ac:dyDescent="0.35">
      <c r="A324" s="388" t="s">
        <v>196</v>
      </c>
      <c r="B324" s="388"/>
      <c r="C324" s="388"/>
      <c r="D324" s="388"/>
    </row>
    <row r="325" spans="1:4" s="300" customFormat="1" ht="6.75" customHeight="1" x14ac:dyDescent="0.35">
      <c r="A325" s="301"/>
      <c r="B325" s="301"/>
      <c r="C325" s="301"/>
      <c r="D325" s="316"/>
    </row>
    <row r="326" spans="1:4" s="300" customFormat="1" ht="36" customHeight="1" x14ac:dyDescent="0.35">
      <c r="A326" s="388" t="s">
        <v>193</v>
      </c>
      <c r="B326" s="388"/>
      <c r="C326" s="388"/>
      <c r="D326" s="388"/>
    </row>
    <row r="327" spans="1:4" s="300" customFormat="1" ht="6.75" customHeight="1" x14ac:dyDescent="0.35">
      <c r="A327" s="301"/>
      <c r="B327" s="301"/>
      <c r="C327" s="301"/>
      <c r="D327" s="316"/>
    </row>
    <row r="328" spans="1:4" s="300" customFormat="1" ht="15" customHeight="1" x14ac:dyDescent="0.35">
      <c r="A328" s="389" t="s">
        <v>151</v>
      </c>
      <c r="B328" s="389"/>
      <c r="C328" s="389"/>
      <c r="D328" s="389"/>
    </row>
    <row r="329" spans="1:4" s="300" customFormat="1" ht="6.75" customHeight="1" x14ac:dyDescent="0.35">
      <c r="A329" s="304"/>
      <c r="B329" s="305"/>
      <c r="C329" s="305"/>
      <c r="D329" s="305"/>
    </row>
    <row r="330" spans="1:4" s="300" customFormat="1" ht="11.25" customHeight="1" x14ac:dyDescent="0.35">
      <c r="A330" s="383" t="s">
        <v>152</v>
      </c>
      <c r="B330" s="383"/>
      <c r="C330" s="306" t="s">
        <v>153</v>
      </c>
      <c r="D330" s="320">
        <f>'Proposed Rates'!E354</f>
        <v>76</v>
      </c>
    </row>
    <row r="331" spans="1:4" s="315" customFormat="1" ht="18.75" customHeight="1" x14ac:dyDescent="0.45">
      <c r="A331" s="395" t="s">
        <v>201</v>
      </c>
      <c r="B331" s="395"/>
      <c r="C331" s="395"/>
      <c r="D331" s="395"/>
    </row>
    <row r="332" spans="1:4" s="300" customFormat="1" ht="36" customHeight="1" x14ac:dyDescent="0.35">
      <c r="A332" s="388" t="s">
        <v>202</v>
      </c>
      <c r="B332" s="388"/>
      <c r="C332" s="388"/>
      <c r="D332" s="388"/>
    </row>
    <row r="333" spans="1:4" s="300" customFormat="1" ht="6.75" customHeight="1" x14ac:dyDescent="0.35">
      <c r="A333" s="301"/>
      <c r="B333" s="301"/>
      <c r="C333" s="301"/>
      <c r="D333" s="316"/>
    </row>
    <row r="334" spans="1:4" s="300" customFormat="1" ht="11.25" customHeight="1" x14ac:dyDescent="0.35">
      <c r="A334" s="393" t="s">
        <v>146</v>
      </c>
      <c r="B334" s="393"/>
      <c r="C334" s="393"/>
      <c r="D334" s="393"/>
    </row>
    <row r="335" spans="1:4" s="300" customFormat="1" ht="6.75" customHeight="1" x14ac:dyDescent="0.35">
      <c r="A335" s="302"/>
      <c r="B335" s="303"/>
      <c r="C335" s="303"/>
      <c r="D335" s="303"/>
    </row>
    <row r="336" spans="1:4" s="300" customFormat="1" ht="36" customHeight="1" x14ac:dyDescent="0.35">
      <c r="A336" s="388" t="s">
        <v>147</v>
      </c>
      <c r="B336" s="388"/>
      <c r="C336" s="388"/>
      <c r="D336" s="388"/>
    </row>
    <row r="337" spans="1:4" s="300" customFormat="1" ht="6.75" customHeight="1" x14ac:dyDescent="0.35">
      <c r="A337" s="301"/>
      <c r="B337" s="301"/>
      <c r="C337" s="301"/>
      <c r="D337" s="316"/>
    </row>
    <row r="338" spans="1:4" s="300" customFormat="1" ht="48" customHeight="1" x14ac:dyDescent="0.35">
      <c r="A338" s="388" t="s">
        <v>148</v>
      </c>
      <c r="B338" s="388"/>
      <c r="C338" s="388"/>
      <c r="D338" s="388"/>
    </row>
    <row r="339" spans="1:4" s="300" customFormat="1" ht="6.75" customHeight="1" x14ac:dyDescent="0.35">
      <c r="A339" s="301"/>
      <c r="B339" s="301"/>
      <c r="C339" s="301"/>
      <c r="D339" s="316"/>
    </row>
    <row r="340" spans="1:4" s="300" customFormat="1" ht="24" customHeight="1" x14ac:dyDescent="0.35">
      <c r="A340" s="388" t="s">
        <v>196</v>
      </c>
      <c r="B340" s="388"/>
      <c r="C340" s="388"/>
      <c r="D340" s="388"/>
    </row>
    <row r="341" spans="1:4" s="300" customFormat="1" ht="6.75" customHeight="1" x14ac:dyDescent="0.35">
      <c r="A341" s="301"/>
      <c r="B341" s="301"/>
      <c r="C341" s="301"/>
      <c r="D341" s="316"/>
    </row>
    <row r="342" spans="1:4" s="300" customFormat="1" ht="36" customHeight="1" x14ac:dyDescent="0.35">
      <c r="A342" s="388" t="s">
        <v>193</v>
      </c>
      <c r="B342" s="388"/>
      <c r="C342" s="388"/>
      <c r="D342" s="388"/>
    </row>
    <row r="343" spans="1:4" s="300" customFormat="1" ht="6.75" customHeight="1" x14ac:dyDescent="0.35">
      <c r="A343" s="301"/>
      <c r="B343" s="301"/>
      <c r="C343" s="301"/>
      <c r="D343" s="316"/>
    </row>
    <row r="344" spans="1:4" s="300" customFormat="1" ht="15" customHeight="1" x14ac:dyDescent="0.35">
      <c r="A344" s="389" t="s">
        <v>151</v>
      </c>
      <c r="B344" s="389"/>
      <c r="C344" s="389"/>
      <c r="D344" s="389"/>
    </row>
    <row r="345" spans="1:4" s="300" customFormat="1" ht="6.75" customHeight="1" x14ac:dyDescent="0.35">
      <c r="A345" s="304"/>
      <c r="B345" s="305"/>
      <c r="C345" s="305"/>
      <c r="D345" s="305"/>
    </row>
    <row r="346" spans="1:4" s="300" customFormat="1" ht="11.25" customHeight="1" x14ac:dyDescent="0.35">
      <c r="A346" s="383" t="s">
        <v>152</v>
      </c>
      <c r="B346" s="383"/>
      <c r="C346" s="306" t="s">
        <v>153</v>
      </c>
      <c r="D346" s="320">
        <f>'Proposed Rates'!E355</f>
        <v>314</v>
      </c>
    </row>
    <row r="347" spans="1:4" s="300" customFormat="1" ht="6.75" customHeight="1" x14ac:dyDescent="0.35">
      <c r="A347" s="321"/>
      <c r="B347" s="308"/>
      <c r="C347" s="306"/>
      <c r="D347" s="320"/>
    </row>
    <row r="348" spans="1:4" s="300" customFormat="1" ht="18" customHeight="1" x14ac:dyDescent="0.4">
      <c r="A348" s="322" t="s">
        <v>203</v>
      </c>
      <c r="B348" s="323"/>
      <c r="C348" s="323"/>
      <c r="D348" s="324"/>
    </row>
    <row r="349" spans="1:4" s="300" customFormat="1" ht="11.25" customHeight="1" x14ac:dyDescent="0.35">
      <c r="A349" s="384" t="s">
        <v>204</v>
      </c>
      <c r="B349" s="384"/>
      <c r="C349" s="325" t="s">
        <v>92</v>
      </c>
      <c r="D349" s="326">
        <f>'Proposed Rates'!E356</f>
        <v>-0.45</v>
      </c>
    </row>
    <row r="350" spans="1:4" s="300" customFormat="1" ht="11.25" customHeight="1" x14ac:dyDescent="0.35">
      <c r="A350" s="383" t="s">
        <v>205</v>
      </c>
      <c r="B350" s="383"/>
      <c r="C350" s="325" t="s">
        <v>206</v>
      </c>
      <c r="D350" s="326">
        <f>'Proposed Rates'!E357</f>
        <v>-1</v>
      </c>
    </row>
    <row r="351" spans="1:4" s="300" customFormat="1" ht="18" customHeight="1" x14ac:dyDescent="0.4">
      <c r="A351" s="322" t="s">
        <v>207</v>
      </c>
      <c r="B351" s="323"/>
      <c r="C351" s="323"/>
      <c r="D351" s="327"/>
    </row>
    <row r="352" spans="1:4" s="300" customFormat="1" ht="6.75" customHeight="1" x14ac:dyDescent="0.4">
      <c r="A352" s="322"/>
      <c r="B352" s="323"/>
      <c r="C352" s="323"/>
      <c r="D352" s="327"/>
    </row>
    <row r="353" spans="1:4" s="300" customFormat="1" ht="11.25" customHeight="1" x14ac:dyDescent="0.35">
      <c r="A353" s="400" t="s">
        <v>146</v>
      </c>
      <c r="B353" s="400"/>
      <c r="C353" s="400"/>
      <c r="D353" s="400"/>
    </row>
    <row r="354" spans="1:4" s="300" customFormat="1" ht="6.75" customHeight="1" x14ac:dyDescent="0.35">
      <c r="A354" s="328"/>
      <c r="B354" s="329"/>
      <c r="C354" s="329"/>
      <c r="D354" s="329"/>
    </row>
    <row r="355" spans="1:4" s="300" customFormat="1" ht="36" customHeight="1" x14ac:dyDescent="0.35">
      <c r="A355" s="401" t="s">
        <v>147</v>
      </c>
      <c r="B355" s="401"/>
      <c r="C355" s="401"/>
      <c r="D355" s="401"/>
    </row>
    <row r="356" spans="1:4" s="300" customFormat="1" ht="6.75" customHeight="1" x14ac:dyDescent="0.35">
      <c r="A356" s="330"/>
      <c r="B356" s="330"/>
      <c r="C356" s="330"/>
      <c r="D356" s="331"/>
    </row>
    <row r="357" spans="1:4" s="300" customFormat="1" ht="48" customHeight="1" x14ac:dyDescent="0.35">
      <c r="A357" s="401" t="s">
        <v>208</v>
      </c>
      <c r="B357" s="401"/>
      <c r="C357" s="401"/>
      <c r="D357" s="401"/>
    </row>
    <row r="358" spans="1:4" s="300" customFormat="1" ht="6.75" customHeight="1" x14ac:dyDescent="0.35">
      <c r="A358" s="330"/>
      <c r="B358" s="330"/>
      <c r="C358" s="330"/>
      <c r="D358" s="331"/>
    </row>
    <row r="359" spans="1:4" s="300" customFormat="1" ht="36" customHeight="1" x14ac:dyDescent="0.35">
      <c r="A359" s="401" t="s">
        <v>150</v>
      </c>
      <c r="B359" s="401"/>
      <c r="C359" s="401"/>
      <c r="D359" s="401"/>
    </row>
    <row r="360" spans="1:4" s="300" customFormat="1" ht="6.75" customHeight="1" x14ac:dyDescent="0.35">
      <c r="A360" s="330"/>
      <c r="B360" s="330"/>
      <c r="C360" s="330"/>
      <c r="D360" s="331"/>
    </row>
    <row r="361" spans="1:4" s="300" customFormat="1" ht="15" customHeight="1" x14ac:dyDescent="0.35">
      <c r="A361" s="332" t="s">
        <v>209</v>
      </c>
      <c r="B361" s="323"/>
      <c r="C361" s="323"/>
      <c r="D361" s="327"/>
    </row>
    <row r="362" spans="1:4" s="300" customFormat="1" ht="11.25" customHeight="1" x14ac:dyDescent="0.35">
      <c r="A362" s="402" t="s">
        <v>210</v>
      </c>
      <c r="B362" s="402"/>
      <c r="C362" s="306" t="s">
        <v>153</v>
      </c>
      <c r="D362" s="320">
        <f>'Proposed Rates'!E296</f>
        <v>16</v>
      </c>
    </row>
    <row r="363" spans="1:4" s="300" customFormat="1" ht="11.25" customHeight="1" x14ac:dyDescent="0.35">
      <c r="A363" s="333" t="s">
        <v>211</v>
      </c>
      <c r="B363" s="333"/>
      <c r="C363" s="306" t="s">
        <v>153</v>
      </c>
      <c r="D363" s="320">
        <f>'Proposed Rates'!E297</f>
        <v>25</v>
      </c>
    </row>
    <row r="364" spans="1:4" s="300" customFormat="1" ht="11.25" customHeight="1" x14ac:dyDescent="0.35">
      <c r="A364" s="402" t="s">
        <v>212</v>
      </c>
      <c r="B364" s="402"/>
      <c r="C364" s="306" t="s">
        <v>153</v>
      </c>
      <c r="D364" s="320">
        <f>'Proposed Rates'!E298</f>
        <v>5</v>
      </c>
    </row>
    <row r="365" spans="1:4" s="300" customFormat="1" ht="11.25" customHeight="1" x14ac:dyDescent="0.35">
      <c r="A365" s="402" t="s">
        <v>213</v>
      </c>
      <c r="B365" s="402"/>
      <c r="C365" s="306" t="s">
        <v>153</v>
      </c>
      <c r="D365" s="320">
        <f>'Proposed Rates'!E299</f>
        <v>122</v>
      </c>
    </row>
    <row r="366" spans="1:4" s="300" customFormat="1" ht="11.25" customHeight="1" x14ac:dyDescent="0.35">
      <c r="A366" s="402" t="s">
        <v>214</v>
      </c>
      <c r="B366" s="402"/>
      <c r="C366" s="306" t="s">
        <v>153</v>
      </c>
      <c r="D366" s="320">
        <f>'Proposed Rates'!E300</f>
        <v>16</v>
      </c>
    </row>
    <row r="367" spans="1:4" s="300" customFormat="1" ht="11.25" customHeight="1" x14ac:dyDescent="0.35">
      <c r="A367" s="402" t="s">
        <v>215</v>
      </c>
      <c r="B367" s="402"/>
      <c r="C367" s="306" t="s">
        <v>153</v>
      </c>
      <c r="D367" s="320">
        <f>'Proposed Rates'!E301</f>
        <v>25</v>
      </c>
    </row>
    <row r="368" spans="1:4" s="300" customFormat="1" ht="11.25" customHeight="1" x14ac:dyDescent="0.35">
      <c r="A368" s="402" t="s">
        <v>216</v>
      </c>
      <c r="B368" s="402"/>
      <c r="C368" s="306" t="s">
        <v>153</v>
      </c>
      <c r="D368" s="320">
        <f>'Proposed Rates'!E302</f>
        <v>25</v>
      </c>
    </row>
    <row r="369" spans="1:4" s="300" customFormat="1" ht="11.25" customHeight="1" x14ac:dyDescent="0.35">
      <c r="A369" s="402" t="s">
        <v>219</v>
      </c>
      <c r="B369" s="402"/>
      <c r="C369" s="306" t="s">
        <v>153</v>
      </c>
      <c r="D369" s="320">
        <f>'Proposed Rates'!E305</f>
        <v>314</v>
      </c>
    </row>
    <row r="370" spans="1:4" s="300" customFormat="1" ht="11.25" customHeight="1" x14ac:dyDescent="0.35">
      <c r="A370" s="402" t="s">
        <v>220</v>
      </c>
      <c r="B370" s="402"/>
      <c r="C370" s="306" t="s">
        <v>153</v>
      </c>
      <c r="D370" s="320">
        <f>'Proposed Rates'!E306</f>
        <v>237</v>
      </c>
    </row>
    <row r="371" spans="1:4" s="300" customFormat="1" ht="6.75" customHeight="1" x14ac:dyDescent="0.35">
      <c r="A371" s="333"/>
      <c r="B371" s="333"/>
      <c r="C371" s="306"/>
      <c r="D371" s="320"/>
    </row>
    <row r="372" spans="1:4" s="300" customFormat="1" ht="15" customHeight="1" x14ac:dyDescent="0.35">
      <c r="A372" s="332" t="s">
        <v>221</v>
      </c>
      <c r="B372" s="323"/>
      <c r="C372" s="334"/>
      <c r="D372" s="335"/>
    </row>
    <row r="373" spans="1:4" s="300" customFormat="1" ht="22.5" customHeight="1" x14ac:dyDescent="0.35">
      <c r="A373" s="402" t="s">
        <v>222</v>
      </c>
      <c r="B373" s="402"/>
      <c r="C373" s="306" t="s">
        <v>206</v>
      </c>
      <c r="D373" s="320">
        <f>'Proposed Rates'!E310</f>
        <v>1.5</v>
      </c>
    </row>
    <row r="374" spans="1:4" s="300" customFormat="1" ht="11.25" customHeight="1" x14ac:dyDescent="0.35">
      <c r="A374" s="402" t="s">
        <v>223</v>
      </c>
      <c r="B374" s="402"/>
      <c r="C374" s="306" t="s">
        <v>153</v>
      </c>
      <c r="D374" s="320">
        <f>'Proposed Rates'!E311</f>
        <v>67</v>
      </c>
    </row>
    <row r="375" spans="1:4" s="300" customFormat="1" ht="11.25" customHeight="1" x14ac:dyDescent="0.35">
      <c r="A375" s="402" t="s">
        <v>224</v>
      </c>
      <c r="B375" s="402"/>
      <c r="C375" s="306" t="s">
        <v>153</v>
      </c>
      <c r="D375" s="320">
        <f>'Proposed Rates'!E312</f>
        <v>100</v>
      </c>
    </row>
    <row r="376" spans="1:4" s="300" customFormat="1" ht="11.25" customHeight="1" x14ac:dyDescent="0.35">
      <c r="A376" s="402" t="s">
        <v>225</v>
      </c>
      <c r="B376" s="402"/>
      <c r="C376" s="306" t="s">
        <v>153</v>
      </c>
      <c r="D376" s="320">
        <f>'Proposed Rates'!E313</f>
        <v>250</v>
      </c>
    </row>
    <row r="377" spans="1:4" s="300" customFormat="1" ht="11.25" customHeight="1" x14ac:dyDescent="0.35">
      <c r="A377" s="402" t="s">
        <v>226</v>
      </c>
      <c r="B377" s="402"/>
      <c r="C377" s="306" t="s">
        <v>153</v>
      </c>
      <c r="D377" s="320">
        <f>'Proposed Rates'!E314</f>
        <v>423</v>
      </c>
    </row>
    <row r="378" spans="1:4" s="300" customFormat="1" ht="6.75" customHeight="1" x14ac:dyDescent="0.35">
      <c r="A378" s="333"/>
      <c r="B378" s="333"/>
      <c r="C378" s="306"/>
      <c r="D378" s="320"/>
    </row>
    <row r="379" spans="1:4" s="300" customFormat="1" ht="15" customHeight="1" x14ac:dyDescent="0.35">
      <c r="A379" s="336" t="s">
        <v>227</v>
      </c>
      <c r="B379" s="323"/>
      <c r="C379" s="334"/>
      <c r="D379" s="320"/>
    </row>
    <row r="380" spans="1:4" s="300" customFormat="1" ht="11.25" customHeight="1" x14ac:dyDescent="0.35">
      <c r="A380" s="402" t="s">
        <v>228</v>
      </c>
      <c r="B380" s="402"/>
      <c r="C380" s="306" t="s">
        <v>153</v>
      </c>
      <c r="D380" s="320">
        <f>'Proposed Rates'!E317</f>
        <v>881</v>
      </c>
    </row>
    <row r="381" spans="1:4" s="300" customFormat="1" ht="11.25" customHeight="1" x14ac:dyDescent="0.35">
      <c r="A381" s="402" t="s">
        <v>229</v>
      </c>
      <c r="B381" s="402"/>
      <c r="C381" s="306" t="s">
        <v>153</v>
      </c>
      <c r="D381" s="320">
        <f>'Proposed Rates'!E318</f>
        <v>1278</v>
      </c>
    </row>
    <row r="382" spans="1:4" s="300" customFormat="1" ht="11.25" customHeight="1" x14ac:dyDescent="0.35">
      <c r="A382" s="402" t="s">
        <v>230</v>
      </c>
      <c r="B382" s="402"/>
      <c r="C382" s="306" t="s">
        <v>153</v>
      </c>
      <c r="D382" s="320">
        <f>'Proposed Rates'!E319</f>
        <v>3141</v>
      </c>
    </row>
    <row r="383" spans="1:4" s="300" customFormat="1" ht="22.5" customHeight="1" x14ac:dyDescent="0.35">
      <c r="A383" s="402" t="s">
        <v>231</v>
      </c>
      <c r="B383" s="402"/>
      <c r="C383" s="306" t="s">
        <v>153</v>
      </c>
      <c r="D383" s="320">
        <f>'Proposed Rates'!E320</f>
        <v>45.48</v>
      </c>
    </row>
    <row r="384" spans="1:4" s="300" customFormat="1" ht="11.25" customHeight="1" x14ac:dyDescent="0.35">
      <c r="A384" s="402" t="s">
        <v>232</v>
      </c>
      <c r="B384" s="402"/>
      <c r="C384" s="306"/>
      <c r="D384" s="320" t="str">
        <f>'Proposed Rates'!E321</f>
        <v>Per Attached Table</v>
      </c>
    </row>
    <row r="385" spans="1:4" s="300" customFormat="1" ht="11.25" customHeight="1" x14ac:dyDescent="0.35">
      <c r="A385" s="402" t="s">
        <v>234</v>
      </c>
      <c r="B385" s="402"/>
      <c r="C385" s="306" t="s">
        <v>153</v>
      </c>
      <c r="D385" s="320">
        <f>'Proposed Rates'!E322</f>
        <v>142</v>
      </c>
    </row>
    <row r="386" spans="1:4" s="300" customFormat="1" ht="11.25" customHeight="1" x14ac:dyDescent="0.35">
      <c r="A386" s="402"/>
      <c r="B386" s="402"/>
      <c r="C386" s="306"/>
      <c r="D386" s="320"/>
    </row>
    <row r="387" spans="1:4" s="300" customFormat="1" ht="18" customHeight="1" x14ac:dyDescent="0.4">
      <c r="A387" s="322" t="s">
        <v>235</v>
      </c>
      <c r="B387" s="323"/>
      <c r="C387" s="323"/>
      <c r="D387" s="327"/>
    </row>
    <row r="388" spans="1:4" s="300" customFormat="1" ht="6.75" customHeight="1" x14ac:dyDescent="0.4">
      <c r="A388" s="322"/>
      <c r="B388" s="323"/>
      <c r="C388" s="323"/>
      <c r="D388" s="327"/>
    </row>
    <row r="389" spans="1:4" s="300" customFormat="1" ht="36" customHeight="1" x14ac:dyDescent="0.35">
      <c r="A389" s="401" t="s">
        <v>236</v>
      </c>
      <c r="B389" s="401"/>
      <c r="C389" s="401"/>
      <c r="D389" s="401"/>
    </row>
    <row r="390" spans="1:4" s="300" customFormat="1" ht="6.75" customHeight="1" x14ac:dyDescent="0.35">
      <c r="A390" s="330"/>
      <c r="B390" s="330"/>
      <c r="C390" s="330"/>
      <c r="D390" s="331"/>
    </row>
    <row r="391" spans="1:4" s="300" customFormat="1" ht="48" customHeight="1" x14ac:dyDescent="0.35">
      <c r="A391" s="401" t="s">
        <v>148</v>
      </c>
      <c r="B391" s="401"/>
      <c r="C391" s="401"/>
      <c r="D391" s="401"/>
    </row>
    <row r="392" spans="1:4" s="300" customFormat="1" ht="6.75" customHeight="1" x14ac:dyDescent="0.35">
      <c r="A392" s="330"/>
      <c r="B392" s="330"/>
      <c r="C392" s="330"/>
      <c r="D392" s="331"/>
    </row>
    <row r="393" spans="1:4" s="300" customFormat="1" ht="24" customHeight="1" x14ac:dyDescent="0.35">
      <c r="A393" s="401" t="s">
        <v>183</v>
      </c>
      <c r="B393" s="401"/>
      <c r="C393" s="401"/>
      <c r="D393" s="401"/>
    </row>
    <row r="394" spans="1:4" s="300" customFormat="1" ht="6.75" customHeight="1" x14ac:dyDescent="0.35">
      <c r="A394" s="330"/>
      <c r="B394" s="330"/>
      <c r="C394" s="330"/>
      <c r="D394" s="331"/>
    </row>
    <row r="395" spans="1:4" s="300" customFormat="1" ht="36" customHeight="1" x14ac:dyDescent="0.35">
      <c r="A395" s="401" t="s">
        <v>150</v>
      </c>
      <c r="B395" s="401"/>
      <c r="C395" s="401"/>
      <c r="D395" s="401"/>
    </row>
    <row r="396" spans="1:4" s="300" customFormat="1" ht="6.75" customHeight="1" x14ac:dyDescent="0.35">
      <c r="A396" s="330"/>
      <c r="B396" s="330"/>
      <c r="C396" s="330"/>
      <c r="D396" s="331"/>
    </row>
    <row r="397" spans="1:4" s="300" customFormat="1" ht="24" customHeight="1" x14ac:dyDescent="0.35">
      <c r="A397" s="401" t="s">
        <v>237</v>
      </c>
      <c r="B397" s="401"/>
      <c r="C397" s="401"/>
      <c r="D397" s="401"/>
    </row>
    <row r="398" spans="1:4" s="300" customFormat="1" ht="22.5" customHeight="1" x14ac:dyDescent="0.35">
      <c r="A398" s="383" t="s">
        <v>238</v>
      </c>
      <c r="B398" s="383"/>
      <c r="C398" s="337" t="s">
        <v>153</v>
      </c>
      <c r="D398" s="338">
        <f>'Proposed Rates'!E326</f>
        <v>104.24</v>
      </c>
    </row>
    <row r="399" spans="1:4" s="300" customFormat="1" ht="11.25" customHeight="1" x14ac:dyDescent="0.35">
      <c r="A399" s="383" t="s">
        <v>239</v>
      </c>
      <c r="B399" s="383"/>
      <c r="C399" s="337" t="s">
        <v>153</v>
      </c>
      <c r="D399" s="338">
        <f>'Proposed Rates'!E327</f>
        <v>41.7</v>
      </c>
    </row>
    <row r="400" spans="1:4" s="300" customFormat="1" ht="11.25" customHeight="1" x14ac:dyDescent="0.35">
      <c r="A400" s="383" t="s">
        <v>240</v>
      </c>
      <c r="B400" s="383"/>
      <c r="C400" s="337" t="s">
        <v>241</v>
      </c>
      <c r="D400" s="338">
        <f>'Proposed Rates'!E328</f>
        <v>1.04</v>
      </c>
    </row>
    <row r="401" spans="1:4" s="300" customFormat="1" ht="11.25" customHeight="1" x14ac:dyDescent="0.35">
      <c r="A401" s="383" t="s">
        <v>242</v>
      </c>
      <c r="B401" s="383"/>
      <c r="C401" s="337" t="s">
        <v>241</v>
      </c>
      <c r="D401" s="338">
        <f>'Proposed Rates'!E329</f>
        <v>0.62</v>
      </c>
    </row>
    <row r="402" spans="1:4" s="300" customFormat="1" ht="11.25" customHeight="1" x14ac:dyDescent="0.35">
      <c r="A402" s="383" t="s">
        <v>243</v>
      </c>
      <c r="B402" s="383"/>
      <c r="C402" s="337" t="s">
        <v>241</v>
      </c>
      <c r="D402" s="338">
        <f>'Proposed Rates'!E330</f>
        <v>-0.62</v>
      </c>
    </row>
    <row r="403" spans="1:4" s="300" customFormat="1" ht="11.25" customHeight="1" x14ac:dyDescent="0.35">
      <c r="A403" s="383" t="s">
        <v>244</v>
      </c>
      <c r="B403" s="383"/>
      <c r="C403" s="339"/>
      <c r="D403" s="338"/>
    </row>
    <row r="404" spans="1:4" s="300" customFormat="1" ht="11.25" customHeight="1" x14ac:dyDescent="0.35">
      <c r="A404" s="403" t="s">
        <v>245</v>
      </c>
      <c r="B404" s="403"/>
      <c r="C404" s="337" t="s">
        <v>153</v>
      </c>
      <c r="D404" s="338">
        <f>'Proposed Rates'!E332</f>
        <v>0.52</v>
      </c>
    </row>
    <row r="405" spans="1:4" s="300" customFormat="1" ht="11.25" customHeight="1" x14ac:dyDescent="0.35">
      <c r="A405" s="403" t="s">
        <v>246</v>
      </c>
      <c r="B405" s="403"/>
      <c r="C405" s="337" t="s">
        <v>153</v>
      </c>
      <c r="D405" s="338">
        <f>'Proposed Rates'!E333</f>
        <v>1.04</v>
      </c>
    </row>
    <row r="406" spans="1:4" s="300" customFormat="1" ht="11.25" customHeight="1" x14ac:dyDescent="0.35">
      <c r="A406" s="383" t="s">
        <v>247</v>
      </c>
      <c r="B406" s="383"/>
      <c r="C406" s="340"/>
      <c r="D406" s="338"/>
    </row>
    <row r="407" spans="1:4" s="300" customFormat="1" ht="11.25" customHeight="1" x14ac:dyDescent="0.35">
      <c r="A407" s="383" t="s">
        <v>248</v>
      </c>
      <c r="B407" s="383"/>
      <c r="C407" s="340"/>
      <c r="D407" s="338"/>
    </row>
    <row r="408" spans="1:4" s="300" customFormat="1" ht="11.25" customHeight="1" x14ac:dyDescent="0.35">
      <c r="A408" s="383" t="s">
        <v>249</v>
      </c>
      <c r="B408" s="383"/>
      <c r="C408" s="340"/>
      <c r="D408" s="338"/>
    </row>
    <row r="409" spans="1:4" s="300" customFormat="1" ht="11.25" customHeight="1" x14ac:dyDescent="0.35">
      <c r="A409" s="403" t="s">
        <v>250</v>
      </c>
      <c r="B409" s="403"/>
      <c r="C409" s="337" t="s">
        <v>153</v>
      </c>
      <c r="D409" s="338" t="str">
        <f>'Proposed Rates'!E337</f>
        <v>no charge</v>
      </c>
    </row>
    <row r="410" spans="1:4" s="300" customFormat="1" ht="11.25" customHeight="1" x14ac:dyDescent="0.35">
      <c r="A410" s="403" t="s">
        <v>252</v>
      </c>
      <c r="B410" s="403"/>
      <c r="C410" s="337" t="s">
        <v>153</v>
      </c>
      <c r="D410" s="338">
        <f>'Proposed Rates'!E338</f>
        <v>4.17</v>
      </c>
    </row>
    <row r="411" spans="1:4" s="300" customFormat="1" ht="22.5" customHeight="1" x14ac:dyDescent="0.35">
      <c r="A411" s="383" t="s">
        <v>253</v>
      </c>
      <c r="B411" s="383"/>
      <c r="C411" s="340"/>
      <c r="D411" s="338"/>
    </row>
    <row r="412" spans="1:4" s="300" customFormat="1" ht="11.25" customHeight="1" x14ac:dyDescent="0.35">
      <c r="A412" s="406" t="s">
        <v>254</v>
      </c>
      <c r="B412" s="406"/>
      <c r="C412" s="337" t="s">
        <v>153</v>
      </c>
      <c r="D412" s="338">
        <f>'Proposed Rates'!E340</f>
        <v>2.08</v>
      </c>
    </row>
    <row r="413" spans="1:4" s="300" customFormat="1" ht="6.75" customHeight="1" x14ac:dyDescent="0.35">
      <c r="A413" s="342"/>
      <c r="B413" s="342"/>
      <c r="C413" s="337"/>
      <c r="D413" s="341"/>
    </row>
    <row r="414" spans="1:4" s="300" customFormat="1" ht="15" customHeight="1" x14ac:dyDescent="0.45">
      <c r="A414" s="343" t="s">
        <v>255</v>
      </c>
      <c r="B414" s="343"/>
      <c r="C414" s="344"/>
      <c r="D414" s="345"/>
    </row>
    <row r="415" spans="1:4" s="300" customFormat="1" ht="6.75" customHeight="1" x14ac:dyDescent="0.45">
      <c r="A415" s="343"/>
      <c r="B415" s="343"/>
      <c r="C415" s="344"/>
      <c r="D415" s="345"/>
    </row>
    <row r="416" spans="1:4" s="300" customFormat="1" ht="22.5" customHeight="1" x14ac:dyDescent="0.35">
      <c r="A416" s="404" t="s">
        <v>256</v>
      </c>
      <c r="B416" s="404"/>
      <c r="C416" s="404"/>
      <c r="D416" s="404"/>
    </row>
    <row r="417" spans="1:4" s="300" customFormat="1" ht="11.25" customHeight="1" x14ac:dyDescent="0.35">
      <c r="A417" s="405" t="s">
        <v>257</v>
      </c>
      <c r="B417" s="405"/>
      <c r="C417" s="405"/>
      <c r="D417" s="356">
        <f>'Proposed Rates'!E288</f>
        <v>1.0338000000000001</v>
      </c>
    </row>
    <row r="418" spans="1:4" s="300" customFormat="1" ht="11.25" customHeight="1" x14ac:dyDescent="0.35">
      <c r="A418" s="405" t="s">
        <v>258</v>
      </c>
      <c r="B418" s="405"/>
      <c r="C418" s="405"/>
      <c r="D418" s="356">
        <f>'Proposed Rates'!E289</f>
        <v>1.0152000000000001</v>
      </c>
    </row>
    <row r="419" spans="1:4" s="300" customFormat="1" ht="11.25" customHeight="1" x14ac:dyDescent="0.35">
      <c r="A419" s="405" t="s">
        <v>259</v>
      </c>
      <c r="B419" s="405"/>
      <c r="C419" s="405"/>
      <c r="D419" s="356">
        <f>'Proposed Rates'!E290</f>
        <v>1.0234000000000001</v>
      </c>
    </row>
    <row r="420" spans="1:4" s="300" customFormat="1" ht="11.25" customHeight="1" x14ac:dyDescent="0.35">
      <c r="A420" s="405" t="s">
        <v>260</v>
      </c>
      <c r="B420" s="405"/>
      <c r="C420" s="405"/>
      <c r="D420" s="356">
        <f>'Proposed Rates'!E291</f>
        <v>1.0051000000000001</v>
      </c>
    </row>
    <row r="421" spans="1:4" ht="127.5" customHeight="1" x14ac:dyDescent="0.35"/>
    <row r="422" spans="1:4" ht="127.5" customHeight="1" x14ac:dyDescent="0.35"/>
    <row r="423" spans="1:4" ht="127.5" customHeight="1" x14ac:dyDescent="0.35"/>
    <row r="424" spans="1:4" ht="127.5" customHeight="1" x14ac:dyDescent="0.35"/>
    <row r="425" spans="1:4" ht="127.5" customHeight="1" x14ac:dyDescent="0.35"/>
    <row r="426" spans="1:4" ht="127.5" customHeight="1" x14ac:dyDescent="0.35"/>
    <row r="427" spans="1:4" ht="127.5" customHeight="1" x14ac:dyDescent="0.35"/>
    <row r="428" spans="1:4" ht="127.5" customHeight="1" x14ac:dyDescent="0.35"/>
    <row r="429" spans="1:4" ht="127.5" customHeight="1" x14ac:dyDescent="0.35"/>
    <row r="430" spans="1:4" ht="127.5" customHeight="1" x14ac:dyDescent="0.35"/>
    <row r="431" spans="1:4" ht="127.5" customHeight="1" x14ac:dyDescent="0.35"/>
    <row r="432" spans="1:4"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sheetData>
  <mergeCells count="291">
    <mergeCell ref="A55:B55"/>
    <mergeCell ref="A56:B56"/>
    <mergeCell ref="A61:B61"/>
    <mergeCell ref="A58:B58"/>
    <mergeCell ref="A59:B59"/>
    <mergeCell ref="A91:B91"/>
    <mergeCell ref="A92:B92"/>
    <mergeCell ref="A75:D75"/>
    <mergeCell ref="A77:D77"/>
    <mergeCell ref="A79:D79"/>
    <mergeCell ref="A81:D81"/>
    <mergeCell ref="A82:D82"/>
    <mergeCell ref="A83:D83"/>
    <mergeCell ref="A67:B67"/>
    <mergeCell ref="A68:B68"/>
    <mergeCell ref="A69:B69"/>
    <mergeCell ref="A70:D70"/>
    <mergeCell ref="A71:D71"/>
    <mergeCell ref="A73:D73"/>
    <mergeCell ref="A416:D416"/>
    <mergeCell ref="A417:C417"/>
    <mergeCell ref="A418:C418"/>
    <mergeCell ref="A419:C419"/>
    <mergeCell ref="A420:C420"/>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3:D393"/>
    <mergeCell ref="A395:D395"/>
    <mergeCell ref="A397:D397"/>
    <mergeCell ref="A398:B398"/>
    <mergeCell ref="A399:B399"/>
    <mergeCell ref="A400:B400"/>
    <mergeCell ref="A383:B383"/>
    <mergeCell ref="A384:B384"/>
    <mergeCell ref="A385:B385"/>
    <mergeCell ref="A386:B386"/>
    <mergeCell ref="A389:D389"/>
    <mergeCell ref="A391:D391"/>
    <mergeCell ref="A375:B375"/>
    <mergeCell ref="A376:B376"/>
    <mergeCell ref="A377:B377"/>
    <mergeCell ref="A380:B380"/>
    <mergeCell ref="A381:B381"/>
    <mergeCell ref="A382:B382"/>
    <mergeCell ref="A369:B369"/>
    <mergeCell ref="A370:B370"/>
    <mergeCell ref="A373:B373"/>
    <mergeCell ref="A374:B374"/>
    <mergeCell ref="A362:B362"/>
    <mergeCell ref="A364:B364"/>
    <mergeCell ref="A365:B365"/>
    <mergeCell ref="A366:B366"/>
    <mergeCell ref="A367:B367"/>
    <mergeCell ref="A368:B368"/>
    <mergeCell ref="A349:B349"/>
    <mergeCell ref="A350:B350"/>
    <mergeCell ref="A353:D353"/>
    <mergeCell ref="A355:D355"/>
    <mergeCell ref="A357:D357"/>
    <mergeCell ref="A359:D359"/>
    <mergeCell ref="A336:D336"/>
    <mergeCell ref="A338:D338"/>
    <mergeCell ref="A340:D340"/>
    <mergeCell ref="A342:D342"/>
    <mergeCell ref="A344:D344"/>
    <mergeCell ref="A346:B346"/>
    <mergeCell ref="A326:D326"/>
    <mergeCell ref="A328:D328"/>
    <mergeCell ref="A330:B330"/>
    <mergeCell ref="A331:D331"/>
    <mergeCell ref="A332:D332"/>
    <mergeCell ref="A334:D334"/>
    <mergeCell ref="A315:D315"/>
    <mergeCell ref="A316:D316"/>
    <mergeCell ref="A318:D318"/>
    <mergeCell ref="A320:D320"/>
    <mergeCell ref="A322:D322"/>
    <mergeCell ref="A324:D324"/>
    <mergeCell ref="A304:D304"/>
    <mergeCell ref="A306:D306"/>
    <mergeCell ref="A308:D308"/>
    <mergeCell ref="A310:D310"/>
    <mergeCell ref="A312:D312"/>
    <mergeCell ref="A314:B314"/>
    <mergeCell ref="A294:D294"/>
    <mergeCell ref="A296:D296"/>
    <mergeCell ref="A298:B298"/>
    <mergeCell ref="A299:D299"/>
    <mergeCell ref="A300:D300"/>
    <mergeCell ref="A302:D302"/>
    <mergeCell ref="A283:D283"/>
    <mergeCell ref="A284:D284"/>
    <mergeCell ref="A286:D286"/>
    <mergeCell ref="A288:D288"/>
    <mergeCell ref="A290:D290"/>
    <mergeCell ref="A292:D292"/>
    <mergeCell ref="A275:B275"/>
    <mergeCell ref="A277:B277"/>
    <mergeCell ref="A279:B279"/>
    <mergeCell ref="A280:B280"/>
    <mergeCell ref="A281:B281"/>
    <mergeCell ref="A282:B282"/>
    <mergeCell ref="A265:D265"/>
    <mergeCell ref="A267:B267"/>
    <mergeCell ref="A268:B268"/>
    <mergeCell ref="A269:B269"/>
    <mergeCell ref="A274:B274"/>
    <mergeCell ref="A253:D253"/>
    <mergeCell ref="A255:D255"/>
    <mergeCell ref="A257:D257"/>
    <mergeCell ref="A259:D259"/>
    <mergeCell ref="A261:D261"/>
    <mergeCell ref="A263:D263"/>
    <mergeCell ref="A270:B270"/>
    <mergeCell ref="A271:B271"/>
    <mergeCell ref="A272:B272"/>
    <mergeCell ref="A273:B273"/>
    <mergeCell ref="A246:B246"/>
    <mergeCell ref="A248:B248"/>
    <mergeCell ref="A249:B249"/>
    <mergeCell ref="A250:B250"/>
    <mergeCell ref="A251:B251"/>
    <mergeCell ref="A252:D252"/>
    <mergeCell ref="A238:B238"/>
    <mergeCell ref="A239:B239"/>
    <mergeCell ref="A240:B240"/>
    <mergeCell ref="A243:B243"/>
    <mergeCell ref="A244:B244"/>
    <mergeCell ref="A241:B241"/>
    <mergeCell ref="A242:B242"/>
    <mergeCell ref="A245:B245"/>
    <mergeCell ref="A226:D226"/>
    <mergeCell ref="A228:D228"/>
    <mergeCell ref="A230:D230"/>
    <mergeCell ref="A232:D232"/>
    <mergeCell ref="A234:D234"/>
    <mergeCell ref="A236:D236"/>
    <mergeCell ref="A219:B219"/>
    <mergeCell ref="A220:B220"/>
    <mergeCell ref="A221:B221"/>
    <mergeCell ref="A222:B222"/>
    <mergeCell ref="A223:D223"/>
    <mergeCell ref="A224:D224"/>
    <mergeCell ref="A207:D207"/>
    <mergeCell ref="A209:D209"/>
    <mergeCell ref="A211:D211"/>
    <mergeCell ref="A213:D213"/>
    <mergeCell ref="A215:D215"/>
    <mergeCell ref="A217:D217"/>
    <mergeCell ref="A200:B200"/>
    <mergeCell ref="A201:B201"/>
    <mergeCell ref="A202:B202"/>
    <mergeCell ref="A203:B203"/>
    <mergeCell ref="A204:D204"/>
    <mergeCell ref="A205:D205"/>
    <mergeCell ref="A190:B190"/>
    <mergeCell ref="A191:B191"/>
    <mergeCell ref="A195:B195"/>
    <mergeCell ref="A196:B196"/>
    <mergeCell ref="A198:B198"/>
    <mergeCell ref="A179:D179"/>
    <mergeCell ref="A181:D181"/>
    <mergeCell ref="A183:D183"/>
    <mergeCell ref="A185:D185"/>
    <mergeCell ref="A187:D187"/>
    <mergeCell ref="A189:B189"/>
    <mergeCell ref="A192:B192"/>
    <mergeCell ref="A193:B193"/>
    <mergeCell ref="A194:B194"/>
    <mergeCell ref="A171:B171"/>
    <mergeCell ref="A172:B172"/>
    <mergeCell ref="A173:B173"/>
    <mergeCell ref="A174:D174"/>
    <mergeCell ref="A175:D175"/>
    <mergeCell ref="A177:D177"/>
    <mergeCell ref="A159:B159"/>
    <mergeCell ref="A160:B160"/>
    <mergeCell ref="A165:B165"/>
    <mergeCell ref="A166:B166"/>
    <mergeCell ref="A168:B168"/>
    <mergeCell ref="A170:B170"/>
    <mergeCell ref="A161:B161"/>
    <mergeCell ref="A162:B162"/>
    <mergeCell ref="A163:B163"/>
    <mergeCell ref="A164:B164"/>
    <mergeCell ref="A152:D152"/>
    <mergeCell ref="A153:D153"/>
    <mergeCell ref="A154:D154"/>
    <mergeCell ref="A156:D156"/>
    <mergeCell ref="A158:B158"/>
    <mergeCell ref="A141:D141"/>
    <mergeCell ref="A143:D143"/>
    <mergeCell ref="A145:D145"/>
    <mergeCell ref="A147:D147"/>
    <mergeCell ref="A149:D149"/>
    <mergeCell ref="A151:D151"/>
    <mergeCell ref="A134:B134"/>
    <mergeCell ref="A136:B136"/>
    <mergeCell ref="A137:B137"/>
    <mergeCell ref="A138:B138"/>
    <mergeCell ref="A139:B139"/>
    <mergeCell ref="A140:D140"/>
    <mergeCell ref="A123:B123"/>
    <mergeCell ref="A124:B124"/>
    <mergeCell ref="A125:B125"/>
    <mergeCell ref="A131:B131"/>
    <mergeCell ref="A132:B132"/>
    <mergeCell ref="A126:B126"/>
    <mergeCell ref="A127:B127"/>
    <mergeCell ref="A128:B128"/>
    <mergeCell ref="A129:B129"/>
    <mergeCell ref="A130:B130"/>
    <mergeCell ref="A114:D114"/>
    <mergeCell ref="A116:D116"/>
    <mergeCell ref="A117:D117"/>
    <mergeCell ref="A118:D118"/>
    <mergeCell ref="A119:D119"/>
    <mergeCell ref="A121:D121"/>
    <mergeCell ref="A104:B104"/>
    <mergeCell ref="A105:D105"/>
    <mergeCell ref="A106:D106"/>
    <mergeCell ref="A108:D108"/>
    <mergeCell ref="A110:D110"/>
    <mergeCell ref="A112:D112"/>
    <mergeCell ref="A96:B96"/>
    <mergeCell ref="A97:B97"/>
    <mergeCell ref="A99:B99"/>
    <mergeCell ref="A101:B101"/>
    <mergeCell ref="A102:B102"/>
    <mergeCell ref="A103:B103"/>
    <mergeCell ref="A84:D84"/>
    <mergeCell ref="A86:D86"/>
    <mergeCell ref="A88:B88"/>
    <mergeCell ref="A89:B89"/>
    <mergeCell ref="A90:B90"/>
    <mergeCell ref="A93:B93"/>
    <mergeCell ref="A94:B94"/>
    <mergeCell ref="A95:B95"/>
    <mergeCell ref="A34:B34"/>
    <mergeCell ref="A35:B35"/>
    <mergeCell ref="A36:B36"/>
    <mergeCell ref="A24:B24"/>
    <mergeCell ref="A25:B25"/>
    <mergeCell ref="A26:B26"/>
    <mergeCell ref="A62:B62"/>
    <mergeCell ref="A64:B64"/>
    <mergeCell ref="A66:B66"/>
    <mergeCell ref="A47:D47"/>
    <mergeCell ref="A49:D49"/>
    <mergeCell ref="A51:D51"/>
    <mergeCell ref="A53:B53"/>
    <mergeCell ref="A54:B54"/>
    <mergeCell ref="A37:B37"/>
    <mergeCell ref="A38:D38"/>
    <mergeCell ref="A39:D39"/>
    <mergeCell ref="A41:D41"/>
    <mergeCell ref="A43:D43"/>
    <mergeCell ref="A45:D45"/>
    <mergeCell ref="A27:B27"/>
    <mergeCell ref="A28:B28"/>
    <mergeCell ref="A57:B57"/>
    <mergeCell ref="A60:B60"/>
    <mergeCell ref="A1:D1"/>
    <mergeCell ref="A2:D2"/>
    <mergeCell ref="A3:D3"/>
    <mergeCell ref="A4:D4"/>
    <mergeCell ref="A5:D5"/>
    <mergeCell ref="A6:D6"/>
    <mergeCell ref="A29:B29"/>
    <mergeCell ref="A30:B30"/>
    <mergeCell ref="A32:B32"/>
    <mergeCell ref="A23:B23"/>
    <mergeCell ref="A18:D18"/>
    <mergeCell ref="A20:D20"/>
    <mergeCell ref="A22:B22"/>
    <mergeCell ref="A7:D7"/>
    <mergeCell ref="A8:D8"/>
    <mergeCell ref="A10:D10"/>
    <mergeCell ref="A12:D12"/>
    <mergeCell ref="A14:D14"/>
    <mergeCell ref="A16:D16"/>
  </mergeCells>
  <pageMargins left="0.7" right="0.7" top="0.75" bottom="0.75" header="0.3" footer="0.3"/>
  <pageSetup fitToHeight="0" orientation="portrait" r:id="rId1"/>
  <rowBreaks count="16" manualBreakCount="16">
    <brk id="37" max="16383" man="1"/>
    <brk id="69" max="16383" man="1"/>
    <brk id="98" max="3" man="1"/>
    <brk id="104" max="16383" man="1"/>
    <brk id="139" max="16383" man="1"/>
    <brk id="167" max="3" man="1"/>
    <brk id="173" max="16383" man="1"/>
    <brk id="203" max="16383" man="1"/>
    <brk id="222" max="16383" man="1"/>
    <brk id="251" max="16383" man="1"/>
    <brk id="282" max="16383" man="1"/>
    <brk id="298" max="16383" man="1"/>
    <brk id="314" max="16383" man="1"/>
    <brk id="330" max="16383" man="1"/>
    <brk id="350" max="3" man="1"/>
    <brk id="38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8"/>
  <sheetViews>
    <sheetView view="pageBreakPreview" zoomScaleNormal="100" zoomScaleSheetLayoutView="100" workbookViewId="0">
      <selection activeCell="D22" sqref="D22:D30"/>
    </sheetView>
  </sheetViews>
  <sheetFormatPr defaultColWidth="9.1796875" defaultRowHeight="14.5" x14ac:dyDescent="0.35"/>
  <cols>
    <col min="1" max="1" width="54" style="346" customWidth="1"/>
    <col min="2" max="2" width="16.453125" style="346" customWidth="1"/>
    <col min="3" max="3" width="10.453125" style="346" customWidth="1"/>
    <col min="4" max="4" width="9.453125" style="346" customWidth="1"/>
    <col min="5" max="5" width="9.1796875" style="346" customWidth="1"/>
    <col min="6" max="459" width="9.1796875" style="346"/>
    <col min="460" max="460" width="74" style="346" customWidth="1"/>
    <col min="461" max="16384" width="9.1796875" style="346"/>
  </cols>
  <sheetData>
    <row r="1" spans="1:4" s="300" customFormat="1" ht="23.25" customHeight="1" x14ac:dyDescent="0.35">
      <c r="A1" s="378" t="s">
        <v>138</v>
      </c>
      <c r="B1" s="378"/>
      <c r="C1" s="378"/>
      <c r="D1" s="378"/>
    </row>
    <row r="2" spans="1:4" s="300" customFormat="1" ht="18" customHeight="1" x14ac:dyDescent="0.35">
      <c r="A2" s="379" t="s">
        <v>139</v>
      </c>
      <c r="B2" s="379"/>
      <c r="C2" s="379"/>
      <c r="D2" s="379"/>
    </row>
    <row r="3" spans="1:4" s="300" customFormat="1" ht="15.75" customHeight="1" x14ac:dyDescent="0.35">
      <c r="A3" s="380" t="s">
        <v>140</v>
      </c>
      <c r="B3" s="380"/>
      <c r="C3" s="380"/>
      <c r="D3" s="380"/>
    </row>
    <row r="4" spans="1:4" s="300" customFormat="1" ht="11.25" customHeight="1" x14ac:dyDescent="0.35">
      <c r="A4" s="381" t="s">
        <v>141</v>
      </c>
      <c r="B4" s="381"/>
      <c r="C4" s="381"/>
      <c r="D4" s="381"/>
    </row>
    <row r="5" spans="1:4" s="300" customFormat="1" ht="11.25" customHeight="1" x14ac:dyDescent="0.35">
      <c r="A5" s="381" t="s">
        <v>142</v>
      </c>
      <c r="B5" s="381"/>
      <c r="C5" s="381"/>
      <c r="D5" s="381"/>
    </row>
    <row r="6" spans="1:4" s="300" customFormat="1" ht="11.25" customHeight="1" x14ac:dyDescent="0.35">
      <c r="A6" s="382" t="s">
        <v>143</v>
      </c>
      <c r="B6" s="382"/>
      <c r="C6" s="382"/>
      <c r="D6" s="382"/>
    </row>
    <row r="7" spans="1:4" s="300" customFormat="1" ht="18.75" customHeight="1" x14ac:dyDescent="0.35">
      <c r="A7" s="391" t="s">
        <v>144</v>
      </c>
      <c r="B7" s="392"/>
      <c r="C7" s="392"/>
      <c r="D7" s="392"/>
    </row>
    <row r="8" spans="1:4" s="300" customFormat="1" ht="72" customHeight="1" x14ac:dyDescent="0.35">
      <c r="A8" s="388" t="s">
        <v>145</v>
      </c>
      <c r="B8" s="388"/>
      <c r="C8" s="388"/>
      <c r="D8" s="388"/>
    </row>
    <row r="9" spans="1:4" s="300" customFormat="1" ht="6.75" customHeight="1" x14ac:dyDescent="0.35">
      <c r="A9" s="301"/>
      <c r="B9" s="301"/>
      <c r="C9" s="301"/>
      <c r="D9" s="301"/>
    </row>
    <row r="10" spans="1:4" s="300" customFormat="1" ht="11.25" customHeight="1" x14ac:dyDescent="0.35">
      <c r="A10" s="393" t="s">
        <v>146</v>
      </c>
      <c r="B10" s="394"/>
      <c r="C10" s="394"/>
      <c r="D10" s="394"/>
    </row>
    <row r="11" spans="1:4" s="300" customFormat="1" ht="6.75" customHeight="1" x14ac:dyDescent="0.35">
      <c r="A11" s="302"/>
      <c r="B11" s="303"/>
      <c r="C11" s="303"/>
      <c r="D11" s="303"/>
    </row>
    <row r="12" spans="1:4" s="300" customFormat="1" ht="36" customHeight="1" x14ac:dyDescent="0.35">
      <c r="A12" s="388" t="s">
        <v>147</v>
      </c>
      <c r="B12" s="388"/>
      <c r="C12" s="388"/>
      <c r="D12" s="388"/>
    </row>
    <row r="13" spans="1:4" s="300" customFormat="1" ht="6.75" customHeight="1" x14ac:dyDescent="0.35">
      <c r="A13" s="301"/>
      <c r="B13" s="301"/>
      <c r="C13" s="301"/>
      <c r="D13" s="301"/>
    </row>
    <row r="14" spans="1:4" s="300" customFormat="1" ht="48" customHeight="1" x14ac:dyDescent="0.35">
      <c r="A14" s="388" t="s">
        <v>148</v>
      </c>
      <c r="B14" s="388"/>
      <c r="C14" s="388"/>
      <c r="D14" s="388"/>
    </row>
    <row r="15" spans="1:4" s="300" customFormat="1" ht="6.75" customHeight="1" x14ac:dyDescent="0.35">
      <c r="A15" s="301"/>
      <c r="B15" s="301"/>
      <c r="C15" s="301"/>
      <c r="D15" s="301"/>
    </row>
    <row r="16" spans="1:4" s="300" customFormat="1" ht="48" customHeight="1" x14ac:dyDescent="0.35">
      <c r="A16" s="388" t="s">
        <v>149</v>
      </c>
      <c r="B16" s="388"/>
      <c r="C16" s="388"/>
      <c r="D16" s="388"/>
    </row>
    <row r="17" spans="1:4" s="300" customFormat="1" ht="6.75" customHeight="1" x14ac:dyDescent="0.35">
      <c r="A17" s="301"/>
      <c r="B17" s="301"/>
      <c r="C17" s="301"/>
      <c r="D17" s="301"/>
    </row>
    <row r="18" spans="1:4" s="300" customFormat="1" ht="36" customHeight="1" x14ac:dyDescent="0.35">
      <c r="A18" s="388" t="s">
        <v>150</v>
      </c>
      <c r="B18" s="388"/>
      <c r="C18" s="388"/>
      <c r="D18" s="388"/>
    </row>
    <row r="19" spans="1:4" s="300" customFormat="1" ht="6.75" customHeight="1" x14ac:dyDescent="0.35">
      <c r="A19" s="301"/>
      <c r="B19" s="301"/>
      <c r="C19" s="301"/>
      <c r="D19" s="301"/>
    </row>
    <row r="20" spans="1:4" s="300" customFormat="1" ht="15" customHeight="1" x14ac:dyDescent="0.35">
      <c r="A20" s="389" t="s">
        <v>151</v>
      </c>
      <c r="B20" s="390"/>
      <c r="C20" s="390"/>
      <c r="D20" s="390"/>
    </row>
    <row r="21" spans="1:4" s="300" customFormat="1" ht="6.75" customHeight="1" x14ac:dyDescent="0.35">
      <c r="A21" s="304"/>
      <c r="B21" s="305"/>
      <c r="C21" s="305"/>
      <c r="D21" s="305"/>
    </row>
    <row r="22" spans="1:4" s="300" customFormat="1" ht="11.25" customHeight="1" x14ac:dyDescent="0.35">
      <c r="A22" s="383" t="s">
        <v>152</v>
      </c>
      <c r="B22" s="384"/>
      <c r="C22" s="306" t="s">
        <v>153</v>
      </c>
      <c r="D22" s="356">
        <f>'Proposed Rates'!F7</f>
        <v>30.59</v>
      </c>
    </row>
    <row r="23" spans="1:4" s="300" customFormat="1" ht="25.5" customHeight="1" x14ac:dyDescent="0.35">
      <c r="A23" s="386" t="s">
        <v>279</v>
      </c>
      <c r="B23" s="387"/>
      <c r="C23" s="306" t="s">
        <v>153</v>
      </c>
      <c r="D23" s="357">
        <f>'Proposed Rates'!F67</f>
        <v>0.24</v>
      </c>
    </row>
    <row r="24" spans="1:4" s="300" customFormat="1" ht="11.25" customHeight="1" x14ac:dyDescent="0.35">
      <c r="A24" s="383" t="s">
        <v>154</v>
      </c>
      <c r="B24" s="383"/>
      <c r="C24" s="306" t="s">
        <v>153</v>
      </c>
      <c r="D24" s="358">
        <f>'Proposed Rates'!F52</f>
        <v>-0.49</v>
      </c>
    </row>
    <row r="25" spans="1:4" s="300" customFormat="1" ht="11.25" customHeight="1" x14ac:dyDescent="0.35">
      <c r="A25" s="383" t="s">
        <v>155</v>
      </c>
      <c r="B25" s="384"/>
      <c r="C25" s="306" t="s">
        <v>153</v>
      </c>
      <c r="D25" s="356">
        <f>'Proposed Rates'!F247</f>
        <v>0.56999999999999995</v>
      </c>
    </row>
    <row r="26" spans="1:4" s="300" customFormat="1" ht="11.25" customHeight="1" x14ac:dyDescent="0.35">
      <c r="A26" s="386" t="s">
        <v>277</v>
      </c>
      <c r="B26" s="387"/>
      <c r="C26" s="350" t="s">
        <v>91</v>
      </c>
      <c r="D26" s="359">
        <f>'Proposed Rates'!F38</f>
        <v>-5.9999999999999995E-4</v>
      </c>
    </row>
    <row r="27" spans="1:4" s="300" customFormat="1" ht="11.25" customHeight="1" x14ac:dyDescent="0.35">
      <c r="A27" s="383" t="s">
        <v>156</v>
      </c>
      <c r="B27" s="384"/>
      <c r="C27" s="306" t="s">
        <v>91</v>
      </c>
      <c r="D27" s="356">
        <f>'Proposed Rates'!F233</f>
        <v>5.0000000000000002E-5</v>
      </c>
    </row>
    <row r="28" spans="1:4" s="300" customFormat="1" ht="11.25" customHeight="1" x14ac:dyDescent="0.35">
      <c r="A28" s="383" t="s">
        <v>157</v>
      </c>
      <c r="B28" s="384"/>
      <c r="C28" s="306" t="s">
        <v>91</v>
      </c>
      <c r="D28" s="356">
        <f>'Proposed Rates'!F153</f>
        <v>8.0999999999999996E-3</v>
      </c>
    </row>
    <row r="29" spans="1:4" s="300" customFormat="1" ht="10.5" customHeight="1" x14ac:dyDescent="0.35">
      <c r="A29" s="383" t="s">
        <v>158</v>
      </c>
      <c r="B29" s="384"/>
      <c r="C29" s="306" t="s">
        <v>91</v>
      </c>
      <c r="D29" s="360">
        <f>'Proposed Rates'!F167</f>
        <v>5.0000000000000001E-3</v>
      </c>
    </row>
    <row r="30" spans="1:4" s="300" customFormat="1" ht="6.75" customHeight="1" x14ac:dyDescent="0.35">
      <c r="A30" s="308"/>
      <c r="B30" s="309"/>
      <c r="C30" s="306"/>
      <c r="D30" s="356"/>
    </row>
    <row r="31" spans="1:4" s="300" customFormat="1" ht="15" customHeight="1" x14ac:dyDescent="0.35">
      <c r="A31" s="385" t="s">
        <v>159</v>
      </c>
      <c r="B31" s="384"/>
      <c r="C31" s="306"/>
      <c r="D31" s="310"/>
    </row>
    <row r="32" spans="1:4" s="300" customFormat="1" ht="6.75" customHeight="1" x14ac:dyDescent="0.35">
      <c r="A32" s="311"/>
      <c r="B32" s="309"/>
      <c r="C32" s="306"/>
      <c r="D32" s="310"/>
    </row>
    <row r="33" spans="1:4" s="300" customFormat="1" ht="11.25" customHeight="1" x14ac:dyDescent="0.35">
      <c r="A33" s="383" t="s">
        <v>160</v>
      </c>
      <c r="B33" s="383"/>
      <c r="C33" s="312" t="s">
        <v>91</v>
      </c>
      <c r="D33" s="313">
        <v>3.0000000000000001E-3</v>
      </c>
    </row>
    <row r="34" spans="1:4" s="300" customFormat="1" ht="11.25" customHeight="1" x14ac:dyDescent="0.35">
      <c r="A34" s="384" t="s">
        <v>161</v>
      </c>
      <c r="B34" s="384"/>
      <c r="C34" s="312" t="s">
        <v>91</v>
      </c>
      <c r="D34" s="314">
        <v>4.0000000000000002E-4</v>
      </c>
    </row>
    <row r="35" spans="1:4" s="300" customFormat="1" ht="11.25" customHeight="1" x14ac:dyDescent="0.35">
      <c r="A35" s="383" t="s">
        <v>162</v>
      </c>
      <c r="B35" s="383"/>
      <c r="C35" s="312" t="s">
        <v>91</v>
      </c>
      <c r="D35" s="314">
        <v>5.0000000000000001E-4</v>
      </c>
    </row>
    <row r="36" spans="1:4" s="300" customFormat="1" ht="11.25" customHeight="1" x14ac:dyDescent="0.35">
      <c r="A36" s="383" t="s">
        <v>163</v>
      </c>
      <c r="B36" s="383"/>
      <c r="C36" s="306" t="s">
        <v>153</v>
      </c>
      <c r="D36" s="347">
        <f>'Proposed Rates'!F209</f>
        <v>0.25</v>
      </c>
    </row>
    <row r="37" spans="1:4" s="315" customFormat="1" ht="18.75" customHeight="1" x14ac:dyDescent="0.45">
      <c r="A37" s="395" t="s">
        <v>164</v>
      </c>
      <c r="B37" s="395"/>
      <c r="C37" s="395"/>
      <c r="D37" s="395"/>
    </row>
    <row r="38" spans="1:4" s="300" customFormat="1" ht="48" customHeight="1" x14ac:dyDescent="0.35">
      <c r="A38" s="388" t="s">
        <v>165</v>
      </c>
      <c r="B38" s="388"/>
      <c r="C38" s="388"/>
      <c r="D38" s="388"/>
    </row>
    <row r="39" spans="1:4" s="300" customFormat="1" ht="6.75" customHeight="1" x14ac:dyDescent="0.35">
      <c r="A39" s="301"/>
      <c r="B39" s="301"/>
      <c r="C39" s="301"/>
      <c r="D39" s="316"/>
    </row>
    <row r="40" spans="1:4" s="300" customFormat="1" ht="11.25" customHeight="1" x14ac:dyDescent="0.35">
      <c r="A40" s="393" t="s">
        <v>146</v>
      </c>
      <c r="B40" s="393"/>
      <c r="C40" s="393"/>
      <c r="D40" s="393"/>
    </row>
    <row r="41" spans="1:4" s="300" customFormat="1" ht="6.75" customHeight="1" x14ac:dyDescent="0.35">
      <c r="A41" s="302"/>
      <c r="B41" s="303"/>
      <c r="C41" s="303"/>
      <c r="D41" s="303"/>
    </row>
    <row r="42" spans="1:4" s="300" customFormat="1" ht="36" customHeight="1" x14ac:dyDescent="0.35">
      <c r="A42" s="388" t="s">
        <v>147</v>
      </c>
      <c r="B42" s="388"/>
      <c r="C42" s="388"/>
      <c r="D42" s="388"/>
    </row>
    <row r="43" spans="1:4" s="300" customFormat="1" ht="6.75" customHeight="1" x14ac:dyDescent="0.35">
      <c r="A43" s="301"/>
      <c r="B43" s="301"/>
      <c r="C43" s="301"/>
      <c r="D43" s="316"/>
    </row>
    <row r="44" spans="1:4" s="300" customFormat="1" ht="48" customHeight="1" x14ac:dyDescent="0.35">
      <c r="A44" s="388" t="s">
        <v>148</v>
      </c>
      <c r="B44" s="388"/>
      <c r="C44" s="388"/>
      <c r="D44" s="388"/>
    </row>
    <row r="45" spans="1:4" s="300" customFormat="1" ht="6.75" customHeight="1" x14ac:dyDescent="0.35">
      <c r="A45" s="301"/>
      <c r="B45" s="301"/>
      <c r="C45" s="301"/>
      <c r="D45" s="316"/>
    </row>
    <row r="46" spans="1:4" s="300" customFormat="1" ht="48" customHeight="1" x14ac:dyDescent="0.35">
      <c r="A46" s="388" t="s">
        <v>149</v>
      </c>
      <c r="B46" s="388"/>
      <c r="C46" s="388"/>
      <c r="D46" s="388"/>
    </row>
    <row r="47" spans="1:4" s="300" customFormat="1" ht="6.75" customHeight="1" x14ac:dyDescent="0.35">
      <c r="A47" s="301"/>
      <c r="B47" s="301"/>
      <c r="C47" s="301"/>
      <c r="D47" s="316"/>
    </row>
    <row r="48" spans="1:4" s="300" customFormat="1" ht="36" customHeight="1" x14ac:dyDescent="0.35">
      <c r="A48" s="388" t="s">
        <v>166</v>
      </c>
      <c r="B48" s="388"/>
      <c r="C48" s="388"/>
      <c r="D48" s="388"/>
    </row>
    <row r="49" spans="1:4" s="300" customFormat="1" ht="6.75" customHeight="1" x14ac:dyDescent="0.35">
      <c r="A49" s="301"/>
      <c r="B49" s="301"/>
      <c r="C49" s="301"/>
      <c r="D49" s="316"/>
    </row>
    <row r="50" spans="1:4" s="300" customFormat="1" ht="15" customHeight="1" x14ac:dyDescent="0.35">
      <c r="A50" s="389" t="s">
        <v>151</v>
      </c>
      <c r="B50" s="389"/>
      <c r="C50" s="389"/>
      <c r="D50" s="389"/>
    </row>
    <row r="51" spans="1:4" s="300" customFormat="1" ht="6.75" customHeight="1" x14ac:dyDescent="0.35">
      <c r="A51" s="304"/>
      <c r="B51" s="305"/>
      <c r="C51" s="305"/>
      <c r="D51" s="305"/>
    </row>
    <row r="52" spans="1:4" s="300" customFormat="1" ht="11.25" customHeight="1" x14ac:dyDescent="0.35">
      <c r="A52" s="383" t="s">
        <v>152</v>
      </c>
      <c r="B52" s="383"/>
      <c r="C52" s="306" t="s">
        <v>153</v>
      </c>
      <c r="D52" s="356">
        <f>'Proposed Rates'!F8</f>
        <v>20.72</v>
      </c>
    </row>
    <row r="53" spans="1:4" s="300" customFormat="1" ht="11.25" customHeight="1" x14ac:dyDescent="0.35">
      <c r="A53" s="383" t="s">
        <v>155</v>
      </c>
      <c r="B53" s="384"/>
      <c r="C53" s="306" t="s">
        <v>153</v>
      </c>
      <c r="D53" s="356">
        <f>'Proposed Rates'!F247</f>
        <v>0.56999999999999995</v>
      </c>
    </row>
    <row r="54" spans="1:4" s="300" customFormat="1" ht="11.25" customHeight="1" x14ac:dyDescent="0.35">
      <c r="A54" s="386" t="s">
        <v>277</v>
      </c>
      <c r="B54" s="387"/>
      <c r="C54" s="350" t="s">
        <v>91</v>
      </c>
      <c r="D54" s="359">
        <f>'Proposed Rates'!F39</f>
        <v>-5.9999999999999995E-4</v>
      </c>
    </row>
    <row r="55" spans="1:4" s="300" customFormat="1" ht="11.25" customHeight="1" x14ac:dyDescent="0.35">
      <c r="A55" s="386" t="s">
        <v>154</v>
      </c>
      <c r="B55" s="387"/>
      <c r="C55" s="350" t="s">
        <v>91</v>
      </c>
      <c r="D55" s="359">
        <f>'Proposed Rates'!F53</f>
        <v>-6.9999999999999999E-4</v>
      </c>
    </row>
    <row r="56" spans="1:4" s="300" customFormat="1" ht="24.75" customHeight="1" x14ac:dyDescent="0.35">
      <c r="A56" s="386" t="s">
        <v>279</v>
      </c>
      <c r="B56" s="387"/>
      <c r="C56" s="350" t="s">
        <v>91</v>
      </c>
      <c r="D56" s="359">
        <f>'Proposed Rates'!F68</f>
        <v>5.9999999999999995E-4</v>
      </c>
    </row>
    <row r="57" spans="1:4" s="300" customFormat="1" ht="11.25" customHeight="1" x14ac:dyDescent="0.35">
      <c r="A57" s="383" t="s">
        <v>19</v>
      </c>
      <c r="B57" s="383"/>
      <c r="C57" s="306" t="s">
        <v>91</v>
      </c>
      <c r="D57" s="360">
        <f>'Proposed Rates'!F21</f>
        <v>2.6800000000000001E-2</v>
      </c>
    </row>
    <row r="58" spans="1:4" s="300" customFormat="1" ht="11.25" customHeight="1" x14ac:dyDescent="0.35">
      <c r="A58" s="383" t="s">
        <v>156</v>
      </c>
      <c r="B58" s="383"/>
      <c r="C58" s="306" t="s">
        <v>91</v>
      </c>
      <c r="D58" s="356">
        <f>'Proposed Rates'!F234</f>
        <v>5.0000000000000002E-5</v>
      </c>
    </row>
    <row r="59" spans="1:4" s="300" customFormat="1" ht="12" customHeight="1" x14ac:dyDescent="0.35">
      <c r="A59" s="383" t="s">
        <v>157</v>
      </c>
      <c r="B59" s="383"/>
      <c r="C59" s="306" t="s">
        <v>91</v>
      </c>
      <c r="D59" s="307">
        <f>'Proposed Rates'!F154</f>
        <v>7.6E-3</v>
      </c>
    </row>
    <row r="60" spans="1:4" s="300" customFormat="1" ht="12.75" customHeight="1" x14ac:dyDescent="0.35">
      <c r="A60" s="383" t="s">
        <v>158</v>
      </c>
      <c r="B60" s="383"/>
      <c r="C60" s="306" t="s">
        <v>91</v>
      </c>
      <c r="D60" s="318">
        <f>'Proposed Rates'!F168</f>
        <v>4.7999999999999996E-3</v>
      </c>
    </row>
    <row r="61" spans="1:4" s="300" customFormat="1" ht="6.75" customHeight="1" x14ac:dyDescent="0.35">
      <c r="A61" s="308"/>
      <c r="B61" s="308"/>
      <c r="C61" s="306"/>
      <c r="D61" s="307"/>
    </row>
    <row r="62" spans="1:4" s="300" customFormat="1" ht="15" customHeight="1" x14ac:dyDescent="0.35">
      <c r="A62" s="385" t="s">
        <v>159</v>
      </c>
      <c r="B62" s="384"/>
      <c r="C62" s="306"/>
      <c r="D62" s="310"/>
    </row>
    <row r="63" spans="1:4" s="300" customFormat="1" ht="6.75" customHeight="1" x14ac:dyDescent="0.35">
      <c r="A63" s="311"/>
      <c r="B63" s="309"/>
      <c r="C63" s="306"/>
      <c r="D63" s="310"/>
    </row>
    <row r="64" spans="1:4" s="300" customFormat="1" ht="11.25" customHeight="1" x14ac:dyDescent="0.35">
      <c r="A64" s="383" t="s">
        <v>160</v>
      </c>
      <c r="B64" s="383"/>
      <c r="C64" s="312" t="s">
        <v>91</v>
      </c>
      <c r="D64" s="313">
        <v>3.0000000000000001E-3</v>
      </c>
    </row>
    <row r="65" spans="1:4" s="300" customFormat="1" ht="11.25" customHeight="1" x14ac:dyDescent="0.35">
      <c r="A65" s="384" t="s">
        <v>161</v>
      </c>
      <c r="B65" s="384"/>
      <c r="C65" s="312" t="s">
        <v>91</v>
      </c>
      <c r="D65" s="314">
        <v>4.0000000000000002E-4</v>
      </c>
    </row>
    <row r="66" spans="1:4" s="300" customFormat="1" ht="11.25" customHeight="1" x14ac:dyDescent="0.35">
      <c r="A66" s="383" t="s">
        <v>162</v>
      </c>
      <c r="B66" s="383"/>
      <c r="C66" s="312" t="s">
        <v>91</v>
      </c>
      <c r="D66" s="314">
        <v>5.0000000000000001E-4</v>
      </c>
    </row>
    <row r="67" spans="1:4" s="300" customFormat="1" ht="11.25" customHeight="1" x14ac:dyDescent="0.35">
      <c r="A67" s="383" t="s">
        <v>163</v>
      </c>
      <c r="B67" s="383"/>
      <c r="C67" s="306" t="s">
        <v>153</v>
      </c>
      <c r="D67" s="347">
        <f>'Proposed Rates'!F210</f>
        <v>0.25</v>
      </c>
    </row>
    <row r="68" spans="1:4" s="315" customFormat="1" ht="18.75" customHeight="1" x14ac:dyDescent="0.45">
      <c r="A68" s="395" t="s">
        <v>167</v>
      </c>
      <c r="B68" s="395"/>
      <c r="C68" s="395"/>
      <c r="D68" s="395"/>
    </row>
    <row r="69" spans="1:4" s="300" customFormat="1" ht="48" customHeight="1" x14ac:dyDescent="0.35">
      <c r="A69" s="388" t="s">
        <v>168</v>
      </c>
      <c r="B69" s="388"/>
      <c r="C69" s="388"/>
      <c r="D69" s="388"/>
    </row>
    <row r="70" spans="1:4" s="300" customFormat="1" ht="6.75" customHeight="1" x14ac:dyDescent="0.35">
      <c r="A70" s="301"/>
      <c r="B70" s="301"/>
      <c r="C70" s="301"/>
      <c r="D70" s="316"/>
    </row>
    <row r="71" spans="1:4" s="300" customFormat="1" ht="11.25" customHeight="1" x14ac:dyDescent="0.35">
      <c r="A71" s="393" t="s">
        <v>146</v>
      </c>
      <c r="B71" s="393"/>
      <c r="C71" s="393"/>
      <c r="D71" s="393"/>
    </row>
    <row r="72" spans="1:4" s="300" customFormat="1" ht="6.75" customHeight="1" x14ac:dyDescent="0.35">
      <c r="A72" s="302"/>
      <c r="B72" s="303"/>
      <c r="C72" s="303"/>
      <c r="D72" s="303"/>
    </row>
    <row r="73" spans="1:4" s="300" customFormat="1" ht="36" customHeight="1" x14ac:dyDescent="0.35">
      <c r="A73" s="388" t="s">
        <v>147</v>
      </c>
      <c r="B73" s="388"/>
      <c r="C73" s="388"/>
      <c r="D73" s="388"/>
    </row>
    <row r="74" spans="1:4" s="300" customFormat="1" ht="6.75" customHeight="1" x14ac:dyDescent="0.35">
      <c r="A74" s="301"/>
      <c r="B74" s="301"/>
      <c r="C74" s="301"/>
      <c r="D74" s="316"/>
    </row>
    <row r="75" spans="1:4" s="300" customFormat="1" ht="48" customHeight="1" x14ac:dyDescent="0.35">
      <c r="A75" s="388" t="s">
        <v>148</v>
      </c>
      <c r="B75" s="388"/>
      <c r="C75" s="388"/>
      <c r="D75" s="388"/>
    </row>
    <row r="76" spans="1:4" s="300" customFormat="1" ht="6.75" customHeight="1" x14ac:dyDescent="0.35">
      <c r="A76" s="301"/>
      <c r="B76" s="301"/>
      <c r="C76" s="301"/>
      <c r="D76" s="316"/>
    </row>
    <row r="77" spans="1:4" s="300" customFormat="1" ht="48" customHeight="1" x14ac:dyDescent="0.35">
      <c r="A77" s="388" t="s">
        <v>149</v>
      </c>
      <c r="B77" s="388"/>
      <c r="C77" s="388"/>
      <c r="D77" s="388"/>
    </row>
    <row r="78" spans="1:4" s="300" customFormat="1" ht="6.75" customHeight="1" x14ac:dyDescent="0.35">
      <c r="A78" s="301"/>
      <c r="B78" s="301"/>
      <c r="C78" s="301"/>
      <c r="D78" s="316"/>
    </row>
    <row r="79" spans="1:4" s="300" customFormat="1" ht="96" customHeight="1" x14ac:dyDescent="0.35">
      <c r="A79" s="392" t="s">
        <v>169</v>
      </c>
      <c r="B79" s="392"/>
      <c r="C79" s="392"/>
      <c r="D79" s="392"/>
    </row>
    <row r="80" spans="1:4" s="300" customFormat="1" ht="96" customHeight="1" x14ac:dyDescent="0.35">
      <c r="A80" s="392" t="s">
        <v>170</v>
      </c>
      <c r="B80" s="392"/>
      <c r="C80" s="392"/>
      <c r="D80" s="392"/>
    </row>
    <row r="81" spans="1:4" s="300" customFormat="1" ht="36" customHeight="1" x14ac:dyDescent="0.35">
      <c r="A81" s="388" t="s">
        <v>150</v>
      </c>
      <c r="B81" s="388"/>
      <c r="C81" s="388"/>
      <c r="D81" s="388"/>
    </row>
    <row r="82" spans="1:4" s="300" customFormat="1" ht="24" customHeight="1" x14ac:dyDescent="0.35">
      <c r="A82" s="396" t="s">
        <v>171</v>
      </c>
      <c r="B82" s="396"/>
      <c r="C82" s="396"/>
      <c r="D82" s="396"/>
    </row>
    <row r="83" spans="1:4" s="300" customFormat="1" ht="6.75" customHeight="1" x14ac:dyDescent="0.35">
      <c r="A83" s="317"/>
      <c r="B83" s="317"/>
      <c r="C83" s="317"/>
      <c r="D83" s="317"/>
    </row>
    <row r="84" spans="1:4" s="300" customFormat="1" ht="15" customHeight="1" x14ac:dyDescent="0.35">
      <c r="A84" s="389" t="s">
        <v>151</v>
      </c>
      <c r="B84" s="389"/>
      <c r="C84" s="389"/>
      <c r="D84" s="389"/>
    </row>
    <row r="85" spans="1:4" s="300" customFormat="1" ht="6.75" customHeight="1" x14ac:dyDescent="0.35">
      <c r="A85" s="304"/>
      <c r="B85" s="305"/>
      <c r="C85" s="305"/>
      <c r="D85" s="305"/>
    </row>
    <row r="86" spans="1:4" s="300" customFormat="1" ht="11.25" customHeight="1" x14ac:dyDescent="0.35">
      <c r="A86" s="383" t="s">
        <v>152</v>
      </c>
      <c r="B86" s="383"/>
      <c r="C86" s="306" t="s">
        <v>153</v>
      </c>
      <c r="D86" s="361">
        <f>'Proposed Rates'!F9</f>
        <v>200</v>
      </c>
    </row>
    <row r="87" spans="1:4" s="300" customFormat="1" ht="11.25" customHeight="1" x14ac:dyDescent="0.35">
      <c r="A87" s="383" t="s">
        <v>19</v>
      </c>
      <c r="B87" s="383"/>
      <c r="C87" s="306" t="s">
        <v>92</v>
      </c>
      <c r="D87" s="356">
        <f>'Proposed Rates'!F22</f>
        <v>5.6064999999999996</v>
      </c>
    </row>
    <row r="88" spans="1:4" s="300" customFormat="1" ht="11.25" customHeight="1" x14ac:dyDescent="0.35">
      <c r="A88" s="383" t="s">
        <v>156</v>
      </c>
      <c r="B88" s="383"/>
      <c r="C88" s="306" t="s">
        <v>92</v>
      </c>
      <c r="D88" s="356">
        <f>'Proposed Rates'!F235</f>
        <v>1.9910000000000001E-2</v>
      </c>
    </row>
    <row r="89" spans="1:4" s="300" customFormat="1" ht="11.25" customHeight="1" x14ac:dyDescent="0.35">
      <c r="A89" s="386" t="s">
        <v>277</v>
      </c>
      <c r="B89" s="387"/>
      <c r="C89" s="350" t="s">
        <v>92</v>
      </c>
      <c r="D89" s="359">
        <f>'Proposed Rates'!F40</f>
        <v>-0.1802</v>
      </c>
    </row>
    <row r="90" spans="1:4" s="300" customFormat="1" ht="11.25" customHeight="1" x14ac:dyDescent="0.35">
      <c r="A90" s="386" t="s">
        <v>154</v>
      </c>
      <c r="B90" s="387"/>
      <c r="C90" s="350" t="s">
        <v>92</v>
      </c>
      <c r="D90" s="359">
        <f>'Proposed Rates'!F54</f>
        <v>-0.19639999999999999</v>
      </c>
    </row>
    <row r="91" spans="1:4" s="300" customFormat="1" ht="22.5" customHeight="1" x14ac:dyDescent="0.35">
      <c r="A91" s="386" t="s">
        <v>279</v>
      </c>
      <c r="B91" s="387"/>
      <c r="C91" s="350" t="s">
        <v>92</v>
      </c>
      <c r="D91" s="359">
        <f>'Proposed Rates'!F69</f>
        <v>-1.44E-2</v>
      </c>
    </row>
    <row r="92" spans="1:4" s="300" customFormat="1" ht="12" customHeight="1" x14ac:dyDescent="0.35">
      <c r="A92" s="383" t="s">
        <v>157</v>
      </c>
      <c r="B92" s="383"/>
      <c r="C92" s="306" t="s">
        <v>92</v>
      </c>
      <c r="D92" s="356">
        <f>'Proposed Rates'!F155</f>
        <v>3.1059000000000001</v>
      </c>
    </row>
    <row r="93" spans="1:4" s="300" customFormat="1" ht="12" customHeight="1" x14ac:dyDescent="0.35">
      <c r="A93" s="383" t="s">
        <v>158</v>
      </c>
      <c r="B93" s="383"/>
      <c r="C93" s="306" t="s">
        <v>92</v>
      </c>
      <c r="D93" s="307">
        <f>'Proposed Rates'!F169</f>
        <v>1.9643999999999999</v>
      </c>
    </row>
    <row r="94" spans="1:4" s="300" customFormat="1" ht="6.75" customHeight="1" x14ac:dyDescent="0.35">
      <c r="A94" s="308"/>
      <c r="B94" s="308"/>
      <c r="C94" s="306"/>
      <c r="D94" s="307"/>
    </row>
    <row r="95" spans="1:4" s="300" customFormat="1" ht="15" customHeight="1" x14ac:dyDescent="0.35">
      <c r="A95" s="385" t="s">
        <v>159</v>
      </c>
      <c r="B95" s="384"/>
      <c r="C95" s="306"/>
      <c r="D95" s="310"/>
    </row>
    <row r="96" spans="1:4" s="300" customFormat="1" ht="6.75" customHeight="1" x14ac:dyDescent="0.35">
      <c r="A96" s="311"/>
      <c r="B96" s="309"/>
      <c r="C96" s="306"/>
      <c r="D96" s="310"/>
    </row>
    <row r="97" spans="1:4" s="300" customFormat="1" ht="11.25" customHeight="1" x14ac:dyDescent="0.35">
      <c r="A97" s="383" t="s">
        <v>160</v>
      </c>
      <c r="B97" s="383"/>
      <c r="C97" s="312" t="s">
        <v>91</v>
      </c>
      <c r="D97" s="313">
        <v>3.0000000000000001E-3</v>
      </c>
    </row>
    <row r="98" spans="1:4" s="300" customFormat="1" ht="11.25" customHeight="1" x14ac:dyDescent="0.35">
      <c r="A98" s="384" t="s">
        <v>161</v>
      </c>
      <c r="B98" s="384"/>
      <c r="C98" s="312" t="s">
        <v>91</v>
      </c>
      <c r="D98" s="314">
        <v>4.0000000000000002E-4</v>
      </c>
    </row>
    <row r="99" spans="1:4" s="300" customFormat="1" ht="11.25" customHeight="1" x14ac:dyDescent="0.35">
      <c r="A99" s="383" t="s">
        <v>162</v>
      </c>
      <c r="B99" s="383"/>
      <c r="C99" s="312" t="s">
        <v>91</v>
      </c>
      <c r="D99" s="314">
        <v>5.0000000000000001E-4</v>
      </c>
    </row>
    <row r="100" spans="1:4" s="300" customFormat="1" ht="11.25" customHeight="1" x14ac:dyDescent="0.35">
      <c r="A100" s="383" t="s">
        <v>163</v>
      </c>
      <c r="B100" s="383"/>
      <c r="C100" s="306" t="s">
        <v>153</v>
      </c>
      <c r="D100" s="347">
        <f>'Proposed Rates'!F211</f>
        <v>0.25</v>
      </c>
    </row>
    <row r="101" spans="1:4" s="315" customFormat="1" ht="18.75" customHeight="1" x14ac:dyDescent="0.45">
      <c r="A101" s="395" t="s">
        <v>172</v>
      </c>
      <c r="B101" s="395"/>
      <c r="C101" s="395"/>
      <c r="D101" s="395"/>
    </row>
    <row r="102" spans="1:4" s="300" customFormat="1" ht="48" customHeight="1" x14ac:dyDescent="0.35">
      <c r="A102" s="388" t="s">
        <v>173</v>
      </c>
      <c r="B102" s="388"/>
      <c r="C102" s="388"/>
      <c r="D102" s="388"/>
    </row>
    <row r="103" spans="1:4" s="300" customFormat="1" ht="6.75" customHeight="1" x14ac:dyDescent="0.35">
      <c r="A103" s="301"/>
      <c r="B103" s="301"/>
      <c r="C103" s="301"/>
      <c r="D103" s="316"/>
    </row>
    <row r="104" spans="1:4" s="300" customFormat="1" ht="11.25" customHeight="1" x14ac:dyDescent="0.35">
      <c r="A104" s="393" t="s">
        <v>146</v>
      </c>
      <c r="B104" s="393"/>
      <c r="C104" s="393"/>
      <c r="D104" s="393"/>
    </row>
    <row r="105" spans="1:4" s="300" customFormat="1" ht="6.75" customHeight="1" x14ac:dyDescent="0.35">
      <c r="A105" s="302"/>
      <c r="B105" s="303"/>
      <c r="C105" s="303"/>
      <c r="D105" s="303"/>
    </row>
    <row r="106" spans="1:4" s="300" customFormat="1" ht="36" customHeight="1" x14ac:dyDescent="0.35">
      <c r="A106" s="388" t="s">
        <v>147</v>
      </c>
      <c r="B106" s="388"/>
      <c r="C106" s="388"/>
      <c r="D106" s="388"/>
    </row>
    <row r="107" spans="1:4" s="300" customFormat="1" ht="6.75" customHeight="1" x14ac:dyDescent="0.35">
      <c r="A107" s="301"/>
      <c r="B107" s="301"/>
      <c r="C107" s="301"/>
      <c r="D107" s="316"/>
    </row>
    <row r="108" spans="1:4" s="300" customFormat="1" ht="48" customHeight="1" x14ac:dyDescent="0.35">
      <c r="A108" s="388" t="s">
        <v>174</v>
      </c>
      <c r="B108" s="388"/>
      <c r="C108" s="388"/>
      <c r="D108" s="388"/>
    </row>
    <row r="109" spans="1:4" s="300" customFormat="1" ht="6.75" customHeight="1" x14ac:dyDescent="0.35">
      <c r="A109" s="301"/>
      <c r="B109" s="301"/>
      <c r="C109" s="301"/>
      <c r="D109" s="316"/>
    </row>
    <row r="110" spans="1:4" s="300" customFormat="1" ht="48" customHeight="1" x14ac:dyDescent="0.35">
      <c r="A110" s="388" t="s">
        <v>149</v>
      </c>
      <c r="B110" s="388"/>
      <c r="C110" s="388"/>
      <c r="D110" s="388"/>
    </row>
    <row r="111" spans="1:4" s="300" customFormat="1" ht="6.75" customHeight="1" x14ac:dyDescent="0.35">
      <c r="A111" s="301"/>
      <c r="B111" s="301"/>
      <c r="C111" s="301"/>
      <c r="D111" s="316"/>
    </row>
    <row r="112" spans="1:4" s="300" customFormat="1" ht="96" customHeight="1" x14ac:dyDescent="0.35">
      <c r="A112" s="392" t="s">
        <v>169</v>
      </c>
      <c r="B112" s="392"/>
      <c r="C112" s="392"/>
      <c r="D112" s="392"/>
    </row>
    <row r="113" spans="1:4" s="300" customFormat="1" ht="96" customHeight="1" x14ac:dyDescent="0.35">
      <c r="A113" s="392" t="s">
        <v>170</v>
      </c>
      <c r="B113" s="392"/>
      <c r="C113" s="392"/>
      <c r="D113" s="392"/>
    </row>
    <row r="114" spans="1:4" s="300" customFormat="1" ht="36" customHeight="1" x14ac:dyDescent="0.35">
      <c r="A114" s="388" t="s">
        <v>150</v>
      </c>
      <c r="B114" s="388"/>
      <c r="C114" s="388"/>
      <c r="D114" s="388"/>
    </row>
    <row r="115" spans="1:4" s="300" customFormat="1" ht="24" customHeight="1" x14ac:dyDescent="0.35">
      <c r="A115" s="396" t="s">
        <v>171</v>
      </c>
      <c r="B115" s="396"/>
      <c r="C115" s="396"/>
      <c r="D115" s="396"/>
    </row>
    <row r="116" spans="1:4" s="300" customFormat="1" ht="6.75" customHeight="1" x14ac:dyDescent="0.35">
      <c r="A116" s="317"/>
      <c r="B116" s="317"/>
      <c r="C116" s="317"/>
      <c r="D116" s="317"/>
    </row>
    <row r="117" spans="1:4" s="300" customFormat="1" ht="15" customHeight="1" x14ac:dyDescent="0.35">
      <c r="A117" s="389" t="s">
        <v>151</v>
      </c>
      <c r="B117" s="389"/>
      <c r="C117" s="389"/>
      <c r="D117" s="389"/>
    </row>
    <row r="118" spans="1:4" s="300" customFormat="1" ht="6.75" customHeight="1" x14ac:dyDescent="0.35">
      <c r="A118" s="304"/>
      <c r="B118" s="305"/>
      <c r="C118" s="305"/>
      <c r="D118" s="305"/>
    </row>
    <row r="119" spans="1:4" s="300" customFormat="1" ht="11.25" customHeight="1" x14ac:dyDescent="0.35">
      <c r="A119" s="383" t="s">
        <v>152</v>
      </c>
      <c r="B119" s="383"/>
      <c r="C119" s="306" t="s">
        <v>153</v>
      </c>
      <c r="D119" s="361">
        <f>'Proposed Rates'!F10</f>
        <v>4193.93</v>
      </c>
    </row>
    <row r="120" spans="1:4" s="300" customFormat="1" ht="11.25" customHeight="1" x14ac:dyDescent="0.35">
      <c r="A120" s="383" t="s">
        <v>19</v>
      </c>
      <c r="B120" s="383"/>
      <c r="C120" s="306" t="s">
        <v>92</v>
      </c>
      <c r="D120" s="360">
        <f>'Proposed Rates'!F23</f>
        <v>5.1311</v>
      </c>
    </row>
    <row r="121" spans="1:4" s="300" customFormat="1" ht="11.25" customHeight="1" x14ac:dyDescent="0.35">
      <c r="A121" s="383" t="s">
        <v>156</v>
      </c>
      <c r="B121" s="383"/>
      <c r="C121" s="306" t="s">
        <v>92</v>
      </c>
      <c r="D121" s="356">
        <f>'Proposed Rates'!F236</f>
        <v>2.128E-2</v>
      </c>
    </row>
    <row r="122" spans="1:4" s="300" customFormat="1" ht="11.25" customHeight="1" x14ac:dyDescent="0.35">
      <c r="A122" s="386" t="s">
        <v>277</v>
      </c>
      <c r="B122" s="387"/>
      <c r="C122" s="350" t="s">
        <v>92</v>
      </c>
      <c r="D122" s="359">
        <f>'Proposed Rates'!F41</f>
        <v>-0.19620000000000001</v>
      </c>
    </row>
    <row r="123" spans="1:4" s="300" customFormat="1" ht="11.25" customHeight="1" x14ac:dyDescent="0.35">
      <c r="A123" s="386" t="s">
        <v>154</v>
      </c>
      <c r="B123" s="387"/>
      <c r="C123" s="350" t="s">
        <v>92</v>
      </c>
      <c r="D123" s="359">
        <f>'Proposed Rates'!F55</f>
        <v>-0.21479999999999999</v>
      </c>
    </row>
    <row r="124" spans="1:4" s="300" customFormat="1" ht="24.75" customHeight="1" x14ac:dyDescent="0.35">
      <c r="A124" s="386" t="s">
        <v>279</v>
      </c>
      <c r="B124" s="387"/>
      <c r="C124" s="350" t="s">
        <v>92</v>
      </c>
      <c r="D124" s="359">
        <f>'Proposed Rates'!F70</f>
        <v>4.7800000000000002E-2</v>
      </c>
    </row>
    <row r="125" spans="1:4" s="300" customFormat="1" ht="12.75" customHeight="1" x14ac:dyDescent="0.35">
      <c r="A125" s="383" t="s">
        <v>157</v>
      </c>
      <c r="B125" s="383"/>
      <c r="C125" s="306" t="s">
        <v>92</v>
      </c>
      <c r="D125" s="307">
        <f>'Proposed Rates'!F156</f>
        <v>3.2248000000000001</v>
      </c>
    </row>
    <row r="126" spans="1:4" s="300" customFormat="1" ht="14.25" customHeight="1" x14ac:dyDescent="0.35">
      <c r="A126" s="383" t="s">
        <v>158</v>
      </c>
      <c r="B126" s="383"/>
      <c r="C126" s="306" t="s">
        <v>92</v>
      </c>
      <c r="D126" s="307">
        <f>'Proposed Rates'!F170</f>
        <v>2.0994999999999999</v>
      </c>
    </row>
    <row r="127" spans="1:4" s="300" customFormat="1" ht="6.75" customHeight="1" x14ac:dyDescent="0.35">
      <c r="A127" s="308"/>
      <c r="B127" s="308"/>
      <c r="C127" s="306"/>
      <c r="D127" s="307"/>
    </row>
    <row r="128" spans="1:4" s="300" customFormat="1" ht="15" customHeight="1" x14ac:dyDescent="0.35">
      <c r="A128" s="385" t="s">
        <v>159</v>
      </c>
      <c r="B128" s="384"/>
      <c r="C128" s="306"/>
      <c r="D128" s="310"/>
    </row>
    <row r="129" spans="1:4" s="300" customFormat="1" ht="6.75" customHeight="1" x14ac:dyDescent="0.35">
      <c r="A129" s="311"/>
      <c r="B129" s="309"/>
      <c r="C129" s="306"/>
      <c r="D129" s="310"/>
    </row>
    <row r="130" spans="1:4" s="300" customFormat="1" ht="11.25" customHeight="1" x14ac:dyDescent="0.35">
      <c r="A130" s="383" t="s">
        <v>160</v>
      </c>
      <c r="B130" s="383"/>
      <c r="C130" s="312" t="s">
        <v>91</v>
      </c>
      <c r="D130" s="313">
        <v>3.0000000000000001E-3</v>
      </c>
    </row>
    <row r="131" spans="1:4" s="300" customFormat="1" ht="11.25" customHeight="1" x14ac:dyDescent="0.35">
      <c r="A131" s="384" t="s">
        <v>161</v>
      </c>
      <c r="B131" s="384"/>
      <c r="C131" s="312" t="s">
        <v>91</v>
      </c>
      <c r="D131" s="314">
        <v>4.0000000000000002E-4</v>
      </c>
    </row>
    <row r="132" spans="1:4" s="300" customFormat="1" ht="11.25" customHeight="1" x14ac:dyDescent="0.35">
      <c r="A132" s="383" t="s">
        <v>162</v>
      </c>
      <c r="B132" s="383"/>
      <c r="C132" s="312" t="s">
        <v>91</v>
      </c>
      <c r="D132" s="314">
        <v>5.0000000000000001E-4</v>
      </c>
    </row>
    <row r="133" spans="1:4" s="300" customFormat="1" ht="11.25" customHeight="1" x14ac:dyDescent="0.35">
      <c r="A133" s="383" t="s">
        <v>163</v>
      </c>
      <c r="B133" s="383"/>
      <c r="C133" s="306" t="s">
        <v>153</v>
      </c>
      <c r="D133" s="347">
        <f>'Proposed Rates'!F212</f>
        <v>0.25</v>
      </c>
    </row>
    <row r="134" spans="1:4" s="315" customFormat="1" ht="18.75" customHeight="1" x14ac:dyDescent="0.45">
      <c r="A134" s="395" t="s">
        <v>175</v>
      </c>
      <c r="B134" s="395"/>
      <c r="C134" s="395"/>
      <c r="D134" s="395"/>
    </row>
    <row r="135" spans="1:4" s="300" customFormat="1" ht="48" customHeight="1" x14ac:dyDescent="0.35">
      <c r="A135" s="388" t="s">
        <v>176</v>
      </c>
      <c r="B135" s="388"/>
      <c r="C135" s="388"/>
      <c r="D135" s="388"/>
    </row>
    <row r="136" spans="1:4" s="300" customFormat="1" ht="6.75" customHeight="1" x14ac:dyDescent="0.35">
      <c r="A136" s="301"/>
      <c r="B136" s="301"/>
      <c r="C136" s="301"/>
      <c r="D136" s="316"/>
    </row>
    <row r="137" spans="1:4" s="300" customFormat="1" ht="11.25" customHeight="1" x14ac:dyDescent="0.35">
      <c r="A137" s="393" t="s">
        <v>146</v>
      </c>
      <c r="B137" s="393"/>
      <c r="C137" s="393"/>
      <c r="D137" s="393"/>
    </row>
    <row r="138" spans="1:4" s="300" customFormat="1" ht="6.75" customHeight="1" x14ac:dyDescent="0.35">
      <c r="A138" s="302"/>
      <c r="B138" s="303"/>
      <c r="C138" s="303"/>
      <c r="D138" s="303"/>
    </row>
    <row r="139" spans="1:4" s="300" customFormat="1" ht="36" customHeight="1" x14ac:dyDescent="0.35">
      <c r="A139" s="388" t="s">
        <v>147</v>
      </c>
      <c r="B139" s="388"/>
      <c r="C139" s="388"/>
      <c r="D139" s="388"/>
    </row>
    <row r="140" spans="1:4" s="300" customFormat="1" ht="6.75" customHeight="1" x14ac:dyDescent="0.35">
      <c r="A140" s="301"/>
      <c r="B140" s="301"/>
      <c r="C140" s="301"/>
      <c r="D140" s="316"/>
    </row>
    <row r="141" spans="1:4" s="300" customFormat="1" ht="48" customHeight="1" x14ac:dyDescent="0.35">
      <c r="A141" s="388" t="s">
        <v>177</v>
      </c>
      <c r="B141" s="388"/>
      <c r="C141" s="388"/>
      <c r="D141" s="388"/>
    </row>
    <row r="142" spans="1:4" s="300" customFormat="1" ht="6.75" customHeight="1" x14ac:dyDescent="0.35">
      <c r="A142" s="301"/>
      <c r="B142" s="301"/>
      <c r="C142" s="301"/>
      <c r="D142" s="316"/>
    </row>
    <row r="143" spans="1:4" s="300" customFormat="1" ht="48" customHeight="1" x14ac:dyDescent="0.35">
      <c r="A143" s="388" t="s">
        <v>149</v>
      </c>
      <c r="B143" s="388"/>
      <c r="C143" s="388"/>
      <c r="D143" s="388"/>
    </row>
    <row r="144" spans="1:4" s="300" customFormat="1" ht="6.75" customHeight="1" x14ac:dyDescent="0.35">
      <c r="A144" s="301"/>
      <c r="B144" s="301"/>
      <c r="C144" s="301"/>
      <c r="D144" s="316"/>
    </row>
    <row r="145" spans="1:4" s="300" customFormat="1" ht="96" customHeight="1" x14ac:dyDescent="0.35">
      <c r="A145" s="392" t="s">
        <v>169</v>
      </c>
      <c r="B145" s="392"/>
      <c r="C145" s="392"/>
      <c r="D145" s="392"/>
    </row>
    <row r="146" spans="1:4" s="300" customFormat="1" ht="96" customHeight="1" x14ac:dyDescent="0.35">
      <c r="A146" s="392" t="s">
        <v>170</v>
      </c>
      <c r="B146" s="392"/>
      <c r="C146" s="392"/>
      <c r="D146" s="392"/>
    </row>
    <row r="147" spans="1:4" s="300" customFormat="1" ht="36" customHeight="1" x14ac:dyDescent="0.35">
      <c r="A147" s="388" t="s">
        <v>150</v>
      </c>
      <c r="B147" s="388"/>
      <c r="C147" s="388"/>
      <c r="D147" s="388"/>
    </row>
    <row r="148" spans="1:4" s="300" customFormat="1" ht="24" customHeight="1" x14ac:dyDescent="0.35">
      <c r="A148" s="396" t="s">
        <v>171</v>
      </c>
      <c r="B148" s="396"/>
      <c r="C148" s="396"/>
      <c r="D148" s="396"/>
    </row>
    <row r="149" spans="1:4" s="300" customFormat="1" ht="6.75" customHeight="1" x14ac:dyDescent="0.35">
      <c r="A149" s="317"/>
      <c r="B149" s="317"/>
      <c r="C149" s="317"/>
      <c r="D149" s="317"/>
    </row>
    <row r="150" spans="1:4" s="300" customFormat="1" ht="15" customHeight="1" x14ac:dyDescent="0.35">
      <c r="A150" s="389" t="s">
        <v>151</v>
      </c>
      <c r="B150" s="389"/>
      <c r="C150" s="389"/>
      <c r="D150" s="389"/>
    </row>
    <row r="151" spans="1:4" s="300" customFormat="1" ht="6.75" customHeight="1" x14ac:dyDescent="0.35">
      <c r="A151" s="304"/>
      <c r="B151" s="305"/>
      <c r="C151" s="305"/>
      <c r="D151" s="305"/>
    </row>
    <row r="152" spans="1:4" s="300" customFormat="1" ht="11.25" customHeight="1" x14ac:dyDescent="0.35">
      <c r="A152" s="383" t="s">
        <v>152</v>
      </c>
      <c r="B152" s="383"/>
      <c r="C152" s="306" t="s">
        <v>153</v>
      </c>
      <c r="D152" s="362">
        <f>'Proposed Rates'!F11</f>
        <v>15231.32</v>
      </c>
    </row>
    <row r="153" spans="1:4" s="300" customFormat="1" ht="11.25" customHeight="1" x14ac:dyDescent="0.35">
      <c r="A153" s="383" t="s">
        <v>19</v>
      </c>
      <c r="B153" s="383"/>
      <c r="C153" s="306" t="s">
        <v>92</v>
      </c>
      <c r="D153" s="356">
        <f>'Proposed Rates'!F24</f>
        <v>5.0407000000000002</v>
      </c>
    </row>
    <row r="154" spans="1:4" s="300" customFormat="1" ht="11.25" customHeight="1" x14ac:dyDescent="0.35">
      <c r="A154" s="383" t="s">
        <v>156</v>
      </c>
      <c r="B154" s="383"/>
      <c r="C154" s="306" t="s">
        <v>92</v>
      </c>
      <c r="D154" s="356">
        <f>'Proposed Rates'!F237</f>
        <v>2.3959999999999999E-2</v>
      </c>
    </row>
    <row r="155" spans="1:4" s="300" customFormat="1" ht="11.25" customHeight="1" x14ac:dyDescent="0.35">
      <c r="A155" s="386" t="s">
        <v>277</v>
      </c>
      <c r="B155" s="387"/>
      <c r="C155" s="350" t="s">
        <v>92</v>
      </c>
      <c r="D155" s="359">
        <f>'Proposed Rates'!F42</f>
        <v>-0.30780000000000002</v>
      </c>
    </row>
    <row r="156" spans="1:4" s="300" customFormat="1" ht="11.25" customHeight="1" x14ac:dyDescent="0.35">
      <c r="A156" s="386" t="s">
        <v>154</v>
      </c>
      <c r="B156" s="387"/>
      <c r="C156" s="350" t="s">
        <v>92</v>
      </c>
      <c r="D156" s="359">
        <f>'Proposed Rates'!F56</f>
        <v>-0.24099999999999999</v>
      </c>
    </row>
    <row r="157" spans="1:4" s="300" customFormat="1" ht="22.5" customHeight="1" x14ac:dyDescent="0.35">
      <c r="A157" s="386" t="s">
        <v>279</v>
      </c>
      <c r="B157" s="387"/>
      <c r="C157" s="350" t="s">
        <v>92</v>
      </c>
      <c r="D157" s="359">
        <f>'Proposed Rates'!F71</f>
        <v>4.1099999999999998E-2</v>
      </c>
    </row>
    <row r="158" spans="1:4" s="300" customFormat="1" ht="11.25" customHeight="1" x14ac:dyDescent="0.35">
      <c r="A158" s="383" t="s">
        <v>157</v>
      </c>
      <c r="B158" s="383"/>
      <c r="C158" s="306" t="s">
        <v>92</v>
      </c>
      <c r="D158" s="307">
        <f>'Proposed Rates'!F157</f>
        <v>3.5749</v>
      </c>
    </row>
    <row r="159" spans="1:4" s="300" customFormat="1" ht="12.75" customHeight="1" x14ac:dyDescent="0.35">
      <c r="A159" s="383" t="s">
        <v>158</v>
      </c>
      <c r="B159" s="383"/>
      <c r="C159" s="306" t="s">
        <v>92</v>
      </c>
      <c r="D159" s="307">
        <f>'Proposed Rates'!F171</f>
        <v>2.3643000000000001</v>
      </c>
    </row>
    <row r="160" spans="1:4" s="300" customFormat="1" ht="6.75" customHeight="1" x14ac:dyDescent="0.35">
      <c r="A160" s="308"/>
      <c r="B160" s="308"/>
      <c r="C160" s="306"/>
      <c r="D160" s="307"/>
    </row>
    <row r="161" spans="1:4" s="300" customFormat="1" ht="15" customHeight="1" x14ac:dyDescent="0.35">
      <c r="A161" s="385" t="s">
        <v>159</v>
      </c>
      <c r="B161" s="384"/>
      <c r="C161" s="306"/>
      <c r="D161" s="310"/>
    </row>
    <row r="162" spans="1:4" s="300" customFormat="1" ht="6.75" customHeight="1" x14ac:dyDescent="0.35">
      <c r="A162" s="311"/>
      <c r="B162" s="309"/>
      <c r="C162" s="306"/>
      <c r="D162" s="310"/>
    </row>
    <row r="163" spans="1:4" s="300" customFormat="1" ht="11.25" customHeight="1" x14ac:dyDescent="0.35">
      <c r="A163" s="383" t="s">
        <v>160</v>
      </c>
      <c r="B163" s="383"/>
      <c r="C163" s="312" t="s">
        <v>91</v>
      </c>
      <c r="D163" s="313">
        <v>3.0000000000000001E-3</v>
      </c>
    </row>
    <row r="164" spans="1:4" s="300" customFormat="1" ht="11.25" customHeight="1" x14ac:dyDescent="0.35">
      <c r="A164" s="384" t="s">
        <v>161</v>
      </c>
      <c r="B164" s="384"/>
      <c r="C164" s="312" t="s">
        <v>91</v>
      </c>
      <c r="D164" s="314">
        <v>4.0000000000000002E-4</v>
      </c>
    </row>
    <row r="165" spans="1:4" s="300" customFormat="1" ht="11.25" customHeight="1" x14ac:dyDescent="0.35">
      <c r="A165" s="383" t="s">
        <v>162</v>
      </c>
      <c r="B165" s="383"/>
      <c r="C165" s="312" t="s">
        <v>91</v>
      </c>
      <c r="D165" s="314">
        <v>5.0000000000000001E-4</v>
      </c>
    </row>
    <row r="166" spans="1:4" s="300" customFormat="1" ht="11.25" customHeight="1" x14ac:dyDescent="0.35">
      <c r="A166" s="383" t="s">
        <v>163</v>
      </c>
      <c r="B166" s="383"/>
      <c r="C166" s="306" t="s">
        <v>153</v>
      </c>
      <c r="D166" s="347">
        <f>'Proposed Rates'!F213</f>
        <v>0.25</v>
      </c>
    </row>
    <row r="167" spans="1:4" s="315" customFormat="1" ht="18.75" customHeight="1" x14ac:dyDescent="0.45">
      <c r="A167" s="395" t="s">
        <v>178</v>
      </c>
      <c r="B167" s="395"/>
      <c r="C167" s="395"/>
      <c r="D167" s="395"/>
    </row>
    <row r="168" spans="1:4" s="300" customFormat="1" ht="84" customHeight="1" x14ac:dyDescent="0.35">
      <c r="A168" s="388" t="s">
        <v>179</v>
      </c>
      <c r="B168" s="388"/>
      <c r="C168" s="388"/>
      <c r="D168" s="388"/>
    </row>
    <row r="169" spans="1:4" s="300" customFormat="1" ht="6.75" customHeight="1" x14ac:dyDescent="0.35">
      <c r="A169" s="301"/>
      <c r="B169" s="301"/>
      <c r="C169" s="301"/>
      <c r="D169" s="316"/>
    </row>
    <row r="170" spans="1:4" s="300" customFormat="1" ht="11.25" customHeight="1" x14ac:dyDescent="0.35">
      <c r="A170" s="393" t="s">
        <v>146</v>
      </c>
      <c r="B170" s="393"/>
      <c r="C170" s="393"/>
      <c r="D170" s="393"/>
    </row>
    <row r="171" spans="1:4" s="300" customFormat="1" ht="6.75" customHeight="1" x14ac:dyDescent="0.35">
      <c r="A171" s="302"/>
      <c r="B171" s="303"/>
      <c r="C171" s="303"/>
      <c r="D171" s="303"/>
    </row>
    <row r="172" spans="1:4" s="300" customFormat="1" ht="36" customHeight="1" x14ac:dyDescent="0.35">
      <c r="A172" s="388" t="s">
        <v>147</v>
      </c>
      <c r="B172" s="388"/>
      <c r="C172" s="388"/>
      <c r="D172" s="388"/>
    </row>
    <row r="173" spans="1:4" s="300" customFormat="1" ht="6.75" customHeight="1" x14ac:dyDescent="0.35">
      <c r="A173" s="301"/>
      <c r="B173" s="301"/>
      <c r="C173" s="301"/>
      <c r="D173" s="316"/>
    </row>
    <row r="174" spans="1:4" s="300" customFormat="1" ht="48" customHeight="1" x14ac:dyDescent="0.35">
      <c r="A174" s="388" t="s">
        <v>148</v>
      </c>
      <c r="B174" s="388"/>
      <c r="C174" s="388"/>
      <c r="D174" s="388"/>
    </row>
    <row r="175" spans="1:4" s="300" customFormat="1" ht="6.75" customHeight="1" x14ac:dyDescent="0.35">
      <c r="A175" s="301"/>
      <c r="B175" s="301"/>
      <c r="C175" s="301"/>
      <c r="D175" s="316"/>
    </row>
    <row r="176" spans="1:4" s="300" customFormat="1" ht="48" customHeight="1" x14ac:dyDescent="0.35">
      <c r="A176" s="388" t="s">
        <v>149</v>
      </c>
      <c r="B176" s="388"/>
      <c r="C176" s="388"/>
      <c r="D176" s="388"/>
    </row>
    <row r="177" spans="1:4" s="300" customFormat="1" ht="6.75" customHeight="1" x14ac:dyDescent="0.35">
      <c r="A177" s="301"/>
      <c r="B177" s="301"/>
      <c r="C177" s="301"/>
      <c r="D177" s="316"/>
    </row>
    <row r="178" spans="1:4" s="300" customFormat="1" ht="36" customHeight="1" x14ac:dyDescent="0.35">
      <c r="A178" s="388" t="s">
        <v>150</v>
      </c>
      <c r="B178" s="388"/>
      <c r="C178" s="388"/>
      <c r="D178" s="388"/>
    </row>
    <row r="179" spans="1:4" s="300" customFormat="1" ht="6.75" customHeight="1" x14ac:dyDescent="0.35">
      <c r="A179" s="301"/>
      <c r="B179" s="301"/>
      <c r="C179" s="301"/>
      <c r="D179" s="316"/>
    </row>
    <row r="180" spans="1:4" s="300" customFormat="1" ht="15" customHeight="1" x14ac:dyDescent="0.35">
      <c r="A180" s="389" t="s">
        <v>151</v>
      </c>
      <c r="B180" s="389"/>
      <c r="C180" s="389"/>
      <c r="D180" s="389"/>
    </row>
    <row r="181" spans="1:4" s="300" customFormat="1" ht="6.75" customHeight="1" x14ac:dyDescent="0.35">
      <c r="A181" s="304"/>
      <c r="B181" s="305"/>
      <c r="C181" s="305"/>
      <c r="D181" s="305"/>
    </row>
    <row r="182" spans="1:4" s="300" customFormat="1" ht="11.25" customHeight="1" x14ac:dyDescent="0.35">
      <c r="A182" s="383" t="s">
        <v>180</v>
      </c>
      <c r="B182" s="383"/>
      <c r="C182" s="306" t="s">
        <v>153</v>
      </c>
      <c r="D182" s="356">
        <f>'Proposed Rates'!F14</f>
        <v>5.77</v>
      </c>
    </row>
    <row r="183" spans="1:4" s="300" customFormat="1" ht="11.25" customHeight="1" x14ac:dyDescent="0.35">
      <c r="A183" s="383" t="s">
        <v>19</v>
      </c>
      <c r="B183" s="383"/>
      <c r="C183" s="306" t="s">
        <v>91</v>
      </c>
      <c r="D183" s="356">
        <f>'Proposed Rates'!F27</f>
        <v>2.7400000000000001E-2</v>
      </c>
    </row>
    <row r="184" spans="1:4" s="300" customFormat="1" ht="11.25" customHeight="1" x14ac:dyDescent="0.35">
      <c r="A184" s="383" t="s">
        <v>156</v>
      </c>
      <c r="B184" s="383"/>
      <c r="C184" s="306" t="s">
        <v>91</v>
      </c>
      <c r="D184" s="356">
        <f>'Proposed Rates'!F240</f>
        <v>5.0000000000000002E-5</v>
      </c>
    </row>
    <row r="185" spans="1:4" s="300" customFormat="1" ht="11.25" customHeight="1" x14ac:dyDescent="0.35">
      <c r="A185" s="386" t="s">
        <v>277</v>
      </c>
      <c r="B185" s="387"/>
      <c r="C185" s="350" t="s">
        <v>91</v>
      </c>
      <c r="D185" s="359">
        <f>'Proposed Rates'!F45</f>
        <v>-5.9999999999999995E-4</v>
      </c>
    </row>
    <row r="186" spans="1:4" s="300" customFormat="1" ht="11.25" customHeight="1" x14ac:dyDescent="0.35">
      <c r="A186" s="386" t="s">
        <v>154</v>
      </c>
      <c r="B186" s="387"/>
      <c r="C186" s="350" t="s">
        <v>91</v>
      </c>
      <c r="D186" s="359">
        <f>'Proposed Rates'!F59</f>
        <v>-8.0000000000000004E-4</v>
      </c>
    </row>
    <row r="187" spans="1:4" s="300" customFormat="1" ht="23.25" customHeight="1" x14ac:dyDescent="0.35">
      <c r="A187" s="386" t="s">
        <v>279</v>
      </c>
      <c r="B187" s="387"/>
      <c r="C187" s="350" t="s">
        <v>91</v>
      </c>
      <c r="D187" s="359">
        <f>'Proposed Rates'!F74</f>
        <v>-2.0000000000000001E-4</v>
      </c>
    </row>
    <row r="188" spans="1:4" s="300" customFormat="1" ht="13.5" customHeight="1" x14ac:dyDescent="0.35">
      <c r="A188" s="383" t="s">
        <v>157</v>
      </c>
      <c r="B188" s="383"/>
      <c r="C188" s="306" t="s">
        <v>91</v>
      </c>
      <c r="D188" s="360">
        <f>'Proposed Rates'!F160</f>
        <v>7.6E-3</v>
      </c>
    </row>
    <row r="189" spans="1:4" s="300" customFormat="1" ht="13.5" customHeight="1" x14ac:dyDescent="0.35">
      <c r="A189" s="383" t="s">
        <v>158</v>
      </c>
      <c r="B189" s="383"/>
      <c r="C189" s="306" t="s">
        <v>91</v>
      </c>
      <c r="D189" s="318">
        <f>'Proposed Rates'!F174</f>
        <v>4.7999999999999996E-3</v>
      </c>
    </row>
    <row r="190" spans="1:4" s="300" customFormat="1" ht="6.75" customHeight="1" x14ac:dyDescent="0.35">
      <c r="A190" s="308"/>
      <c r="B190" s="308"/>
      <c r="C190" s="306"/>
      <c r="D190" s="307"/>
    </row>
    <row r="191" spans="1:4" s="300" customFormat="1" ht="15" customHeight="1" x14ac:dyDescent="0.35">
      <c r="A191" s="385" t="s">
        <v>159</v>
      </c>
      <c r="B191" s="384"/>
      <c r="C191" s="306"/>
      <c r="D191" s="310"/>
    </row>
    <row r="192" spans="1:4" s="300" customFormat="1" ht="6.75" customHeight="1" x14ac:dyDescent="0.35">
      <c r="A192" s="311"/>
      <c r="B192" s="309"/>
      <c r="C192" s="306"/>
      <c r="D192" s="310"/>
    </row>
    <row r="193" spans="1:4" s="300" customFormat="1" ht="11.25" customHeight="1" x14ac:dyDescent="0.35">
      <c r="A193" s="383" t="s">
        <v>160</v>
      </c>
      <c r="B193" s="383"/>
      <c r="C193" s="312" t="s">
        <v>91</v>
      </c>
      <c r="D193" s="313">
        <v>3.0000000000000001E-3</v>
      </c>
    </row>
    <row r="194" spans="1:4" s="300" customFormat="1" ht="11.25" customHeight="1" x14ac:dyDescent="0.35">
      <c r="A194" s="384" t="s">
        <v>161</v>
      </c>
      <c r="B194" s="384"/>
      <c r="C194" s="312" t="s">
        <v>91</v>
      </c>
      <c r="D194" s="314">
        <v>4.0000000000000002E-4</v>
      </c>
    </row>
    <row r="195" spans="1:4" s="300" customFormat="1" ht="11.25" customHeight="1" x14ac:dyDescent="0.35">
      <c r="A195" s="383" t="s">
        <v>162</v>
      </c>
      <c r="B195" s="383"/>
      <c r="C195" s="312" t="s">
        <v>91</v>
      </c>
      <c r="D195" s="314">
        <v>5.0000000000000001E-4</v>
      </c>
    </row>
    <row r="196" spans="1:4" s="300" customFormat="1" ht="11.25" customHeight="1" x14ac:dyDescent="0.35">
      <c r="A196" s="383" t="s">
        <v>163</v>
      </c>
      <c r="B196" s="383"/>
      <c r="C196" s="306" t="s">
        <v>153</v>
      </c>
      <c r="D196" s="347">
        <f>'Proposed Rates'!F216</f>
        <v>0.25</v>
      </c>
    </row>
    <row r="197" spans="1:4" s="315" customFormat="1" ht="18.75" customHeight="1" x14ac:dyDescent="0.45">
      <c r="A197" s="395" t="s">
        <v>181</v>
      </c>
      <c r="B197" s="395"/>
      <c r="C197" s="395"/>
      <c r="D197" s="395"/>
    </row>
    <row r="198" spans="1:4" s="300" customFormat="1" ht="36" customHeight="1" x14ac:dyDescent="0.35">
      <c r="A198" s="388" t="s">
        <v>182</v>
      </c>
      <c r="B198" s="388"/>
      <c r="C198" s="388"/>
      <c r="D198" s="388"/>
    </row>
    <row r="199" spans="1:4" s="300" customFormat="1" ht="6.75" customHeight="1" x14ac:dyDescent="0.35">
      <c r="A199" s="301"/>
      <c r="B199" s="301"/>
      <c r="C199" s="301"/>
      <c r="D199" s="316"/>
    </row>
    <row r="200" spans="1:4" s="300" customFormat="1" ht="11.25" customHeight="1" x14ac:dyDescent="0.35">
      <c r="A200" s="393" t="s">
        <v>146</v>
      </c>
      <c r="B200" s="393"/>
      <c r="C200" s="393"/>
      <c r="D200" s="393"/>
    </row>
    <row r="201" spans="1:4" s="300" customFormat="1" ht="6.75" customHeight="1" x14ac:dyDescent="0.35">
      <c r="A201" s="302"/>
      <c r="B201" s="303"/>
      <c r="C201" s="303"/>
      <c r="D201" s="303"/>
    </row>
    <row r="202" spans="1:4" s="300" customFormat="1" ht="36" customHeight="1" x14ac:dyDescent="0.35">
      <c r="A202" s="388" t="s">
        <v>147</v>
      </c>
      <c r="B202" s="388"/>
      <c r="C202" s="388"/>
      <c r="D202" s="388"/>
    </row>
    <row r="203" spans="1:4" s="300" customFormat="1" ht="6.75" customHeight="1" x14ac:dyDescent="0.35">
      <c r="A203" s="301"/>
      <c r="B203" s="301"/>
      <c r="C203" s="301"/>
      <c r="D203" s="316"/>
    </row>
    <row r="204" spans="1:4" s="300" customFormat="1" ht="48" customHeight="1" x14ac:dyDescent="0.35">
      <c r="A204" s="388" t="s">
        <v>148</v>
      </c>
      <c r="B204" s="388"/>
      <c r="C204" s="388"/>
      <c r="D204" s="388"/>
    </row>
    <row r="205" spans="1:4" s="300" customFormat="1" ht="6.75" customHeight="1" x14ac:dyDescent="0.35">
      <c r="A205" s="301"/>
      <c r="B205" s="301"/>
      <c r="C205" s="301"/>
      <c r="D205" s="316"/>
    </row>
    <row r="206" spans="1:4" s="300" customFormat="1" ht="24" customHeight="1" x14ac:dyDescent="0.35">
      <c r="A206" s="388" t="s">
        <v>183</v>
      </c>
      <c r="B206" s="388"/>
      <c r="C206" s="388"/>
      <c r="D206" s="388"/>
    </row>
    <row r="207" spans="1:4" s="300" customFormat="1" ht="6.75" customHeight="1" x14ac:dyDescent="0.35">
      <c r="A207" s="301"/>
      <c r="B207" s="301"/>
      <c r="C207" s="301"/>
      <c r="D207" s="316"/>
    </row>
    <row r="208" spans="1:4" s="300" customFormat="1" ht="36" customHeight="1" x14ac:dyDescent="0.35">
      <c r="A208" s="388" t="s">
        <v>184</v>
      </c>
      <c r="B208" s="388"/>
      <c r="C208" s="388"/>
      <c r="D208" s="388"/>
    </row>
    <row r="209" spans="1:4" s="300" customFormat="1" ht="6.75" customHeight="1" x14ac:dyDescent="0.35">
      <c r="A209" s="301"/>
      <c r="B209" s="301"/>
      <c r="C209" s="301"/>
      <c r="D209" s="316"/>
    </row>
    <row r="210" spans="1:4" s="300" customFormat="1" ht="15" customHeight="1" x14ac:dyDescent="0.35">
      <c r="A210" s="397" t="s">
        <v>185</v>
      </c>
      <c r="B210" s="397"/>
      <c r="C210" s="397"/>
      <c r="D210" s="397"/>
    </row>
    <row r="211" spans="1:4" s="300" customFormat="1" ht="6.75" customHeight="1" x14ac:dyDescent="0.35">
      <c r="A211" s="319"/>
      <c r="B211" s="305"/>
      <c r="C211" s="305"/>
      <c r="D211" s="305"/>
    </row>
    <row r="212" spans="1:4" s="300" customFormat="1" ht="11.25" customHeight="1" x14ac:dyDescent="0.35">
      <c r="A212" s="383" t="s">
        <v>152</v>
      </c>
      <c r="B212" s="383"/>
      <c r="C212" s="306" t="s">
        <v>153</v>
      </c>
      <c r="D212" s="356">
        <f>'Proposed Rates'!F15</f>
        <v>161.61000000000001</v>
      </c>
    </row>
    <row r="213" spans="1:4" s="300" customFormat="1" ht="11.25" customHeight="1" x14ac:dyDescent="0.35">
      <c r="A213" s="383" t="s">
        <v>186</v>
      </c>
      <c r="B213" s="383"/>
      <c r="C213" s="306" t="s">
        <v>92</v>
      </c>
      <c r="D213" s="366">
        <f>'Proposed Rates'!F28</f>
        <v>2.1566000000000001</v>
      </c>
    </row>
    <row r="214" spans="1:4" s="300" customFormat="1" ht="11.25" customHeight="1" x14ac:dyDescent="0.35">
      <c r="A214" s="383" t="s">
        <v>187</v>
      </c>
      <c r="B214" s="383"/>
      <c r="C214" s="306" t="s">
        <v>92</v>
      </c>
      <c r="D214" s="356">
        <f>'Proposed Rates'!F29</f>
        <v>1.9782</v>
      </c>
    </row>
    <row r="215" spans="1:4" s="300" customFormat="1" ht="11.25" customHeight="1" x14ac:dyDescent="0.35">
      <c r="A215" s="383" t="s">
        <v>188</v>
      </c>
      <c r="B215" s="383"/>
      <c r="C215" s="306" t="s">
        <v>92</v>
      </c>
      <c r="D215" s="356">
        <f>'Proposed Rates'!F30</f>
        <v>2.1953</v>
      </c>
    </row>
    <row r="216" spans="1:4" s="315" customFormat="1" ht="18.75" customHeight="1" x14ac:dyDescent="0.45">
      <c r="A216" s="395" t="s">
        <v>189</v>
      </c>
      <c r="B216" s="395"/>
      <c r="C216" s="395"/>
      <c r="D216" s="395"/>
    </row>
    <row r="217" spans="1:4" s="300" customFormat="1" ht="36" customHeight="1" x14ac:dyDescent="0.35">
      <c r="A217" s="388" t="s">
        <v>190</v>
      </c>
      <c r="B217" s="388"/>
      <c r="C217" s="388"/>
      <c r="D217" s="388"/>
    </row>
    <row r="218" spans="1:4" s="300" customFormat="1" ht="6.75" customHeight="1" x14ac:dyDescent="0.35">
      <c r="A218" s="301"/>
      <c r="B218" s="301"/>
      <c r="C218" s="301"/>
      <c r="D218" s="316"/>
    </row>
    <row r="219" spans="1:4" s="300" customFormat="1" ht="11.25" customHeight="1" x14ac:dyDescent="0.35">
      <c r="A219" s="393" t="s">
        <v>146</v>
      </c>
      <c r="B219" s="393"/>
      <c r="C219" s="393"/>
      <c r="D219" s="393"/>
    </row>
    <row r="220" spans="1:4" s="300" customFormat="1" ht="6.75" customHeight="1" x14ac:dyDescent="0.35">
      <c r="A220" s="302"/>
      <c r="B220" s="303"/>
      <c r="C220" s="303"/>
      <c r="D220" s="303"/>
    </row>
    <row r="221" spans="1:4" s="300" customFormat="1" ht="36" customHeight="1" x14ac:dyDescent="0.35">
      <c r="A221" s="388" t="s">
        <v>147</v>
      </c>
      <c r="B221" s="388"/>
      <c r="C221" s="388"/>
      <c r="D221" s="388"/>
    </row>
    <row r="222" spans="1:4" s="300" customFormat="1" ht="6.75" customHeight="1" x14ac:dyDescent="0.35">
      <c r="A222" s="301"/>
      <c r="B222" s="301"/>
      <c r="C222" s="301"/>
      <c r="D222" s="316"/>
    </row>
    <row r="223" spans="1:4" s="300" customFormat="1" ht="48" customHeight="1" x14ac:dyDescent="0.35">
      <c r="A223" s="388" t="s">
        <v>148</v>
      </c>
      <c r="B223" s="388"/>
      <c r="C223" s="388"/>
      <c r="D223" s="388"/>
    </row>
    <row r="224" spans="1:4" s="300" customFormat="1" ht="6.75" customHeight="1" x14ac:dyDescent="0.35">
      <c r="A224" s="301"/>
      <c r="B224" s="301"/>
      <c r="C224" s="301"/>
      <c r="D224" s="316"/>
    </row>
    <row r="225" spans="1:4" s="300" customFormat="1" ht="48" customHeight="1" x14ac:dyDescent="0.35">
      <c r="A225" s="388" t="s">
        <v>149</v>
      </c>
      <c r="B225" s="388"/>
      <c r="C225" s="388"/>
      <c r="D225" s="388"/>
    </row>
    <row r="226" spans="1:4" s="300" customFormat="1" ht="6.75" customHeight="1" x14ac:dyDescent="0.35">
      <c r="A226" s="301"/>
      <c r="B226" s="301"/>
      <c r="C226" s="301"/>
      <c r="D226" s="316"/>
    </row>
    <row r="227" spans="1:4" s="300" customFormat="1" ht="36" customHeight="1" x14ac:dyDescent="0.35">
      <c r="A227" s="388" t="s">
        <v>150</v>
      </c>
      <c r="B227" s="388"/>
      <c r="C227" s="388"/>
      <c r="D227" s="388"/>
    </row>
    <row r="228" spans="1:4" s="300" customFormat="1" ht="6.75" customHeight="1" x14ac:dyDescent="0.35">
      <c r="A228" s="301"/>
      <c r="B228" s="301"/>
      <c r="C228" s="301"/>
      <c r="D228" s="316"/>
    </row>
    <row r="229" spans="1:4" s="300" customFormat="1" ht="15" customHeight="1" x14ac:dyDescent="0.35">
      <c r="A229" s="389" t="s">
        <v>151</v>
      </c>
      <c r="B229" s="389"/>
      <c r="C229" s="389"/>
      <c r="D229" s="389"/>
    </row>
    <row r="230" spans="1:4" s="300" customFormat="1" ht="6.75" customHeight="1" x14ac:dyDescent="0.35">
      <c r="A230" s="304"/>
      <c r="B230" s="305"/>
      <c r="C230" s="305"/>
      <c r="D230" s="305"/>
    </row>
    <row r="231" spans="1:4" s="300" customFormat="1" ht="11.25" customHeight="1" x14ac:dyDescent="0.35">
      <c r="A231" s="383" t="s">
        <v>180</v>
      </c>
      <c r="B231" s="383"/>
      <c r="C231" s="306" t="s">
        <v>153</v>
      </c>
      <c r="D231" s="367">
        <f>'Proposed Rates'!F13</f>
        <v>4.5999999999999996</v>
      </c>
    </row>
    <row r="232" spans="1:4" s="300" customFormat="1" ht="11.25" customHeight="1" x14ac:dyDescent="0.35">
      <c r="A232" s="383" t="s">
        <v>19</v>
      </c>
      <c r="B232" s="383"/>
      <c r="C232" s="306" t="s">
        <v>92</v>
      </c>
      <c r="D232" s="356">
        <f>'Proposed Rates'!F27</f>
        <v>2.7400000000000001E-2</v>
      </c>
    </row>
    <row r="233" spans="1:4" s="300" customFormat="1" ht="11.25" customHeight="1" x14ac:dyDescent="0.35">
      <c r="A233" s="383" t="s">
        <v>156</v>
      </c>
      <c r="B233" s="383"/>
      <c r="C233" s="306" t="s">
        <v>92</v>
      </c>
      <c r="D233" s="356">
        <f>'Proposed Rates'!F240</f>
        <v>5.0000000000000002E-5</v>
      </c>
    </row>
    <row r="234" spans="1:4" s="300" customFormat="1" ht="11.25" customHeight="1" x14ac:dyDescent="0.35">
      <c r="A234" s="386" t="s">
        <v>277</v>
      </c>
      <c r="B234" s="387"/>
      <c r="C234" s="350" t="s">
        <v>92</v>
      </c>
      <c r="D234" s="359">
        <f>'Proposed Rates'!F44</f>
        <v>-0.20069999999999999</v>
      </c>
    </row>
    <row r="235" spans="1:4" s="300" customFormat="1" ht="11.25" customHeight="1" x14ac:dyDescent="0.35">
      <c r="A235" s="386" t="s">
        <v>154</v>
      </c>
      <c r="B235" s="387"/>
      <c r="C235" s="350" t="s">
        <v>92</v>
      </c>
      <c r="D235" s="359">
        <f>'Proposed Rates'!F58</f>
        <v>-0.51390000000000002</v>
      </c>
    </row>
    <row r="236" spans="1:4" s="300" customFormat="1" ht="11.25" customHeight="1" x14ac:dyDescent="0.35">
      <c r="A236" s="383" t="s">
        <v>157</v>
      </c>
      <c r="B236" s="383"/>
      <c r="C236" s="306" t="s">
        <v>92</v>
      </c>
      <c r="D236" s="360">
        <f>'Proposed Rates'!F159</f>
        <v>2.2927</v>
      </c>
    </row>
    <row r="237" spans="1:4" s="300" customFormat="1" ht="12" customHeight="1" x14ac:dyDescent="0.35">
      <c r="A237" s="383" t="s">
        <v>158</v>
      </c>
      <c r="B237" s="383"/>
      <c r="C237" s="306" t="s">
        <v>92</v>
      </c>
      <c r="D237" s="318">
        <f>'Proposed Rates'!F173</f>
        <v>1.4594</v>
      </c>
    </row>
    <row r="238" spans="1:4" s="300" customFormat="1" ht="6.75" customHeight="1" x14ac:dyDescent="0.35">
      <c r="A238" s="308"/>
      <c r="B238" s="308"/>
      <c r="C238" s="306"/>
      <c r="D238" s="307"/>
    </row>
    <row r="239" spans="1:4" s="300" customFormat="1" ht="15" customHeight="1" x14ac:dyDescent="0.35">
      <c r="A239" s="385" t="s">
        <v>159</v>
      </c>
      <c r="B239" s="384"/>
      <c r="C239" s="306"/>
      <c r="D239" s="310"/>
    </row>
    <row r="240" spans="1:4" s="300" customFormat="1" ht="6.75" customHeight="1" x14ac:dyDescent="0.35">
      <c r="A240" s="311"/>
      <c r="B240" s="309"/>
      <c r="C240" s="306"/>
      <c r="D240" s="310"/>
    </row>
    <row r="241" spans="1:4" s="300" customFormat="1" ht="11.25" customHeight="1" x14ac:dyDescent="0.35">
      <c r="A241" s="383" t="s">
        <v>160</v>
      </c>
      <c r="B241" s="383"/>
      <c r="C241" s="312" t="s">
        <v>91</v>
      </c>
      <c r="D241" s="313">
        <v>3.0000000000000001E-3</v>
      </c>
    </row>
    <row r="242" spans="1:4" s="300" customFormat="1" ht="11.25" customHeight="1" x14ac:dyDescent="0.35">
      <c r="A242" s="384" t="s">
        <v>161</v>
      </c>
      <c r="B242" s="384"/>
      <c r="C242" s="312" t="s">
        <v>91</v>
      </c>
      <c r="D242" s="314">
        <v>4.0000000000000002E-4</v>
      </c>
    </row>
    <row r="243" spans="1:4" s="300" customFormat="1" ht="11.25" customHeight="1" x14ac:dyDescent="0.35">
      <c r="A243" s="383" t="s">
        <v>162</v>
      </c>
      <c r="B243" s="383"/>
      <c r="C243" s="312" t="s">
        <v>91</v>
      </c>
      <c r="D243" s="314">
        <v>5.0000000000000001E-4</v>
      </c>
    </row>
    <row r="244" spans="1:4" s="300" customFormat="1" ht="11.25" customHeight="1" x14ac:dyDescent="0.35">
      <c r="A244" s="383" t="s">
        <v>163</v>
      </c>
      <c r="B244" s="383"/>
      <c r="C244" s="306" t="s">
        <v>153</v>
      </c>
      <c r="D244" s="347">
        <f>'Proposed Rates'!F216</f>
        <v>0.25</v>
      </c>
    </row>
    <row r="245" spans="1:4" s="315" customFormat="1" ht="18.75" customHeight="1" x14ac:dyDescent="0.45">
      <c r="A245" s="395" t="s">
        <v>191</v>
      </c>
      <c r="B245" s="395"/>
      <c r="C245" s="395"/>
      <c r="D245" s="395"/>
    </row>
    <row r="246" spans="1:4" s="300" customFormat="1" ht="60" customHeight="1" x14ac:dyDescent="0.35">
      <c r="A246" s="388" t="s">
        <v>192</v>
      </c>
      <c r="B246" s="388"/>
      <c r="C246" s="388"/>
      <c r="D246" s="388"/>
    </row>
    <row r="247" spans="1:4" s="300" customFormat="1" ht="6.75" customHeight="1" x14ac:dyDescent="0.35">
      <c r="A247" s="301"/>
      <c r="B247" s="301"/>
      <c r="C247" s="301"/>
      <c r="D247" s="316"/>
    </row>
    <row r="248" spans="1:4" s="300" customFormat="1" ht="11.25" customHeight="1" x14ac:dyDescent="0.35">
      <c r="A248" s="393" t="s">
        <v>146</v>
      </c>
      <c r="B248" s="393"/>
      <c r="C248" s="393"/>
      <c r="D248" s="393"/>
    </row>
    <row r="249" spans="1:4" s="300" customFormat="1" ht="6.75" customHeight="1" x14ac:dyDescent="0.35">
      <c r="A249" s="302"/>
      <c r="B249" s="303"/>
      <c r="C249" s="303"/>
      <c r="D249" s="303"/>
    </row>
    <row r="250" spans="1:4" s="300" customFormat="1" ht="36" customHeight="1" x14ac:dyDescent="0.35">
      <c r="A250" s="388" t="s">
        <v>147</v>
      </c>
      <c r="B250" s="388"/>
      <c r="C250" s="388"/>
      <c r="D250" s="388"/>
    </row>
    <row r="251" spans="1:4" s="300" customFormat="1" ht="6.75" customHeight="1" x14ac:dyDescent="0.35">
      <c r="A251" s="301"/>
      <c r="B251" s="301"/>
      <c r="C251" s="301"/>
      <c r="D251" s="316"/>
    </row>
    <row r="252" spans="1:4" s="300" customFormat="1" ht="48" customHeight="1" x14ac:dyDescent="0.35">
      <c r="A252" s="388" t="s">
        <v>148</v>
      </c>
      <c r="B252" s="388"/>
      <c r="C252" s="388"/>
      <c r="D252" s="388"/>
    </row>
    <row r="253" spans="1:4" s="300" customFormat="1" ht="6.75" customHeight="1" x14ac:dyDescent="0.35">
      <c r="A253" s="301"/>
      <c r="B253" s="301"/>
      <c r="C253" s="301"/>
      <c r="D253" s="316"/>
    </row>
    <row r="254" spans="1:4" s="300" customFormat="1" ht="48" customHeight="1" x14ac:dyDescent="0.35">
      <c r="A254" s="388" t="s">
        <v>149</v>
      </c>
      <c r="B254" s="388"/>
      <c r="C254" s="388"/>
      <c r="D254" s="388"/>
    </row>
    <row r="255" spans="1:4" s="300" customFormat="1" ht="6.75" customHeight="1" x14ac:dyDescent="0.35">
      <c r="A255" s="301"/>
      <c r="B255" s="301"/>
      <c r="C255" s="301"/>
      <c r="D255" s="316"/>
    </row>
    <row r="256" spans="1:4" s="300" customFormat="1" ht="36" customHeight="1" x14ac:dyDescent="0.35">
      <c r="A256" s="388" t="s">
        <v>193</v>
      </c>
      <c r="B256" s="388"/>
      <c r="C256" s="388"/>
      <c r="D256" s="388"/>
    </row>
    <row r="257" spans="1:4" s="300" customFormat="1" ht="6.75" customHeight="1" x14ac:dyDescent="0.35">
      <c r="A257" s="301"/>
      <c r="B257" s="301"/>
      <c r="C257" s="301"/>
      <c r="D257" s="316"/>
    </row>
    <row r="258" spans="1:4" s="300" customFormat="1" ht="15" customHeight="1" x14ac:dyDescent="0.35">
      <c r="A258" s="389" t="s">
        <v>151</v>
      </c>
      <c r="B258" s="389"/>
      <c r="C258" s="389"/>
      <c r="D258" s="389"/>
    </row>
    <row r="259" spans="1:4" s="300" customFormat="1" ht="6.75" customHeight="1" x14ac:dyDescent="0.35">
      <c r="A259" s="304"/>
      <c r="B259" s="305"/>
      <c r="C259" s="305"/>
      <c r="D259" s="305"/>
    </row>
    <row r="260" spans="1:4" s="300" customFormat="1" ht="11.25" customHeight="1" x14ac:dyDescent="0.35">
      <c r="A260" s="383" t="s">
        <v>180</v>
      </c>
      <c r="B260" s="383"/>
      <c r="C260" s="306" t="s">
        <v>153</v>
      </c>
      <c r="D260" s="356">
        <f>'Proposed Rates'!F12</f>
        <v>1</v>
      </c>
    </row>
    <row r="261" spans="1:4" s="300" customFormat="1" ht="11.25" customHeight="1" x14ac:dyDescent="0.35">
      <c r="A261" s="383" t="s">
        <v>19</v>
      </c>
      <c r="B261" s="383"/>
      <c r="C261" s="306" t="s">
        <v>92</v>
      </c>
      <c r="D261" s="356">
        <f>'Proposed Rates'!F25</f>
        <v>6.9908999999999999</v>
      </c>
    </row>
    <row r="262" spans="1:4" s="300" customFormat="1" ht="11.25" customHeight="1" x14ac:dyDescent="0.35">
      <c r="A262" s="383" t="s">
        <v>156</v>
      </c>
      <c r="B262" s="383"/>
      <c r="C262" s="306" t="s">
        <v>92</v>
      </c>
      <c r="D262" s="364">
        <f>'Proposed Rates'!F238</f>
        <v>1.5100000000000001E-2</v>
      </c>
    </row>
    <row r="263" spans="1:4" s="300" customFormat="1" ht="11.25" customHeight="1" x14ac:dyDescent="0.35">
      <c r="A263" s="386" t="s">
        <v>277</v>
      </c>
      <c r="B263" s="387"/>
      <c r="C263" s="350" t="s">
        <v>92</v>
      </c>
      <c r="D263" s="359">
        <f>'Proposed Rates'!F43</f>
        <v>-0.2041</v>
      </c>
    </row>
    <row r="264" spans="1:4" s="300" customFormat="1" ht="11.25" customHeight="1" x14ac:dyDescent="0.35">
      <c r="A264" s="386" t="s">
        <v>154</v>
      </c>
      <c r="B264" s="387"/>
      <c r="C264" s="350" t="s">
        <v>92</v>
      </c>
      <c r="D264" s="359">
        <f>'Proposed Rates'!F57</f>
        <v>-0.30220000000000002</v>
      </c>
    </row>
    <row r="265" spans="1:4" s="300" customFormat="1" ht="23.25" customHeight="1" x14ac:dyDescent="0.35">
      <c r="A265" s="386" t="s">
        <v>279</v>
      </c>
      <c r="B265" s="387"/>
      <c r="C265" s="350" t="s">
        <v>92</v>
      </c>
      <c r="D265" s="359">
        <f>'Proposed Rates'!F72</f>
        <v>-3.8300000000000001E-2</v>
      </c>
    </row>
    <row r="266" spans="1:4" s="300" customFormat="1" x14ac:dyDescent="0.35">
      <c r="A266" s="383" t="s">
        <v>157</v>
      </c>
      <c r="B266" s="383"/>
      <c r="C266" s="306" t="s">
        <v>92</v>
      </c>
      <c r="D266" s="356">
        <f>'Proposed Rates'!F158</f>
        <v>2.3043999999999998</v>
      </c>
    </row>
    <row r="267" spans="1:4" s="300" customFormat="1" ht="12.75" customHeight="1" x14ac:dyDescent="0.35">
      <c r="A267" s="383" t="s">
        <v>158</v>
      </c>
      <c r="B267" s="383"/>
      <c r="C267" s="306" t="s">
        <v>92</v>
      </c>
      <c r="D267" s="307">
        <f>'Proposed Rates'!F172</f>
        <v>1.4898</v>
      </c>
    </row>
    <row r="268" spans="1:4" s="300" customFormat="1" ht="6.75" customHeight="1" x14ac:dyDescent="0.35">
      <c r="A268" s="308"/>
      <c r="B268" s="308"/>
      <c r="C268" s="306"/>
      <c r="D268" s="307"/>
    </row>
    <row r="269" spans="1:4" s="300" customFormat="1" ht="15" customHeight="1" x14ac:dyDescent="0.35">
      <c r="A269" s="385" t="s">
        <v>159</v>
      </c>
      <c r="B269" s="384"/>
      <c r="C269" s="306"/>
      <c r="D269" s="310"/>
    </row>
    <row r="270" spans="1:4" s="300" customFormat="1" ht="6.75" customHeight="1" x14ac:dyDescent="0.35">
      <c r="A270" s="311"/>
      <c r="B270" s="309"/>
      <c r="C270" s="306"/>
      <c r="D270" s="310"/>
    </row>
    <row r="271" spans="1:4" s="300" customFormat="1" ht="11.25" customHeight="1" x14ac:dyDescent="0.35">
      <c r="A271" s="383" t="s">
        <v>160</v>
      </c>
      <c r="B271" s="383"/>
      <c r="C271" s="312" t="s">
        <v>91</v>
      </c>
      <c r="D271" s="313">
        <v>3.0000000000000001E-3</v>
      </c>
    </row>
    <row r="272" spans="1:4" s="300" customFormat="1" ht="11.25" customHeight="1" x14ac:dyDescent="0.35">
      <c r="A272" s="384" t="s">
        <v>161</v>
      </c>
      <c r="B272" s="384"/>
      <c r="C272" s="312" t="s">
        <v>91</v>
      </c>
      <c r="D272" s="314">
        <v>4.0000000000000002E-4</v>
      </c>
    </row>
    <row r="273" spans="1:4" s="300" customFormat="1" ht="11.25" customHeight="1" x14ac:dyDescent="0.35">
      <c r="A273" s="383" t="s">
        <v>162</v>
      </c>
      <c r="B273" s="383"/>
      <c r="C273" s="312" t="s">
        <v>91</v>
      </c>
      <c r="D273" s="314">
        <v>5.0000000000000001E-4</v>
      </c>
    </row>
    <row r="274" spans="1:4" s="300" customFormat="1" ht="11.25" customHeight="1" x14ac:dyDescent="0.35">
      <c r="A274" s="383" t="s">
        <v>163</v>
      </c>
      <c r="B274" s="383"/>
      <c r="C274" s="306" t="s">
        <v>153</v>
      </c>
      <c r="D274" s="347">
        <f>'Proposed Rates'!F214</f>
        <v>0.25</v>
      </c>
    </row>
    <row r="275" spans="1:4" s="315" customFormat="1" ht="18.75" customHeight="1" x14ac:dyDescent="0.45">
      <c r="A275" s="395" t="s">
        <v>194</v>
      </c>
      <c r="B275" s="395"/>
      <c r="C275" s="395"/>
      <c r="D275" s="395"/>
    </row>
    <row r="276" spans="1:4" s="300" customFormat="1" ht="36" customHeight="1" x14ac:dyDescent="0.35">
      <c r="A276" s="388" t="s">
        <v>195</v>
      </c>
      <c r="B276" s="388"/>
      <c r="C276" s="388"/>
      <c r="D276" s="399"/>
    </row>
    <row r="277" spans="1:4" s="300" customFormat="1" ht="6.75" customHeight="1" x14ac:dyDescent="0.35">
      <c r="A277" s="301"/>
      <c r="B277" s="301"/>
      <c r="C277" s="301"/>
      <c r="D277" s="316"/>
    </row>
    <row r="278" spans="1:4" s="300" customFormat="1" ht="11.25" customHeight="1" x14ac:dyDescent="0.35">
      <c r="A278" s="393" t="s">
        <v>146</v>
      </c>
      <c r="B278" s="393"/>
      <c r="C278" s="393"/>
      <c r="D278" s="393"/>
    </row>
    <row r="279" spans="1:4" s="300" customFormat="1" ht="6.75" customHeight="1" x14ac:dyDescent="0.35">
      <c r="A279" s="302"/>
      <c r="B279" s="303"/>
      <c r="C279" s="303"/>
      <c r="D279" s="303"/>
    </row>
    <row r="280" spans="1:4" s="300" customFormat="1" ht="36" customHeight="1" x14ac:dyDescent="0.35">
      <c r="A280" s="388" t="s">
        <v>147</v>
      </c>
      <c r="B280" s="388"/>
      <c r="C280" s="388"/>
      <c r="D280" s="388"/>
    </row>
    <row r="281" spans="1:4" s="300" customFormat="1" ht="6.75" customHeight="1" x14ac:dyDescent="0.35">
      <c r="A281" s="301"/>
      <c r="B281" s="301"/>
      <c r="C281" s="301"/>
      <c r="D281" s="316"/>
    </row>
    <row r="282" spans="1:4" s="300" customFormat="1" ht="48" customHeight="1" x14ac:dyDescent="0.35">
      <c r="A282" s="388" t="s">
        <v>148</v>
      </c>
      <c r="B282" s="388"/>
      <c r="C282" s="388"/>
      <c r="D282" s="388"/>
    </row>
    <row r="283" spans="1:4" s="300" customFormat="1" ht="6.75" customHeight="1" x14ac:dyDescent="0.35">
      <c r="A283" s="301"/>
      <c r="B283" s="301"/>
      <c r="C283" s="301"/>
      <c r="D283" s="316"/>
    </row>
    <row r="284" spans="1:4" s="300" customFormat="1" ht="24" customHeight="1" x14ac:dyDescent="0.35">
      <c r="A284" s="388" t="s">
        <v>196</v>
      </c>
      <c r="B284" s="388"/>
      <c r="C284" s="388"/>
      <c r="D284" s="388"/>
    </row>
    <row r="285" spans="1:4" s="300" customFormat="1" ht="6.75" customHeight="1" x14ac:dyDescent="0.35">
      <c r="A285" s="301"/>
      <c r="B285" s="301"/>
      <c r="C285" s="301"/>
      <c r="D285" s="316"/>
    </row>
    <row r="286" spans="1:4" s="300" customFormat="1" ht="36" customHeight="1" x14ac:dyDescent="0.35">
      <c r="A286" s="388" t="s">
        <v>193</v>
      </c>
      <c r="B286" s="388"/>
      <c r="C286" s="388"/>
      <c r="D286" s="388"/>
    </row>
    <row r="287" spans="1:4" s="300" customFormat="1" ht="6.75" customHeight="1" x14ac:dyDescent="0.35">
      <c r="A287" s="301"/>
      <c r="B287" s="301"/>
      <c r="C287" s="301"/>
      <c r="D287" s="316"/>
    </row>
    <row r="288" spans="1:4" s="300" customFormat="1" ht="15" customHeight="1" x14ac:dyDescent="0.35">
      <c r="A288" s="389" t="s">
        <v>151</v>
      </c>
      <c r="B288" s="389"/>
      <c r="C288" s="389"/>
      <c r="D288" s="389"/>
    </row>
    <row r="289" spans="1:4" s="300" customFormat="1" ht="6.75" customHeight="1" x14ac:dyDescent="0.35">
      <c r="A289" s="304"/>
      <c r="B289" s="305"/>
      <c r="C289" s="305"/>
      <c r="D289" s="305"/>
    </row>
    <row r="290" spans="1:4" s="300" customFormat="1" ht="11.25" customHeight="1" x14ac:dyDescent="0.35">
      <c r="A290" s="383" t="s">
        <v>152</v>
      </c>
      <c r="B290" s="383"/>
      <c r="C290" s="306" t="s">
        <v>153</v>
      </c>
      <c r="D290" s="320">
        <f>'Proposed Rates'!F352</f>
        <v>15</v>
      </c>
    </row>
    <row r="291" spans="1:4" s="315" customFormat="1" ht="18.75" customHeight="1" x14ac:dyDescent="0.45">
      <c r="A291" s="395" t="s">
        <v>197</v>
      </c>
      <c r="B291" s="395"/>
      <c r="C291" s="395"/>
      <c r="D291" s="395"/>
    </row>
    <row r="292" spans="1:4" s="300" customFormat="1" ht="36" customHeight="1" x14ac:dyDescent="0.35">
      <c r="A292" s="388" t="s">
        <v>198</v>
      </c>
      <c r="B292" s="388"/>
      <c r="C292" s="388"/>
      <c r="D292" s="388"/>
    </row>
    <row r="293" spans="1:4" s="300" customFormat="1" ht="6.75" customHeight="1" x14ac:dyDescent="0.35">
      <c r="A293" s="301"/>
      <c r="B293" s="301"/>
      <c r="C293" s="301"/>
      <c r="D293" s="316"/>
    </row>
    <row r="294" spans="1:4" s="300" customFormat="1" ht="11.25" customHeight="1" x14ac:dyDescent="0.35">
      <c r="A294" s="393" t="s">
        <v>146</v>
      </c>
      <c r="B294" s="393"/>
      <c r="C294" s="393"/>
      <c r="D294" s="393"/>
    </row>
    <row r="295" spans="1:4" s="300" customFormat="1" ht="6.75" customHeight="1" x14ac:dyDescent="0.35">
      <c r="A295" s="302"/>
      <c r="B295" s="303"/>
      <c r="C295" s="303"/>
      <c r="D295" s="303"/>
    </row>
    <row r="296" spans="1:4" s="300" customFormat="1" ht="36" customHeight="1" x14ac:dyDescent="0.35">
      <c r="A296" s="388" t="s">
        <v>147</v>
      </c>
      <c r="B296" s="388"/>
      <c r="C296" s="388"/>
      <c r="D296" s="388"/>
    </row>
    <row r="297" spans="1:4" s="300" customFormat="1" ht="6.75" customHeight="1" x14ac:dyDescent="0.35">
      <c r="A297" s="301"/>
      <c r="B297" s="301"/>
      <c r="C297" s="301"/>
      <c r="D297" s="316"/>
    </row>
    <row r="298" spans="1:4" s="300" customFormat="1" ht="48" customHeight="1" x14ac:dyDescent="0.35">
      <c r="A298" s="388" t="s">
        <v>148</v>
      </c>
      <c r="B298" s="388"/>
      <c r="C298" s="388"/>
      <c r="D298" s="388"/>
    </row>
    <row r="299" spans="1:4" s="300" customFormat="1" ht="6.75" customHeight="1" x14ac:dyDescent="0.35">
      <c r="A299" s="301"/>
      <c r="B299" s="301"/>
      <c r="C299" s="301"/>
      <c r="D299" s="316"/>
    </row>
    <row r="300" spans="1:4" s="300" customFormat="1" ht="24" customHeight="1" x14ac:dyDescent="0.35">
      <c r="A300" s="388" t="s">
        <v>196</v>
      </c>
      <c r="B300" s="388"/>
      <c r="C300" s="388"/>
      <c r="D300" s="388"/>
    </row>
    <row r="301" spans="1:4" s="300" customFormat="1" ht="6.75" customHeight="1" x14ac:dyDescent="0.35">
      <c r="A301" s="301"/>
      <c r="B301" s="301"/>
      <c r="C301" s="301"/>
      <c r="D301" s="316"/>
    </row>
    <row r="302" spans="1:4" s="300" customFormat="1" ht="36" customHeight="1" x14ac:dyDescent="0.35">
      <c r="A302" s="388" t="s">
        <v>193</v>
      </c>
      <c r="B302" s="388"/>
      <c r="C302" s="388"/>
      <c r="D302" s="388"/>
    </row>
    <row r="303" spans="1:4" s="300" customFormat="1" ht="6.75" customHeight="1" x14ac:dyDescent="0.35">
      <c r="A303" s="301"/>
      <c r="B303" s="301"/>
      <c r="C303" s="301"/>
      <c r="D303" s="316"/>
    </row>
    <row r="304" spans="1:4" s="300" customFormat="1" ht="15" customHeight="1" x14ac:dyDescent="0.35">
      <c r="A304" s="389" t="s">
        <v>151</v>
      </c>
      <c r="B304" s="389"/>
      <c r="C304" s="389"/>
      <c r="D304" s="389"/>
    </row>
    <row r="305" spans="1:4" s="300" customFormat="1" ht="6.75" customHeight="1" x14ac:dyDescent="0.35">
      <c r="A305" s="304"/>
      <c r="B305" s="305"/>
      <c r="C305" s="305"/>
      <c r="D305" s="305"/>
    </row>
    <row r="306" spans="1:4" s="300" customFormat="1" ht="11.25" customHeight="1" x14ac:dyDescent="0.35">
      <c r="A306" s="383" t="s">
        <v>152</v>
      </c>
      <c r="B306" s="383"/>
      <c r="C306" s="306" t="s">
        <v>153</v>
      </c>
      <c r="D306" s="320">
        <f>'Proposed Rates'!F353</f>
        <v>15</v>
      </c>
    </row>
    <row r="307" spans="1:4" s="315" customFormat="1" ht="18.75" customHeight="1" x14ac:dyDescent="0.45">
      <c r="A307" s="395" t="s">
        <v>199</v>
      </c>
      <c r="B307" s="395"/>
      <c r="C307" s="395"/>
      <c r="D307" s="395"/>
    </row>
    <row r="308" spans="1:4" s="300" customFormat="1" ht="36" customHeight="1" x14ac:dyDescent="0.35">
      <c r="A308" s="388" t="s">
        <v>200</v>
      </c>
      <c r="B308" s="388"/>
      <c r="C308" s="388"/>
      <c r="D308" s="388"/>
    </row>
    <row r="309" spans="1:4" s="300" customFormat="1" ht="6.75" customHeight="1" x14ac:dyDescent="0.35">
      <c r="A309" s="301"/>
      <c r="B309" s="301"/>
      <c r="C309" s="301"/>
      <c r="D309" s="316"/>
    </row>
    <row r="310" spans="1:4" s="300" customFormat="1" ht="11.25" customHeight="1" x14ac:dyDescent="0.35">
      <c r="A310" s="393" t="s">
        <v>146</v>
      </c>
      <c r="B310" s="393"/>
      <c r="C310" s="393"/>
      <c r="D310" s="393"/>
    </row>
    <row r="311" spans="1:4" s="300" customFormat="1" ht="6.75" customHeight="1" x14ac:dyDescent="0.35">
      <c r="A311" s="302"/>
      <c r="B311" s="303"/>
      <c r="C311" s="303"/>
      <c r="D311" s="303"/>
    </row>
    <row r="312" spans="1:4" s="300" customFormat="1" ht="36" customHeight="1" x14ac:dyDescent="0.35">
      <c r="A312" s="388" t="s">
        <v>147</v>
      </c>
      <c r="B312" s="388"/>
      <c r="C312" s="388"/>
      <c r="D312" s="388"/>
    </row>
    <row r="313" spans="1:4" s="300" customFormat="1" ht="6.75" customHeight="1" x14ac:dyDescent="0.35">
      <c r="A313" s="301"/>
      <c r="B313" s="301"/>
      <c r="C313" s="301"/>
      <c r="D313" s="316"/>
    </row>
    <row r="314" spans="1:4" s="300" customFormat="1" ht="48" customHeight="1" x14ac:dyDescent="0.35">
      <c r="A314" s="388" t="s">
        <v>148</v>
      </c>
      <c r="B314" s="388"/>
      <c r="C314" s="388"/>
      <c r="D314" s="388"/>
    </row>
    <row r="315" spans="1:4" s="300" customFormat="1" ht="6.75" customHeight="1" x14ac:dyDescent="0.35">
      <c r="A315" s="301"/>
      <c r="B315" s="301"/>
      <c r="C315" s="301"/>
      <c r="D315" s="316"/>
    </row>
    <row r="316" spans="1:4" s="300" customFormat="1" ht="24" customHeight="1" x14ac:dyDescent="0.35">
      <c r="A316" s="388" t="s">
        <v>196</v>
      </c>
      <c r="B316" s="388"/>
      <c r="C316" s="388"/>
      <c r="D316" s="388"/>
    </row>
    <row r="317" spans="1:4" s="300" customFormat="1" ht="6.75" customHeight="1" x14ac:dyDescent="0.35">
      <c r="A317" s="301"/>
      <c r="B317" s="301"/>
      <c r="C317" s="301"/>
      <c r="D317" s="316"/>
    </row>
    <row r="318" spans="1:4" s="300" customFormat="1" ht="36" customHeight="1" x14ac:dyDescent="0.35">
      <c r="A318" s="388" t="s">
        <v>193</v>
      </c>
      <c r="B318" s="388"/>
      <c r="C318" s="388"/>
      <c r="D318" s="388"/>
    </row>
    <row r="319" spans="1:4" s="300" customFormat="1" ht="6.75" customHeight="1" x14ac:dyDescent="0.35">
      <c r="A319" s="301"/>
      <c r="B319" s="301"/>
      <c r="C319" s="301"/>
      <c r="D319" s="316"/>
    </row>
    <row r="320" spans="1:4" s="300" customFormat="1" ht="15" customHeight="1" x14ac:dyDescent="0.35">
      <c r="A320" s="389" t="s">
        <v>151</v>
      </c>
      <c r="B320" s="389"/>
      <c r="C320" s="389"/>
      <c r="D320" s="389"/>
    </row>
    <row r="321" spans="1:4" s="300" customFormat="1" ht="6.75" customHeight="1" x14ac:dyDescent="0.35">
      <c r="A321" s="304"/>
      <c r="B321" s="305"/>
      <c r="C321" s="305"/>
      <c r="D321" s="305"/>
    </row>
    <row r="322" spans="1:4" s="300" customFormat="1" ht="11.25" customHeight="1" x14ac:dyDescent="0.35">
      <c r="A322" s="383" t="s">
        <v>152</v>
      </c>
      <c r="B322" s="383"/>
      <c r="C322" s="306" t="s">
        <v>153</v>
      </c>
      <c r="D322" s="320">
        <f>'Proposed Rates'!F354</f>
        <v>78</v>
      </c>
    </row>
    <row r="323" spans="1:4" s="315" customFormat="1" ht="18.75" customHeight="1" x14ac:dyDescent="0.45">
      <c r="A323" s="395" t="s">
        <v>201</v>
      </c>
      <c r="B323" s="395"/>
      <c r="C323" s="395"/>
      <c r="D323" s="395"/>
    </row>
    <row r="324" spans="1:4" s="300" customFormat="1" ht="36" customHeight="1" x14ac:dyDescent="0.35">
      <c r="A324" s="388" t="s">
        <v>202</v>
      </c>
      <c r="B324" s="388"/>
      <c r="C324" s="388"/>
      <c r="D324" s="388"/>
    </row>
    <row r="325" spans="1:4" s="300" customFormat="1" ht="6.75" customHeight="1" x14ac:dyDescent="0.35">
      <c r="A325" s="301"/>
      <c r="B325" s="301"/>
      <c r="C325" s="301"/>
      <c r="D325" s="316"/>
    </row>
    <row r="326" spans="1:4" s="300" customFormat="1" ht="11.25" customHeight="1" x14ac:dyDescent="0.35">
      <c r="A326" s="393" t="s">
        <v>146</v>
      </c>
      <c r="B326" s="393"/>
      <c r="C326" s="393"/>
      <c r="D326" s="393"/>
    </row>
    <row r="327" spans="1:4" s="300" customFormat="1" ht="6.75" customHeight="1" x14ac:dyDescent="0.35">
      <c r="A327" s="302"/>
      <c r="B327" s="303"/>
      <c r="C327" s="303"/>
      <c r="D327" s="303"/>
    </row>
    <row r="328" spans="1:4" s="300" customFormat="1" ht="36" customHeight="1" x14ac:dyDescent="0.35">
      <c r="A328" s="388" t="s">
        <v>147</v>
      </c>
      <c r="B328" s="388"/>
      <c r="C328" s="388"/>
      <c r="D328" s="388"/>
    </row>
    <row r="329" spans="1:4" s="300" customFormat="1" ht="6.75" customHeight="1" x14ac:dyDescent="0.35">
      <c r="A329" s="301"/>
      <c r="B329" s="301"/>
      <c r="C329" s="301"/>
      <c r="D329" s="316"/>
    </row>
    <row r="330" spans="1:4" s="300" customFormat="1" ht="48" customHeight="1" x14ac:dyDescent="0.35">
      <c r="A330" s="388" t="s">
        <v>148</v>
      </c>
      <c r="B330" s="388"/>
      <c r="C330" s="388"/>
      <c r="D330" s="388"/>
    </row>
    <row r="331" spans="1:4" s="300" customFormat="1" ht="6.75" customHeight="1" x14ac:dyDescent="0.35">
      <c r="A331" s="301"/>
      <c r="B331" s="301"/>
      <c r="C331" s="301"/>
      <c r="D331" s="316"/>
    </row>
    <row r="332" spans="1:4" s="300" customFormat="1" ht="24" customHeight="1" x14ac:dyDescent="0.35">
      <c r="A332" s="388" t="s">
        <v>196</v>
      </c>
      <c r="B332" s="388"/>
      <c r="C332" s="388"/>
      <c r="D332" s="388"/>
    </row>
    <row r="333" spans="1:4" s="300" customFormat="1" ht="6.75" customHeight="1" x14ac:dyDescent="0.35">
      <c r="A333" s="301"/>
      <c r="B333" s="301"/>
      <c r="C333" s="301"/>
      <c r="D333" s="316"/>
    </row>
    <row r="334" spans="1:4" s="300" customFormat="1" ht="36" customHeight="1" x14ac:dyDescent="0.35">
      <c r="A334" s="388" t="s">
        <v>193</v>
      </c>
      <c r="B334" s="388"/>
      <c r="C334" s="388"/>
      <c r="D334" s="388"/>
    </row>
    <row r="335" spans="1:4" s="300" customFormat="1" ht="6.75" customHeight="1" x14ac:dyDescent="0.35">
      <c r="A335" s="301"/>
      <c r="B335" s="301"/>
      <c r="C335" s="301"/>
      <c r="D335" s="316"/>
    </row>
    <row r="336" spans="1:4" s="300" customFormat="1" ht="15" customHeight="1" x14ac:dyDescent="0.35">
      <c r="A336" s="389" t="s">
        <v>151</v>
      </c>
      <c r="B336" s="389"/>
      <c r="C336" s="389"/>
      <c r="D336" s="389"/>
    </row>
    <row r="337" spans="1:4" s="300" customFormat="1" ht="6.75" customHeight="1" x14ac:dyDescent="0.35">
      <c r="A337" s="304"/>
      <c r="B337" s="305"/>
      <c r="C337" s="305"/>
      <c r="D337" s="305"/>
    </row>
    <row r="338" spans="1:4" s="300" customFormat="1" ht="11.25" customHeight="1" x14ac:dyDescent="0.35">
      <c r="A338" s="383" t="s">
        <v>152</v>
      </c>
      <c r="B338" s="383"/>
      <c r="C338" s="306" t="s">
        <v>153</v>
      </c>
      <c r="D338" s="320">
        <f>'Proposed Rates'!F355</f>
        <v>322</v>
      </c>
    </row>
    <row r="339" spans="1:4" s="300" customFormat="1" ht="6.75" customHeight="1" x14ac:dyDescent="0.35">
      <c r="A339" s="321"/>
      <c r="B339" s="308"/>
      <c r="C339" s="306"/>
      <c r="D339" s="320"/>
    </row>
    <row r="340" spans="1:4" s="300" customFormat="1" ht="18" customHeight="1" x14ac:dyDescent="0.4">
      <c r="A340" s="322" t="s">
        <v>203</v>
      </c>
      <c r="B340" s="323"/>
      <c r="C340" s="323"/>
      <c r="D340" s="324"/>
    </row>
    <row r="341" spans="1:4" s="300" customFormat="1" ht="11.25" customHeight="1" x14ac:dyDescent="0.35">
      <c r="A341" s="384" t="s">
        <v>204</v>
      </c>
      <c r="B341" s="384"/>
      <c r="C341" s="325" t="s">
        <v>92</v>
      </c>
      <c r="D341" s="326">
        <f>'Proposed Rates'!F356</f>
        <v>-0.45</v>
      </c>
    </row>
    <row r="342" spans="1:4" s="300" customFormat="1" ht="11.25" customHeight="1" x14ac:dyDescent="0.35">
      <c r="A342" s="383" t="s">
        <v>205</v>
      </c>
      <c r="B342" s="383"/>
      <c r="C342" s="325" t="s">
        <v>206</v>
      </c>
      <c r="D342" s="326">
        <f>'Proposed Rates'!F357</f>
        <v>-1</v>
      </c>
    </row>
    <row r="343" spans="1:4" s="300" customFormat="1" ht="18" customHeight="1" x14ac:dyDescent="0.4">
      <c r="A343" s="322" t="s">
        <v>207</v>
      </c>
      <c r="B343" s="323"/>
      <c r="C343" s="323"/>
      <c r="D343" s="327"/>
    </row>
    <row r="344" spans="1:4" s="300" customFormat="1" ht="6.75" customHeight="1" x14ac:dyDescent="0.4">
      <c r="A344" s="322"/>
      <c r="B344" s="323"/>
      <c r="C344" s="323"/>
      <c r="D344" s="327"/>
    </row>
    <row r="345" spans="1:4" s="300" customFormat="1" ht="11.25" customHeight="1" x14ac:dyDescent="0.35">
      <c r="A345" s="400" t="s">
        <v>146</v>
      </c>
      <c r="B345" s="400"/>
      <c r="C345" s="400"/>
      <c r="D345" s="400"/>
    </row>
    <row r="346" spans="1:4" s="300" customFormat="1" ht="6.75" customHeight="1" x14ac:dyDescent="0.35">
      <c r="A346" s="328"/>
      <c r="B346" s="329"/>
      <c r="C346" s="329"/>
      <c r="D346" s="329"/>
    </row>
    <row r="347" spans="1:4" s="300" customFormat="1" ht="36" customHeight="1" x14ac:dyDescent="0.35">
      <c r="A347" s="401" t="s">
        <v>147</v>
      </c>
      <c r="B347" s="401"/>
      <c r="C347" s="401"/>
      <c r="D347" s="401"/>
    </row>
    <row r="348" spans="1:4" s="300" customFormat="1" ht="6.75" customHeight="1" x14ac:dyDescent="0.35">
      <c r="A348" s="330"/>
      <c r="B348" s="330"/>
      <c r="C348" s="330"/>
      <c r="D348" s="331"/>
    </row>
    <row r="349" spans="1:4" s="300" customFormat="1" ht="48" customHeight="1" x14ac:dyDescent="0.35">
      <c r="A349" s="401" t="s">
        <v>208</v>
      </c>
      <c r="B349" s="401"/>
      <c r="C349" s="401"/>
      <c r="D349" s="401"/>
    </row>
    <row r="350" spans="1:4" s="300" customFormat="1" ht="6.75" customHeight="1" x14ac:dyDescent="0.35">
      <c r="A350" s="330"/>
      <c r="B350" s="330"/>
      <c r="C350" s="330"/>
      <c r="D350" s="331"/>
    </row>
    <row r="351" spans="1:4" s="300" customFormat="1" ht="36" customHeight="1" x14ac:dyDescent="0.35">
      <c r="A351" s="401" t="s">
        <v>150</v>
      </c>
      <c r="B351" s="401"/>
      <c r="C351" s="401"/>
      <c r="D351" s="401"/>
    </row>
    <row r="352" spans="1:4" s="300" customFormat="1" ht="6.75" customHeight="1" x14ac:dyDescent="0.35">
      <c r="A352" s="330"/>
      <c r="B352" s="330"/>
      <c r="C352" s="330"/>
      <c r="D352" s="331"/>
    </row>
    <row r="353" spans="1:4" s="300" customFormat="1" ht="15" customHeight="1" x14ac:dyDescent="0.35">
      <c r="A353" s="332" t="s">
        <v>209</v>
      </c>
      <c r="B353" s="323"/>
      <c r="C353" s="323"/>
      <c r="D353" s="327"/>
    </row>
    <row r="354" spans="1:4" s="300" customFormat="1" ht="11.25" customHeight="1" x14ac:dyDescent="0.35">
      <c r="A354" s="402" t="s">
        <v>210</v>
      </c>
      <c r="B354" s="402"/>
      <c r="C354" s="306" t="s">
        <v>153</v>
      </c>
      <c r="D354" s="320">
        <f>'Proposed Rates'!F296</f>
        <v>16</v>
      </c>
    </row>
    <row r="355" spans="1:4" s="300" customFormat="1" ht="11.25" customHeight="1" x14ac:dyDescent="0.35">
      <c r="A355" s="333" t="s">
        <v>211</v>
      </c>
      <c r="B355" s="333"/>
      <c r="C355" s="306" t="s">
        <v>153</v>
      </c>
      <c r="D355" s="320">
        <f>'Proposed Rates'!F297</f>
        <v>26</v>
      </c>
    </row>
    <row r="356" spans="1:4" s="300" customFormat="1" ht="11.25" customHeight="1" x14ac:dyDescent="0.35">
      <c r="A356" s="402" t="s">
        <v>212</v>
      </c>
      <c r="B356" s="402"/>
      <c r="C356" s="306" t="s">
        <v>153</v>
      </c>
      <c r="D356" s="320">
        <f>'Proposed Rates'!F298</f>
        <v>6</v>
      </c>
    </row>
    <row r="357" spans="1:4" s="300" customFormat="1" ht="11.25" customHeight="1" x14ac:dyDescent="0.35">
      <c r="A357" s="402" t="s">
        <v>213</v>
      </c>
      <c r="B357" s="402"/>
      <c r="C357" s="306" t="s">
        <v>153</v>
      </c>
      <c r="D357" s="320">
        <f>'Proposed Rates'!F299</f>
        <v>125</v>
      </c>
    </row>
    <row r="358" spans="1:4" s="300" customFormat="1" ht="11.25" customHeight="1" x14ac:dyDescent="0.35">
      <c r="A358" s="402" t="s">
        <v>214</v>
      </c>
      <c r="B358" s="402"/>
      <c r="C358" s="306" t="s">
        <v>153</v>
      </c>
      <c r="D358" s="320">
        <f>'Proposed Rates'!F300</f>
        <v>16</v>
      </c>
    </row>
    <row r="359" spans="1:4" s="300" customFormat="1" ht="11.25" customHeight="1" x14ac:dyDescent="0.35">
      <c r="A359" s="402" t="s">
        <v>215</v>
      </c>
      <c r="B359" s="402"/>
      <c r="C359" s="306" t="s">
        <v>153</v>
      </c>
      <c r="D359" s="320">
        <f>'Proposed Rates'!F301</f>
        <v>26</v>
      </c>
    </row>
    <row r="360" spans="1:4" s="300" customFormat="1" ht="11.25" customHeight="1" x14ac:dyDescent="0.35">
      <c r="A360" s="402" t="s">
        <v>216</v>
      </c>
      <c r="B360" s="402"/>
      <c r="C360" s="306" t="s">
        <v>153</v>
      </c>
      <c r="D360" s="320">
        <f>'Proposed Rates'!F302</f>
        <v>26</v>
      </c>
    </row>
    <row r="361" spans="1:4" s="300" customFormat="1" ht="11.25" customHeight="1" x14ac:dyDescent="0.35">
      <c r="A361" s="402" t="s">
        <v>219</v>
      </c>
      <c r="B361" s="402"/>
      <c r="C361" s="306" t="s">
        <v>153</v>
      </c>
      <c r="D361" s="320">
        <f>'Proposed Rates'!F305</f>
        <v>320</v>
      </c>
    </row>
    <row r="362" spans="1:4" s="300" customFormat="1" ht="11.25" customHeight="1" x14ac:dyDescent="0.35">
      <c r="A362" s="402" t="s">
        <v>220</v>
      </c>
      <c r="B362" s="402"/>
      <c r="C362" s="306" t="s">
        <v>153</v>
      </c>
      <c r="D362" s="320">
        <f>'Proposed Rates'!F306</f>
        <v>241</v>
      </c>
    </row>
    <row r="363" spans="1:4" s="300" customFormat="1" ht="6.75" customHeight="1" x14ac:dyDescent="0.35">
      <c r="A363" s="333"/>
      <c r="B363" s="333"/>
      <c r="C363" s="306"/>
      <c r="D363" s="320"/>
    </row>
    <row r="364" spans="1:4" s="300" customFormat="1" ht="15" customHeight="1" x14ac:dyDescent="0.35">
      <c r="A364" s="332" t="s">
        <v>221</v>
      </c>
      <c r="B364" s="323"/>
      <c r="C364" s="334"/>
      <c r="D364" s="335"/>
    </row>
    <row r="365" spans="1:4" s="300" customFormat="1" ht="22.5" customHeight="1" x14ac:dyDescent="0.35">
      <c r="A365" s="402" t="s">
        <v>222</v>
      </c>
      <c r="B365" s="402"/>
      <c r="C365" s="306" t="s">
        <v>206</v>
      </c>
      <c r="D365" s="320">
        <f>'Proposed Rates'!F310</f>
        <v>1.5</v>
      </c>
    </row>
    <row r="366" spans="1:4" s="300" customFormat="1" ht="11.25" customHeight="1" x14ac:dyDescent="0.35">
      <c r="A366" s="402" t="s">
        <v>223</v>
      </c>
      <c r="B366" s="402"/>
      <c r="C366" s="306" t="s">
        <v>153</v>
      </c>
      <c r="D366" s="320">
        <f>'Proposed Rates'!F311</f>
        <v>68</v>
      </c>
    </row>
    <row r="367" spans="1:4" s="300" customFormat="1" ht="11.25" customHeight="1" x14ac:dyDescent="0.35">
      <c r="A367" s="402" t="s">
        <v>224</v>
      </c>
      <c r="B367" s="402"/>
      <c r="C367" s="306" t="s">
        <v>153</v>
      </c>
      <c r="D367" s="320">
        <f>'Proposed Rates'!F312</f>
        <v>102</v>
      </c>
    </row>
    <row r="368" spans="1:4" s="300" customFormat="1" ht="11.25" customHeight="1" x14ac:dyDescent="0.35">
      <c r="A368" s="402" t="s">
        <v>225</v>
      </c>
      <c r="B368" s="402"/>
      <c r="C368" s="306" t="s">
        <v>153</v>
      </c>
      <c r="D368" s="320">
        <f>'Proposed Rates'!F313</f>
        <v>255</v>
      </c>
    </row>
    <row r="369" spans="1:4" s="300" customFormat="1" ht="11.25" customHeight="1" x14ac:dyDescent="0.35">
      <c r="A369" s="402" t="s">
        <v>226</v>
      </c>
      <c r="B369" s="402"/>
      <c r="C369" s="306" t="s">
        <v>153</v>
      </c>
      <c r="D369" s="320">
        <f>'Proposed Rates'!F314</f>
        <v>430</v>
      </c>
    </row>
    <row r="370" spans="1:4" s="300" customFormat="1" ht="6.75" customHeight="1" x14ac:dyDescent="0.35">
      <c r="A370" s="333"/>
      <c r="B370" s="333"/>
      <c r="C370" s="306"/>
      <c r="D370" s="320">
        <f>'Proposed Rates'!F315</f>
        <v>0</v>
      </c>
    </row>
    <row r="371" spans="1:4" s="300" customFormat="1" ht="15" customHeight="1" x14ac:dyDescent="0.35">
      <c r="A371" s="336" t="s">
        <v>227</v>
      </c>
      <c r="B371" s="323"/>
      <c r="C371" s="334"/>
      <c r="D371" s="320">
        <f>'Proposed Rates'!F316</f>
        <v>0</v>
      </c>
    </row>
    <row r="372" spans="1:4" s="300" customFormat="1" ht="11.25" customHeight="1" x14ac:dyDescent="0.35">
      <c r="A372" s="402" t="s">
        <v>228</v>
      </c>
      <c r="B372" s="402"/>
      <c r="C372" s="306" t="s">
        <v>153</v>
      </c>
      <c r="D372" s="320">
        <f>'Proposed Rates'!F317</f>
        <v>896</v>
      </c>
    </row>
    <row r="373" spans="1:4" s="300" customFormat="1" ht="11.25" customHeight="1" x14ac:dyDescent="0.35">
      <c r="A373" s="402" t="s">
        <v>229</v>
      </c>
      <c r="B373" s="402"/>
      <c r="C373" s="306" t="s">
        <v>153</v>
      </c>
      <c r="D373" s="320">
        <f>'Proposed Rates'!F318</f>
        <v>1300</v>
      </c>
    </row>
    <row r="374" spans="1:4" s="300" customFormat="1" ht="11.25" customHeight="1" x14ac:dyDescent="0.35">
      <c r="A374" s="402" t="s">
        <v>230</v>
      </c>
      <c r="B374" s="402"/>
      <c r="C374" s="306" t="s">
        <v>153</v>
      </c>
      <c r="D374" s="320">
        <f>'Proposed Rates'!F319</f>
        <v>3196</v>
      </c>
    </row>
    <row r="375" spans="1:4" s="300" customFormat="1" ht="22.5" customHeight="1" x14ac:dyDescent="0.35">
      <c r="A375" s="402" t="s">
        <v>231</v>
      </c>
      <c r="B375" s="402"/>
      <c r="C375" s="306" t="s">
        <v>153</v>
      </c>
      <c r="D375" s="320">
        <f>'Proposed Rates'!F320</f>
        <v>46.48</v>
      </c>
    </row>
    <row r="376" spans="1:4" s="300" customFormat="1" ht="11.25" customHeight="1" x14ac:dyDescent="0.35">
      <c r="A376" s="402" t="s">
        <v>232</v>
      </c>
      <c r="B376" s="402"/>
      <c r="C376" s="306"/>
      <c r="D376" s="320" t="str">
        <f>'Proposed Rates'!F321</f>
        <v>Per Attached Table</v>
      </c>
    </row>
    <row r="377" spans="1:4" s="300" customFormat="1" ht="11.25" customHeight="1" x14ac:dyDescent="0.35">
      <c r="A377" s="402" t="s">
        <v>234</v>
      </c>
      <c r="B377" s="402"/>
      <c r="C377" s="306" t="s">
        <v>153</v>
      </c>
      <c r="D377" s="320">
        <f>'Proposed Rates'!F322</f>
        <v>145</v>
      </c>
    </row>
    <row r="378" spans="1:4" s="300" customFormat="1" ht="11.25" customHeight="1" x14ac:dyDescent="0.35">
      <c r="A378" s="402"/>
      <c r="B378" s="402"/>
      <c r="C378" s="306"/>
      <c r="D378" s="320"/>
    </row>
    <row r="379" spans="1:4" s="300" customFormat="1" ht="18" customHeight="1" x14ac:dyDescent="0.4">
      <c r="A379" s="322" t="s">
        <v>235</v>
      </c>
      <c r="B379" s="323"/>
      <c r="C379" s="323"/>
      <c r="D379" s="327"/>
    </row>
    <row r="380" spans="1:4" s="300" customFormat="1" ht="6.75" customHeight="1" x14ac:dyDescent="0.4">
      <c r="A380" s="322"/>
      <c r="B380" s="323"/>
      <c r="C380" s="323"/>
      <c r="D380" s="327"/>
    </row>
    <row r="381" spans="1:4" s="300" customFormat="1" ht="36" customHeight="1" x14ac:dyDescent="0.35">
      <c r="A381" s="401" t="s">
        <v>236</v>
      </c>
      <c r="B381" s="401"/>
      <c r="C381" s="401"/>
      <c r="D381" s="401"/>
    </row>
    <row r="382" spans="1:4" s="300" customFormat="1" ht="6.75" customHeight="1" x14ac:dyDescent="0.35">
      <c r="A382" s="330"/>
      <c r="B382" s="330"/>
      <c r="C382" s="330"/>
      <c r="D382" s="331"/>
    </row>
    <row r="383" spans="1:4" s="300" customFormat="1" ht="48" customHeight="1" x14ac:dyDescent="0.35">
      <c r="A383" s="401" t="s">
        <v>148</v>
      </c>
      <c r="B383" s="401"/>
      <c r="C383" s="401"/>
      <c r="D383" s="401"/>
    </row>
    <row r="384" spans="1:4" s="300" customFormat="1" ht="6.75" customHeight="1" x14ac:dyDescent="0.35">
      <c r="A384" s="330"/>
      <c r="B384" s="330"/>
      <c r="C384" s="330"/>
      <c r="D384" s="331"/>
    </row>
    <row r="385" spans="1:4" s="300" customFormat="1" ht="24" customHeight="1" x14ac:dyDescent="0.35">
      <c r="A385" s="401" t="s">
        <v>183</v>
      </c>
      <c r="B385" s="401"/>
      <c r="C385" s="401"/>
      <c r="D385" s="401"/>
    </row>
    <row r="386" spans="1:4" s="300" customFormat="1" ht="6.75" customHeight="1" x14ac:dyDescent="0.35">
      <c r="A386" s="330"/>
      <c r="B386" s="330"/>
      <c r="C386" s="330"/>
      <c r="D386" s="331"/>
    </row>
    <row r="387" spans="1:4" s="300" customFormat="1" ht="36" customHeight="1" x14ac:dyDescent="0.35">
      <c r="A387" s="401" t="s">
        <v>150</v>
      </c>
      <c r="B387" s="401"/>
      <c r="C387" s="401"/>
      <c r="D387" s="401"/>
    </row>
    <row r="388" spans="1:4" s="300" customFormat="1" ht="6.75" customHeight="1" x14ac:dyDescent="0.35">
      <c r="A388" s="330"/>
      <c r="B388" s="330"/>
      <c r="C388" s="330"/>
      <c r="D388" s="331"/>
    </row>
    <row r="389" spans="1:4" s="300" customFormat="1" ht="24" customHeight="1" x14ac:dyDescent="0.35">
      <c r="A389" s="401" t="s">
        <v>237</v>
      </c>
      <c r="B389" s="401"/>
      <c r="C389" s="401"/>
      <c r="D389" s="401"/>
    </row>
    <row r="390" spans="1:4" s="300" customFormat="1" ht="22.5" customHeight="1" x14ac:dyDescent="0.35">
      <c r="A390" s="383" t="s">
        <v>238</v>
      </c>
      <c r="B390" s="383"/>
      <c r="C390" s="337" t="s">
        <v>153</v>
      </c>
      <c r="D390" s="338">
        <f>'Proposed Rates'!F326</f>
        <v>106.53</v>
      </c>
    </row>
    <row r="391" spans="1:4" s="300" customFormat="1" ht="11.25" customHeight="1" x14ac:dyDescent="0.35">
      <c r="A391" s="383" t="s">
        <v>239</v>
      </c>
      <c r="B391" s="383"/>
      <c r="C391" s="337" t="s">
        <v>153</v>
      </c>
      <c r="D391" s="338">
        <f>'Proposed Rates'!F327</f>
        <v>42.62</v>
      </c>
    </row>
    <row r="392" spans="1:4" s="300" customFormat="1" ht="11.25" customHeight="1" x14ac:dyDescent="0.35">
      <c r="A392" s="383" t="s">
        <v>240</v>
      </c>
      <c r="B392" s="383"/>
      <c r="C392" s="337" t="s">
        <v>241</v>
      </c>
      <c r="D392" s="338">
        <f>'Proposed Rates'!F328</f>
        <v>1.06</v>
      </c>
    </row>
    <row r="393" spans="1:4" s="300" customFormat="1" ht="11.25" customHeight="1" x14ac:dyDescent="0.35">
      <c r="A393" s="383" t="s">
        <v>242</v>
      </c>
      <c r="B393" s="383"/>
      <c r="C393" s="337" t="s">
        <v>241</v>
      </c>
      <c r="D393" s="338">
        <f>'Proposed Rates'!F329</f>
        <v>0.63</v>
      </c>
    </row>
    <row r="394" spans="1:4" s="300" customFormat="1" ht="11.25" customHeight="1" x14ac:dyDescent="0.35">
      <c r="A394" s="383" t="s">
        <v>243</v>
      </c>
      <c r="B394" s="383"/>
      <c r="C394" s="337" t="s">
        <v>241</v>
      </c>
      <c r="D394" s="338">
        <f>'Proposed Rates'!F330</f>
        <v>-0.63</v>
      </c>
    </row>
    <row r="395" spans="1:4" s="300" customFormat="1" ht="11.25" customHeight="1" x14ac:dyDescent="0.35">
      <c r="A395" s="383" t="s">
        <v>244</v>
      </c>
      <c r="B395" s="383"/>
      <c r="C395" s="339"/>
      <c r="D395" s="338"/>
    </row>
    <row r="396" spans="1:4" s="300" customFormat="1" ht="11.25" customHeight="1" x14ac:dyDescent="0.35">
      <c r="A396" s="403" t="s">
        <v>245</v>
      </c>
      <c r="B396" s="403"/>
      <c r="C396" s="337" t="s">
        <v>153</v>
      </c>
      <c r="D396" s="338">
        <f>'Proposed Rates'!F332</f>
        <v>0.53</v>
      </c>
    </row>
    <row r="397" spans="1:4" s="300" customFormat="1" ht="11.25" customHeight="1" x14ac:dyDescent="0.35">
      <c r="A397" s="403" t="s">
        <v>246</v>
      </c>
      <c r="B397" s="403"/>
      <c r="C397" s="337" t="s">
        <v>153</v>
      </c>
      <c r="D397" s="338">
        <f>'Proposed Rates'!F333</f>
        <v>1.06</v>
      </c>
    </row>
    <row r="398" spans="1:4" s="300" customFormat="1" ht="11.25" customHeight="1" x14ac:dyDescent="0.35">
      <c r="A398" s="383" t="s">
        <v>247</v>
      </c>
      <c r="B398" s="383"/>
      <c r="C398" s="340"/>
      <c r="D398" s="338"/>
    </row>
    <row r="399" spans="1:4" s="300" customFormat="1" ht="11.25" customHeight="1" x14ac:dyDescent="0.35">
      <c r="A399" s="383" t="s">
        <v>248</v>
      </c>
      <c r="B399" s="383"/>
      <c r="C399" s="340"/>
      <c r="D399" s="338"/>
    </row>
    <row r="400" spans="1:4" s="300" customFormat="1" ht="11.25" customHeight="1" x14ac:dyDescent="0.35">
      <c r="A400" s="383" t="s">
        <v>249</v>
      </c>
      <c r="B400" s="383"/>
      <c r="C400" s="340"/>
      <c r="D400" s="338"/>
    </row>
    <row r="401" spans="1:4" s="300" customFormat="1" ht="11.25" customHeight="1" x14ac:dyDescent="0.35">
      <c r="A401" s="403" t="s">
        <v>250</v>
      </c>
      <c r="B401" s="403"/>
      <c r="C401" s="337" t="s">
        <v>153</v>
      </c>
      <c r="D401" s="338" t="str">
        <f>'Proposed Rates'!F337</f>
        <v>no charge</v>
      </c>
    </row>
    <row r="402" spans="1:4" s="300" customFormat="1" ht="11.25" customHeight="1" x14ac:dyDescent="0.35">
      <c r="A402" s="403" t="s">
        <v>252</v>
      </c>
      <c r="B402" s="403"/>
      <c r="C402" s="337" t="s">
        <v>153</v>
      </c>
      <c r="D402" s="338">
        <f>'Proposed Rates'!F338</f>
        <v>4.26</v>
      </c>
    </row>
    <row r="403" spans="1:4" s="300" customFormat="1" ht="22.5" customHeight="1" x14ac:dyDescent="0.35">
      <c r="A403" s="383" t="s">
        <v>253</v>
      </c>
      <c r="B403" s="383"/>
      <c r="C403" s="340"/>
      <c r="D403" s="338"/>
    </row>
    <row r="404" spans="1:4" s="300" customFormat="1" ht="11.25" customHeight="1" x14ac:dyDescent="0.35">
      <c r="A404" s="406" t="s">
        <v>254</v>
      </c>
      <c r="B404" s="406"/>
      <c r="C404" s="337" t="s">
        <v>153</v>
      </c>
      <c r="D404" s="338">
        <f>'Proposed Rates'!F340</f>
        <v>2.13</v>
      </c>
    </row>
    <row r="405" spans="1:4" s="300" customFormat="1" ht="6.75" customHeight="1" x14ac:dyDescent="0.35">
      <c r="A405" s="342"/>
      <c r="B405" s="342"/>
      <c r="C405" s="337"/>
      <c r="D405" s="341"/>
    </row>
    <row r="406" spans="1:4" s="300" customFormat="1" ht="15" customHeight="1" x14ac:dyDescent="0.45">
      <c r="A406" s="343" t="s">
        <v>255</v>
      </c>
      <c r="B406" s="343"/>
      <c r="C406" s="344"/>
      <c r="D406" s="345"/>
    </row>
    <row r="407" spans="1:4" s="300" customFormat="1" ht="6.75" customHeight="1" x14ac:dyDescent="0.45">
      <c r="A407" s="343"/>
      <c r="B407" s="343"/>
      <c r="C407" s="344"/>
      <c r="D407" s="345"/>
    </row>
    <row r="408" spans="1:4" s="300" customFormat="1" ht="22.5" customHeight="1" x14ac:dyDescent="0.35">
      <c r="A408" s="404" t="s">
        <v>256</v>
      </c>
      <c r="B408" s="404"/>
      <c r="C408" s="404"/>
      <c r="D408" s="404"/>
    </row>
    <row r="409" spans="1:4" s="300" customFormat="1" ht="11.25" customHeight="1" x14ac:dyDescent="0.35">
      <c r="A409" s="405" t="s">
        <v>257</v>
      </c>
      <c r="B409" s="405"/>
      <c r="C409" s="405"/>
      <c r="D409" s="356">
        <f>'Proposed Rates'!F288</f>
        <v>1.0338000000000001</v>
      </c>
    </row>
    <row r="410" spans="1:4" s="300" customFormat="1" ht="11.25" customHeight="1" x14ac:dyDescent="0.35">
      <c r="A410" s="405" t="s">
        <v>258</v>
      </c>
      <c r="B410" s="405"/>
      <c r="C410" s="405"/>
      <c r="D410" s="356">
        <f>'Proposed Rates'!F289</f>
        <v>1.0152000000000001</v>
      </c>
    </row>
    <row r="411" spans="1:4" s="300" customFormat="1" ht="11.25" customHeight="1" x14ac:dyDescent="0.35">
      <c r="A411" s="405" t="s">
        <v>259</v>
      </c>
      <c r="B411" s="405"/>
      <c r="C411" s="405"/>
      <c r="D411" s="356">
        <f>'Proposed Rates'!F290</f>
        <v>1.0234000000000001</v>
      </c>
    </row>
    <row r="412" spans="1:4" s="300" customFormat="1" ht="11.25" customHeight="1" x14ac:dyDescent="0.35">
      <c r="A412" s="405" t="s">
        <v>260</v>
      </c>
      <c r="B412" s="405"/>
      <c r="C412" s="405"/>
      <c r="D412" s="356">
        <f>'Proposed Rates'!F291</f>
        <v>1.0051000000000001</v>
      </c>
    </row>
    <row r="413" spans="1:4" ht="127.5" customHeight="1" x14ac:dyDescent="0.35"/>
    <row r="414" spans="1:4" ht="127.5" customHeight="1" x14ac:dyDescent="0.35"/>
    <row r="415" spans="1:4" ht="127.5" customHeight="1" x14ac:dyDescent="0.35"/>
    <row r="416" spans="1:4"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sheetData>
  <mergeCells count="282">
    <mergeCell ref="A408:D408"/>
    <mergeCell ref="A409:C409"/>
    <mergeCell ref="A410:C410"/>
    <mergeCell ref="A411:C411"/>
    <mergeCell ref="A412:C412"/>
    <mergeCell ref="A399:B399"/>
    <mergeCell ref="A400:B400"/>
    <mergeCell ref="A401:B401"/>
    <mergeCell ref="A402:B402"/>
    <mergeCell ref="A403:B403"/>
    <mergeCell ref="A404:B404"/>
    <mergeCell ref="A393:B393"/>
    <mergeCell ref="A394:B394"/>
    <mergeCell ref="A395:B395"/>
    <mergeCell ref="A396:B396"/>
    <mergeCell ref="A397:B397"/>
    <mergeCell ref="A398:B398"/>
    <mergeCell ref="A385:D385"/>
    <mergeCell ref="A387:D387"/>
    <mergeCell ref="A389:D389"/>
    <mergeCell ref="A390:B390"/>
    <mergeCell ref="A391:B391"/>
    <mergeCell ref="A392:B392"/>
    <mergeCell ref="A375:B375"/>
    <mergeCell ref="A376:B376"/>
    <mergeCell ref="A377:B377"/>
    <mergeCell ref="A378:B378"/>
    <mergeCell ref="A381:D381"/>
    <mergeCell ref="A383:D383"/>
    <mergeCell ref="A367:B367"/>
    <mergeCell ref="A368:B368"/>
    <mergeCell ref="A369:B369"/>
    <mergeCell ref="A372:B372"/>
    <mergeCell ref="A373:B373"/>
    <mergeCell ref="A374:B374"/>
    <mergeCell ref="A361:B361"/>
    <mergeCell ref="A362:B362"/>
    <mergeCell ref="A365:B365"/>
    <mergeCell ref="A366:B366"/>
    <mergeCell ref="A354:B354"/>
    <mergeCell ref="A356:B356"/>
    <mergeCell ref="A357:B357"/>
    <mergeCell ref="A358:B358"/>
    <mergeCell ref="A359:B359"/>
    <mergeCell ref="A360:B360"/>
    <mergeCell ref="A341:B341"/>
    <mergeCell ref="A342:B342"/>
    <mergeCell ref="A345:D345"/>
    <mergeCell ref="A347:D347"/>
    <mergeCell ref="A349:D349"/>
    <mergeCell ref="A351:D351"/>
    <mergeCell ref="A328:D328"/>
    <mergeCell ref="A330:D330"/>
    <mergeCell ref="A332:D332"/>
    <mergeCell ref="A334:D334"/>
    <mergeCell ref="A336:D336"/>
    <mergeCell ref="A338:B338"/>
    <mergeCell ref="A318:D318"/>
    <mergeCell ref="A320:D320"/>
    <mergeCell ref="A322:B322"/>
    <mergeCell ref="A323:D323"/>
    <mergeCell ref="A324:D324"/>
    <mergeCell ref="A326:D326"/>
    <mergeCell ref="A307:D307"/>
    <mergeCell ref="A308:D308"/>
    <mergeCell ref="A310:D310"/>
    <mergeCell ref="A312:D312"/>
    <mergeCell ref="A314:D314"/>
    <mergeCell ref="A316:D316"/>
    <mergeCell ref="A296:D296"/>
    <mergeCell ref="A298:D298"/>
    <mergeCell ref="A300:D300"/>
    <mergeCell ref="A302:D302"/>
    <mergeCell ref="A304:D304"/>
    <mergeCell ref="A306:B306"/>
    <mergeCell ref="A286:D286"/>
    <mergeCell ref="A288:D288"/>
    <mergeCell ref="A290:B290"/>
    <mergeCell ref="A291:D291"/>
    <mergeCell ref="A292:D292"/>
    <mergeCell ref="A294:D294"/>
    <mergeCell ref="A275:D275"/>
    <mergeCell ref="A276:D276"/>
    <mergeCell ref="A278:D278"/>
    <mergeCell ref="A280:D280"/>
    <mergeCell ref="A282:D282"/>
    <mergeCell ref="A284:D284"/>
    <mergeCell ref="A267:B267"/>
    <mergeCell ref="A269:B269"/>
    <mergeCell ref="A271:B271"/>
    <mergeCell ref="A272:B272"/>
    <mergeCell ref="A273:B273"/>
    <mergeCell ref="A274:B274"/>
    <mergeCell ref="A258:D258"/>
    <mergeCell ref="A260:B260"/>
    <mergeCell ref="A261:B261"/>
    <mergeCell ref="A262:B262"/>
    <mergeCell ref="A266:B266"/>
    <mergeCell ref="A246:D246"/>
    <mergeCell ref="A248:D248"/>
    <mergeCell ref="A250:D250"/>
    <mergeCell ref="A252:D252"/>
    <mergeCell ref="A254:D254"/>
    <mergeCell ref="A256:D256"/>
    <mergeCell ref="A263:B263"/>
    <mergeCell ref="A264:B264"/>
    <mergeCell ref="A265:B265"/>
    <mergeCell ref="A239:B239"/>
    <mergeCell ref="A241:B241"/>
    <mergeCell ref="A242:B242"/>
    <mergeCell ref="A243:B243"/>
    <mergeCell ref="A244:B244"/>
    <mergeCell ref="A245:D245"/>
    <mergeCell ref="A231:B231"/>
    <mergeCell ref="A232:B232"/>
    <mergeCell ref="A233:B233"/>
    <mergeCell ref="A236:B236"/>
    <mergeCell ref="A237:B237"/>
    <mergeCell ref="A234:B234"/>
    <mergeCell ref="A235:B235"/>
    <mergeCell ref="A219:D219"/>
    <mergeCell ref="A221:D221"/>
    <mergeCell ref="A223:D223"/>
    <mergeCell ref="A225:D225"/>
    <mergeCell ref="A227:D227"/>
    <mergeCell ref="A229:D229"/>
    <mergeCell ref="A212:B212"/>
    <mergeCell ref="A213:B213"/>
    <mergeCell ref="A214:B214"/>
    <mergeCell ref="A215:B215"/>
    <mergeCell ref="A216:D216"/>
    <mergeCell ref="A217:D217"/>
    <mergeCell ref="A200:D200"/>
    <mergeCell ref="A202:D202"/>
    <mergeCell ref="A204:D204"/>
    <mergeCell ref="A206:D206"/>
    <mergeCell ref="A208:D208"/>
    <mergeCell ref="A210:D210"/>
    <mergeCell ref="A193:B193"/>
    <mergeCell ref="A194:B194"/>
    <mergeCell ref="A195:B195"/>
    <mergeCell ref="A196:B196"/>
    <mergeCell ref="A197:D197"/>
    <mergeCell ref="A198:D198"/>
    <mergeCell ref="A183:B183"/>
    <mergeCell ref="A184:B184"/>
    <mergeCell ref="A188:B188"/>
    <mergeCell ref="A189:B189"/>
    <mergeCell ref="A191:B191"/>
    <mergeCell ref="A172:D172"/>
    <mergeCell ref="A174:D174"/>
    <mergeCell ref="A176:D176"/>
    <mergeCell ref="A178:D178"/>
    <mergeCell ref="A180:D180"/>
    <mergeCell ref="A182:B182"/>
    <mergeCell ref="A185:B185"/>
    <mergeCell ref="A186:B186"/>
    <mergeCell ref="A187:B187"/>
    <mergeCell ref="A164:B164"/>
    <mergeCell ref="A165:B165"/>
    <mergeCell ref="A166:B166"/>
    <mergeCell ref="A167:D167"/>
    <mergeCell ref="A168:D168"/>
    <mergeCell ref="A170:D170"/>
    <mergeCell ref="A153:B153"/>
    <mergeCell ref="A154:B154"/>
    <mergeCell ref="A158:B158"/>
    <mergeCell ref="A159:B159"/>
    <mergeCell ref="A161:B161"/>
    <mergeCell ref="A163:B163"/>
    <mergeCell ref="A155:B155"/>
    <mergeCell ref="A156:B156"/>
    <mergeCell ref="A157:B157"/>
    <mergeCell ref="A146:D146"/>
    <mergeCell ref="A147:D147"/>
    <mergeCell ref="A148:D148"/>
    <mergeCell ref="A150:D150"/>
    <mergeCell ref="A152:B152"/>
    <mergeCell ref="A135:D135"/>
    <mergeCell ref="A137:D137"/>
    <mergeCell ref="A139:D139"/>
    <mergeCell ref="A141:D141"/>
    <mergeCell ref="A143:D143"/>
    <mergeCell ref="A145:D145"/>
    <mergeCell ref="A128:B128"/>
    <mergeCell ref="A130:B130"/>
    <mergeCell ref="A131:B131"/>
    <mergeCell ref="A132:B132"/>
    <mergeCell ref="A133:B133"/>
    <mergeCell ref="A134:D134"/>
    <mergeCell ref="A119:B119"/>
    <mergeCell ref="A120:B120"/>
    <mergeCell ref="A121:B121"/>
    <mergeCell ref="A125:B125"/>
    <mergeCell ref="A126:B126"/>
    <mergeCell ref="A122:B122"/>
    <mergeCell ref="A123:B123"/>
    <mergeCell ref="A124:B124"/>
    <mergeCell ref="A110:D110"/>
    <mergeCell ref="A112:D112"/>
    <mergeCell ref="A113:D113"/>
    <mergeCell ref="A114:D114"/>
    <mergeCell ref="A115:D115"/>
    <mergeCell ref="A117:D117"/>
    <mergeCell ref="A100:B100"/>
    <mergeCell ref="A101:D101"/>
    <mergeCell ref="A102:D102"/>
    <mergeCell ref="A104:D104"/>
    <mergeCell ref="A106:D106"/>
    <mergeCell ref="A108:D108"/>
    <mergeCell ref="A92:B92"/>
    <mergeCell ref="A93:B93"/>
    <mergeCell ref="A95:B95"/>
    <mergeCell ref="A97:B97"/>
    <mergeCell ref="A98:B98"/>
    <mergeCell ref="A99:B99"/>
    <mergeCell ref="A82:D82"/>
    <mergeCell ref="A84:D84"/>
    <mergeCell ref="A86:B86"/>
    <mergeCell ref="A87:B87"/>
    <mergeCell ref="A88:B88"/>
    <mergeCell ref="A89:B89"/>
    <mergeCell ref="A90:B90"/>
    <mergeCell ref="A91:B91"/>
    <mergeCell ref="A73:D73"/>
    <mergeCell ref="A75:D75"/>
    <mergeCell ref="A77:D77"/>
    <mergeCell ref="A79:D79"/>
    <mergeCell ref="A80:D80"/>
    <mergeCell ref="A81:D81"/>
    <mergeCell ref="A65:B65"/>
    <mergeCell ref="A66:B66"/>
    <mergeCell ref="A67:B67"/>
    <mergeCell ref="A68:D68"/>
    <mergeCell ref="A69:D69"/>
    <mergeCell ref="A71:D71"/>
    <mergeCell ref="A57:B57"/>
    <mergeCell ref="A58:B58"/>
    <mergeCell ref="A59:B59"/>
    <mergeCell ref="A60:B60"/>
    <mergeCell ref="A62:B62"/>
    <mergeCell ref="A64:B64"/>
    <mergeCell ref="A46:D46"/>
    <mergeCell ref="A48:D48"/>
    <mergeCell ref="A50:D50"/>
    <mergeCell ref="A52:B52"/>
    <mergeCell ref="A53:B53"/>
    <mergeCell ref="A54:B54"/>
    <mergeCell ref="A55:B55"/>
    <mergeCell ref="A56:B56"/>
    <mergeCell ref="A36:B36"/>
    <mergeCell ref="A37:D37"/>
    <mergeCell ref="A38:D38"/>
    <mergeCell ref="A40:D40"/>
    <mergeCell ref="A42:D42"/>
    <mergeCell ref="A44:D44"/>
    <mergeCell ref="A28:B28"/>
    <mergeCell ref="A29:B29"/>
    <mergeCell ref="A31:B31"/>
    <mergeCell ref="A33:B33"/>
    <mergeCell ref="A34:B34"/>
    <mergeCell ref="A35:B35"/>
    <mergeCell ref="A23:B23"/>
    <mergeCell ref="A25:B25"/>
    <mergeCell ref="A27:B27"/>
    <mergeCell ref="A7:D7"/>
    <mergeCell ref="A8:D8"/>
    <mergeCell ref="A10:D10"/>
    <mergeCell ref="A12:D12"/>
    <mergeCell ref="A14:D14"/>
    <mergeCell ref="A16:D16"/>
    <mergeCell ref="A24:B24"/>
    <mergeCell ref="A26:B26"/>
    <mergeCell ref="A1:D1"/>
    <mergeCell ref="A2:D2"/>
    <mergeCell ref="A3:D3"/>
    <mergeCell ref="A4:D4"/>
    <mergeCell ref="A5:D5"/>
    <mergeCell ref="A6:D6"/>
    <mergeCell ref="A18:D18"/>
    <mergeCell ref="A20:D20"/>
    <mergeCell ref="A22:B22"/>
  </mergeCells>
  <pageMargins left="0.7" right="0.7" top="0.75" bottom="0.75" header="0.3" footer="0.3"/>
  <pageSetup fitToHeight="0" orientation="portrait" r:id="rId1"/>
  <rowBreaks count="16" manualBreakCount="16">
    <brk id="36" max="16383" man="1"/>
    <brk id="67" max="16383" man="1"/>
    <brk id="94" max="3" man="1"/>
    <brk id="100" max="16383" man="1"/>
    <brk id="133" max="16383" man="1"/>
    <brk id="160" max="3" man="1"/>
    <brk id="166" max="16383" man="1"/>
    <brk id="196" max="16383" man="1"/>
    <brk id="215" max="16383" man="1"/>
    <brk id="244" max="16383" man="1"/>
    <brk id="274" max="16383" man="1"/>
    <brk id="290" max="16383" man="1"/>
    <brk id="306" max="16383" man="1"/>
    <brk id="322" max="16383" man="1"/>
    <brk id="342" max="3" man="1"/>
    <brk id="37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zoomScaleNormal="100" zoomScaleSheetLayoutView="100" workbookViewId="0">
      <selection activeCell="A26" sqref="A26:B26"/>
    </sheetView>
  </sheetViews>
  <sheetFormatPr defaultColWidth="9.1796875" defaultRowHeight="14.5" x14ac:dyDescent="0.35"/>
  <cols>
    <col min="1" max="1" width="54" style="346" customWidth="1"/>
    <col min="2" max="2" width="16.453125" style="346" customWidth="1"/>
    <col min="3" max="3" width="10.453125" style="346" customWidth="1"/>
    <col min="4" max="4" width="9.453125" style="346" customWidth="1"/>
    <col min="5" max="5" width="9.1796875" style="346" customWidth="1"/>
    <col min="6" max="459" width="9.1796875" style="346"/>
    <col min="460" max="460" width="74" style="346" customWidth="1"/>
    <col min="461" max="16384" width="9.1796875" style="346"/>
  </cols>
  <sheetData>
    <row r="1" spans="1:4" s="300" customFormat="1" ht="23.25" customHeight="1" x14ac:dyDescent="0.35">
      <c r="A1" s="378" t="s">
        <v>138</v>
      </c>
      <c r="B1" s="378"/>
      <c r="C1" s="378"/>
      <c r="D1" s="378"/>
    </row>
    <row r="2" spans="1:4" s="300" customFormat="1" ht="18" customHeight="1" x14ac:dyDescent="0.35">
      <c r="A2" s="379" t="s">
        <v>139</v>
      </c>
      <c r="B2" s="379"/>
      <c r="C2" s="379"/>
      <c r="D2" s="379"/>
    </row>
    <row r="3" spans="1:4" s="300" customFormat="1" ht="15.75" customHeight="1" x14ac:dyDescent="0.35">
      <c r="A3" s="380" t="s">
        <v>261</v>
      </c>
      <c r="B3" s="380"/>
      <c r="C3" s="380"/>
      <c r="D3" s="380"/>
    </row>
    <row r="4" spans="1:4" s="300" customFormat="1" ht="11.25" customHeight="1" x14ac:dyDescent="0.35">
      <c r="A4" s="381" t="s">
        <v>141</v>
      </c>
      <c r="B4" s="381"/>
      <c r="C4" s="381"/>
      <c r="D4" s="381"/>
    </row>
    <row r="5" spans="1:4" s="300" customFormat="1" ht="11.25" customHeight="1" x14ac:dyDescent="0.35">
      <c r="A5" s="381" t="s">
        <v>142</v>
      </c>
      <c r="B5" s="381"/>
      <c r="C5" s="381"/>
      <c r="D5" s="381"/>
    </row>
    <row r="6" spans="1:4" s="300" customFormat="1" ht="11.25" customHeight="1" x14ac:dyDescent="0.35">
      <c r="A6" s="382" t="s">
        <v>143</v>
      </c>
      <c r="B6" s="382"/>
      <c r="C6" s="382"/>
      <c r="D6" s="382"/>
    </row>
    <row r="7" spans="1:4" s="300" customFormat="1" ht="18.75" customHeight="1" x14ac:dyDescent="0.35">
      <c r="A7" s="391" t="s">
        <v>144</v>
      </c>
      <c r="B7" s="392"/>
      <c r="C7" s="392"/>
      <c r="D7" s="392"/>
    </row>
    <row r="8" spans="1:4" s="300" customFormat="1" ht="72" customHeight="1" x14ac:dyDescent="0.35">
      <c r="A8" s="388" t="s">
        <v>145</v>
      </c>
      <c r="B8" s="388"/>
      <c r="C8" s="388"/>
      <c r="D8" s="388"/>
    </row>
    <row r="9" spans="1:4" s="300" customFormat="1" ht="6.75" customHeight="1" x14ac:dyDescent="0.35">
      <c r="A9" s="301"/>
      <c r="B9" s="301"/>
      <c r="C9" s="301"/>
      <c r="D9" s="301"/>
    </row>
    <row r="10" spans="1:4" s="300" customFormat="1" ht="11.25" customHeight="1" x14ac:dyDescent="0.35">
      <c r="A10" s="393" t="s">
        <v>146</v>
      </c>
      <c r="B10" s="394"/>
      <c r="C10" s="394"/>
      <c r="D10" s="394"/>
    </row>
    <row r="11" spans="1:4" s="300" customFormat="1" ht="6.75" customHeight="1" x14ac:dyDescent="0.35">
      <c r="A11" s="302"/>
      <c r="B11" s="303"/>
      <c r="C11" s="303"/>
      <c r="D11" s="303"/>
    </row>
    <row r="12" spans="1:4" s="300" customFormat="1" ht="36" customHeight="1" x14ac:dyDescent="0.35">
      <c r="A12" s="388" t="s">
        <v>147</v>
      </c>
      <c r="B12" s="388"/>
      <c r="C12" s="388"/>
      <c r="D12" s="388"/>
    </row>
    <row r="13" spans="1:4" s="300" customFormat="1" ht="6.75" customHeight="1" x14ac:dyDescent="0.35">
      <c r="A13" s="301"/>
      <c r="B13" s="301"/>
      <c r="C13" s="301"/>
      <c r="D13" s="301"/>
    </row>
    <row r="14" spans="1:4" s="300" customFormat="1" ht="48" customHeight="1" x14ac:dyDescent="0.35">
      <c r="A14" s="388" t="s">
        <v>148</v>
      </c>
      <c r="B14" s="388"/>
      <c r="C14" s="388"/>
      <c r="D14" s="388"/>
    </row>
    <row r="15" spans="1:4" s="300" customFormat="1" ht="6.75" customHeight="1" x14ac:dyDescent="0.35">
      <c r="A15" s="301"/>
      <c r="B15" s="301"/>
      <c r="C15" s="301"/>
      <c r="D15" s="301"/>
    </row>
    <row r="16" spans="1:4" s="300" customFormat="1" ht="48" customHeight="1" x14ac:dyDescent="0.35">
      <c r="A16" s="388" t="s">
        <v>149</v>
      </c>
      <c r="B16" s="388"/>
      <c r="C16" s="388"/>
      <c r="D16" s="388"/>
    </row>
    <row r="17" spans="1:4" s="300" customFormat="1" ht="6.75" customHeight="1" x14ac:dyDescent="0.35">
      <c r="A17" s="301"/>
      <c r="B17" s="301"/>
      <c r="C17" s="301"/>
      <c r="D17" s="301"/>
    </row>
    <row r="18" spans="1:4" s="300" customFormat="1" ht="36" customHeight="1" x14ac:dyDescent="0.35">
      <c r="A18" s="388" t="s">
        <v>150</v>
      </c>
      <c r="B18" s="388"/>
      <c r="C18" s="388"/>
      <c r="D18" s="388"/>
    </row>
    <row r="19" spans="1:4" s="300" customFormat="1" ht="6.75" customHeight="1" x14ac:dyDescent="0.35">
      <c r="A19" s="301"/>
      <c r="B19" s="301"/>
      <c r="C19" s="301"/>
      <c r="D19" s="301"/>
    </row>
    <row r="20" spans="1:4" s="300" customFormat="1" ht="15" customHeight="1" x14ac:dyDescent="0.35">
      <c r="A20" s="389" t="s">
        <v>151</v>
      </c>
      <c r="B20" s="390"/>
      <c r="C20" s="390"/>
      <c r="D20" s="390"/>
    </row>
    <row r="21" spans="1:4" s="300" customFormat="1" ht="6.75" customHeight="1" x14ac:dyDescent="0.35">
      <c r="A21" s="304"/>
      <c r="B21" s="305"/>
      <c r="C21" s="305"/>
      <c r="D21" s="305"/>
    </row>
    <row r="22" spans="1:4" s="300" customFormat="1" ht="11.25" customHeight="1" x14ac:dyDescent="0.35">
      <c r="A22" s="383" t="s">
        <v>152</v>
      </c>
      <c r="B22" s="384"/>
      <c r="C22" s="306" t="s">
        <v>153</v>
      </c>
      <c r="D22" s="356">
        <f>'Proposed Rates'!G7</f>
        <v>31.63</v>
      </c>
    </row>
    <row r="23" spans="1:4" s="300" customFormat="1" ht="11.25" customHeight="1" x14ac:dyDescent="0.35">
      <c r="A23" s="383" t="s">
        <v>262</v>
      </c>
      <c r="B23" s="384"/>
      <c r="C23" s="306" t="s">
        <v>153</v>
      </c>
      <c r="D23" s="356">
        <f>'Proposed Rates'!G247</f>
        <v>0.56999999999999995</v>
      </c>
    </row>
    <row r="24" spans="1:4" s="300" customFormat="1" ht="11.25" customHeight="1" x14ac:dyDescent="0.35">
      <c r="A24" s="383" t="s">
        <v>156</v>
      </c>
      <c r="B24" s="384"/>
      <c r="C24" s="306" t="s">
        <v>91</v>
      </c>
      <c r="D24" s="356">
        <f>'Proposed Rates'!G233</f>
        <v>5.0000000000000002E-5</v>
      </c>
    </row>
    <row r="25" spans="1:4" s="300" customFormat="1" ht="11.25" customHeight="1" x14ac:dyDescent="0.35">
      <c r="A25" s="383" t="s">
        <v>157</v>
      </c>
      <c r="B25" s="384"/>
      <c r="C25" s="306" t="s">
        <v>91</v>
      </c>
      <c r="D25" s="307">
        <f>'Proposed Rates'!G153</f>
        <v>8.0999999999999996E-3</v>
      </c>
    </row>
    <row r="26" spans="1:4" s="300" customFormat="1" ht="13.5" customHeight="1" x14ac:dyDescent="0.35">
      <c r="A26" s="383" t="s">
        <v>158</v>
      </c>
      <c r="B26" s="384"/>
      <c r="C26" s="306" t="s">
        <v>91</v>
      </c>
      <c r="D26" s="307">
        <f>'Proposed Rates'!G167</f>
        <v>5.0000000000000001E-3</v>
      </c>
    </row>
    <row r="27" spans="1:4" s="300" customFormat="1" ht="9.75" customHeight="1" x14ac:dyDescent="0.35">
      <c r="A27" s="308"/>
      <c r="B27" s="309"/>
      <c r="C27" s="306"/>
      <c r="D27" s="307"/>
    </row>
    <row r="28" spans="1:4" s="300" customFormat="1" ht="15" customHeight="1" x14ac:dyDescent="0.35">
      <c r="A28" s="385" t="s">
        <v>159</v>
      </c>
      <c r="B28" s="384"/>
      <c r="C28" s="306"/>
      <c r="D28" s="310"/>
    </row>
    <row r="29" spans="1:4" s="300" customFormat="1" ht="6.75" customHeight="1" x14ac:dyDescent="0.35">
      <c r="A29" s="311"/>
      <c r="B29" s="309"/>
      <c r="C29" s="306"/>
      <c r="D29" s="310"/>
    </row>
    <row r="30" spans="1:4" s="300" customFormat="1" ht="11.25" customHeight="1" x14ac:dyDescent="0.35">
      <c r="A30" s="383" t="s">
        <v>160</v>
      </c>
      <c r="B30" s="383"/>
      <c r="C30" s="312" t="s">
        <v>91</v>
      </c>
      <c r="D30" s="313">
        <v>3.0000000000000001E-3</v>
      </c>
    </row>
    <row r="31" spans="1:4" s="300" customFormat="1" ht="11.25" customHeight="1" x14ac:dyDescent="0.35">
      <c r="A31" s="384" t="s">
        <v>161</v>
      </c>
      <c r="B31" s="384"/>
      <c r="C31" s="312" t="s">
        <v>91</v>
      </c>
      <c r="D31" s="314">
        <v>4.0000000000000002E-4</v>
      </c>
    </row>
    <row r="32" spans="1:4" s="300" customFormat="1" ht="11.25" customHeight="1" x14ac:dyDescent="0.35">
      <c r="A32" s="383" t="s">
        <v>162</v>
      </c>
      <c r="B32" s="383"/>
      <c r="C32" s="312" t="s">
        <v>91</v>
      </c>
      <c r="D32" s="314">
        <v>5.0000000000000001E-4</v>
      </c>
    </row>
    <row r="33" spans="1:4" s="300" customFormat="1" ht="11.25" customHeight="1" x14ac:dyDescent="0.35">
      <c r="A33" s="383" t="s">
        <v>163</v>
      </c>
      <c r="B33" s="383"/>
      <c r="C33" s="306" t="s">
        <v>153</v>
      </c>
      <c r="D33" s="347">
        <f>'Proposed Rates'!G209</f>
        <v>0.25</v>
      </c>
    </row>
    <row r="34" spans="1:4" s="315" customFormat="1" ht="18.75" customHeight="1" x14ac:dyDescent="0.45">
      <c r="A34" s="395" t="s">
        <v>164</v>
      </c>
      <c r="B34" s="395"/>
      <c r="C34" s="395"/>
      <c r="D34" s="407"/>
    </row>
    <row r="35" spans="1:4" s="300" customFormat="1" ht="48" customHeight="1" x14ac:dyDescent="0.35">
      <c r="A35" s="388" t="s">
        <v>165</v>
      </c>
      <c r="B35" s="388"/>
      <c r="C35" s="388"/>
      <c r="D35" s="399"/>
    </row>
    <row r="36" spans="1:4" s="300" customFormat="1" ht="6.75" customHeight="1" x14ac:dyDescent="0.35">
      <c r="A36" s="301"/>
      <c r="B36" s="301"/>
      <c r="C36" s="301"/>
      <c r="D36" s="316"/>
    </row>
    <row r="37" spans="1:4" s="300" customFormat="1" ht="11.25" customHeight="1" x14ac:dyDescent="0.35">
      <c r="A37" s="393" t="s">
        <v>146</v>
      </c>
      <c r="B37" s="394"/>
      <c r="C37" s="394"/>
      <c r="D37" s="394"/>
    </row>
    <row r="38" spans="1:4" s="300" customFormat="1" ht="6.75" customHeight="1" x14ac:dyDescent="0.35">
      <c r="A38" s="302"/>
      <c r="B38" s="303"/>
      <c r="C38" s="303"/>
      <c r="D38" s="303"/>
    </row>
    <row r="39" spans="1:4" s="300" customFormat="1" ht="36" customHeight="1" x14ac:dyDescent="0.35">
      <c r="A39" s="388" t="s">
        <v>147</v>
      </c>
      <c r="B39" s="388"/>
      <c r="C39" s="388"/>
      <c r="D39" s="399"/>
    </row>
    <row r="40" spans="1:4" s="300" customFormat="1" ht="6.75" customHeight="1" x14ac:dyDescent="0.35">
      <c r="A40" s="301"/>
      <c r="B40" s="301"/>
      <c r="C40" s="301"/>
      <c r="D40" s="316"/>
    </row>
    <row r="41" spans="1:4" s="300" customFormat="1" ht="48" customHeight="1" x14ac:dyDescent="0.35">
      <c r="A41" s="388" t="s">
        <v>148</v>
      </c>
      <c r="B41" s="388"/>
      <c r="C41" s="388"/>
      <c r="D41" s="399"/>
    </row>
    <row r="42" spans="1:4" s="300" customFormat="1" ht="6.75" customHeight="1" x14ac:dyDescent="0.35">
      <c r="A42" s="301"/>
      <c r="B42" s="301"/>
      <c r="C42" s="301"/>
      <c r="D42" s="316"/>
    </row>
    <row r="43" spans="1:4" s="300" customFormat="1" ht="48" customHeight="1" x14ac:dyDescent="0.35">
      <c r="A43" s="388" t="s">
        <v>149</v>
      </c>
      <c r="B43" s="388"/>
      <c r="C43" s="388"/>
      <c r="D43" s="399"/>
    </row>
    <row r="44" spans="1:4" s="300" customFormat="1" ht="6.75" customHeight="1" x14ac:dyDescent="0.35">
      <c r="A44" s="301"/>
      <c r="B44" s="301"/>
      <c r="C44" s="301"/>
      <c r="D44" s="316"/>
    </row>
    <row r="45" spans="1:4" s="300" customFormat="1" ht="36" customHeight="1" x14ac:dyDescent="0.35">
      <c r="A45" s="388" t="s">
        <v>166</v>
      </c>
      <c r="B45" s="388"/>
      <c r="C45" s="388"/>
      <c r="D45" s="399"/>
    </row>
    <row r="46" spans="1:4" s="300" customFormat="1" ht="6.75" customHeight="1" x14ac:dyDescent="0.35">
      <c r="A46" s="301"/>
      <c r="B46" s="301"/>
      <c r="C46" s="301"/>
      <c r="D46" s="316"/>
    </row>
    <row r="47" spans="1:4" s="300" customFormat="1" ht="15" customHeight="1" x14ac:dyDescent="0.35">
      <c r="A47" s="389" t="s">
        <v>151</v>
      </c>
      <c r="B47" s="390"/>
      <c r="C47" s="390"/>
      <c r="D47" s="390"/>
    </row>
    <row r="48" spans="1:4" s="300" customFormat="1" ht="6.75" customHeight="1" x14ac:dyDescent="0.35">
      <c r="A48" s="304"/>
      <c r="B48" s="305"/>
      <c r="C48" s="305"/>
      <c r="D48" s="305"/>
    </row>
    <row r="49" spans="1:4" s="300" customFormat="1" ht="11.25" customHeight="1" x14ac:dyDescent="0.35">
      <c r="A49" s="383" t="s">
        <v>152</v>
      </c>
      <c r="B49" s="383"/>
      <c r="C49" s="306" t="s">
        <v>153</v>
      </c>
      <c r="D49" s="356">
        <f>'Proposed Rates'!G8</f>
        <v>21.54</v>
      </c>
    </row>
    <row r="50" spans="1:4" s="300" customFormat="1" ht="11.25" customHeight="1" x14ac:dyDescent="0.35">
      <c r="A50" s="383" t="s">
        <v>262</v>
      </c>
      <c r="B50" s="384"/>
      <c r="C50" s="306" t="s">
        <v>153</v>
      </c>
      <c r="D50" s="356">
        <f>D23</f>
        <v>0.56999999999999995</v>
      </c>
    </row>
    <row r="51" spans="1:4" s="300" customFormat="1" ht="11.25" customHeight="1" x14ac:dyDescent="0.35">
      <c r="A51" s="383" t="s">
        <v>19</v>
      </c>
      <c r="B51" s="383"/>
      <c r="C51" s="306" t="s">
        <v>91</v>
      </c>
      <c r="D51" s="360">
        <f>'Proposed Rates'!G21</f>
        <v>2.7900000000000001E-2</v>
      </c>
    </row>
    <row r="52" spans="1:4" s="300" customFormat="1" ht="11.25" customHeight="1" x14ac:dyDescent="0.35">
      <c r="A52" s="383" t="s">
        <v>156</v>
      </c>
      <c r="B52" s="383"/>
      <c r="C52" s="306" t="s">
        <v>91</v>
      </c>
      <c r="D52" s="356">
        <f>'Proposed Rates'!G234</f>
        <v>5.0000000000000002E-5</v>
      </c>
    </row>
    <row r="53" spans="1:4" s="300" customFormat="1" ht="11.25" customHeight="1" x14ac:dyDescent="0.35">
      <c r="A53" s="383" t="s">
        <v>157</v>
      </c>
      <c r="B53" s="383"/>
      <c r="C53" s="306" t="s">
        <v>91</v>
      </c>
      <c r="D53" s="356">
        <f>'Proposed Rates'!G154</f>
        <v>7.6E-3</v>
      </c>
    </row>
    <row r="54" spans="1:4" s="300" customFormat="1" ht="12" customHeight="1" x14ac:dyDescent="0.35">
      <c r="A54" s="383" t="s">
        <v>158</v>
      </c>
      <c r="B54" s="383"/>
      <c r="C54" s="306" t="s">
        <v>91</v>
      </c>
      <c r="D54" s="318">
        <f>'Proposed Rates'!G168</f>
        <v>4.7999999999999996E-3</v>
      </c>
    </row>
    <row r="55" spans="1:4" s="300" customFormat="1" ht="6.75" customHeight="1" x14ac:dyDescent="0.35">
      <c r="A55" s="308"/>
      <c r="B55" s="308"/>
      <c r="C55" s="306"/>
      <c r="D55" s="307"/>
    </row>
    <row r="56" spans="1:4" s="300" customFormat="1" ht="15" customHeight="1" x14ac:dyDescent="0.35">
      <c r="A56" s="385" t="s">
        <v>159</v>
      </c>
      <c r="B56" s="384"/>
      <c r="C56" s="306"/>
      <c r="D56" s="310"/>
    </row>
    <row r="57" spans="1:4" s="300" customFormat="1" ht="6.75" customHeight="1" x14ac:dyDescent="0.35">
      <c r="A57" s="311"/>
      <c r="B57" s="309"/>
      <c r="C57" s="306"/>
      <c r="D57" s="310"/>
    </row>
    <row r="58" spans="1:4" s="300" customFormat="1" ht="11.25" customHeight="1" x14ac:dyDescent="0.35">
      <c r="A58" s="383" t="s">
        <v>160</v>
      </c>
      <c r="B58" s="383"/>
      <c r="C58" s="312" t="s">
        <v>91</v>
      </c>
      <c r="D58" s="313">
        <v>3.0000000000000001E-3</v>
      </c>
    </row>
    <row r="59" spans="1:4" s="300" customFormat="1" ht="11.25" customHeight="1" x14ac:dyDescent="0.35">
      <c r="A59" s="384" t="s">
        <v>161</v>
      </c>
      <c r="B59" s="384"/>
      <c r="C59" s="312" t="s">
        <v>91</v>
      </c>
      <c r="D59" s="314">
        <v>4.0000000000000002E-4</v>
      </c>
    </row>
    <row r="60" spans="1:4" s="300" customFormat="1" ht="11.25" customHeight="1" x14ac:dyDescent="0.35">
      <c r="A60" s="383" t="s">
        <v>162</v>
      </c>
      <c r="B60" s="383"/>
      <c r="C60" s="312" t="s">
        <v>91</v>
      </c>
      <c r="D60" s="314">
        <v>5.0000000000000001E-4</v>
      </c>
    </row>
    <row r="61" spans="1:4" s="300" customFormat="1" ht="11.25" customHeight="1" x14ac:dyDescent="0.35">
      <c r="A61" s="383" t="s">
        <v>163</v>
      </c>
      <c r="B61" s="383"/>
      <c r="C61" s="306" t="s">
        <v>153</v>
      </c>
      <c r="D61" s="347">
        <f>'Proposed Rates'!G210</f>
        <v>0.25</v>
      </c>
    </row>
    <row r="62" spans="1:4" s="315" customFormat="1" ht="18.75" customHeight="1" x14ac:dyDescent="0.45">
      <c r="A62" s="395" t="s">
        <v>167</v>
      </c>
      <c r="B62" s="395"/>
      <c r="C62" s="395"/>
      <c r="D62" s="407"/>
    </row>
    <row r="63" spans="1:4" s="300" customFormat="1" ht="48" customHeight="1" x14ac:dyDescent="0.35">
      <c r="A63" s="388" t="s">
        <v>168</v>
      </c>
      <c r="B63" s="388"/>
      <c r="C63" s="388"/>
      <c r="D63" s="399"/>
    </row>
    <row r="64" spans="1:4" s="300" customFormat="1" ht="6.75" customHeight="1" x14ac:dyDescent="0.35">
      <c r="A64" s="301"/>
      <c r="B64" s="301"/>
      <c r="C64" s="301"/>
      <c r="D64" s="316"/>
    </row>
    <row r="65" spans="1:4" s="300" customFormat="1" ht="11.25" customHeight="1" x14ac:dyDescent="0.35">
      <c r="A65" s="393" t="s">
        <v>146</v>
      </c>
      <c r="B65" s="394"/>
      <c r="C65" s="394"/>
      <c r="D65" s="394"/>
    </row>
    <row r="66" spans="1:4" s="300" customFormat="1" ht="6.75" customHeight="1" x14ac:dyDescent="0.35">
      <c r="A66" s="302"/>
      <c r="B66" s="303"/>
      <c r="C66" s="303"/>
      <c r="D66" s="303"/>
    </row>
    <row r="67" spans="1:4" s="300" customFormat="1" ht="36" customHeight="1" x14ac:dyDescent="0.35">
      <c r="A67" s="388" t="s">
        <v>147</v>
      </c>
      <c r="B67" s="388"/>
      <c r="C67" s="388"/>
      <c r="D67" s="399"/>
    </row>
    <row r="68" spans="1:4" s="300" customFormat="1" ht="6.75" customHeight="1" x14ac:dyDescent="0.35">
      <c r="A68" s="301"/>
      <c r="B68" s="301"/>
      <c r="C68" s="301"/>
      <c r="D68" s="316"/>
    </row>
    <row r="69" spans="1:4" s="300" customFormat="1" ht="48" customHeight="1" x14ac:dyDescent="0.35">
      <c r="A69" s="388" t="s">
        <v>148</v>
      </c>
      <c r="B69" s="388"/>
      <c r="C69" s="388"/>
      <c r="D69" s="399"/>
    </row>
    <row r="70" spans="1:4" s="300" customFormat="1" ht="6.75" customHeight="1" x14ac:dyDescent="0.35">
      <c r="A70" s="301"/>
      <c r="B70" s="301"/>
      <c r="C70" s="301"/>
      <c r="D70" s="316"/>
    </row>
    <row r="71" spans="1:4" s="300" customFormat="1" ht="48" customHeight="1" x14ac:dyDescent="0.35">
      <c r="A71" s="388" t="s">
        <v>149</v>
      </c>
      <c r="B71" s="388"/>
      <c r="C71" s="388"/>
      <c r="D71" s="399"/>
    </row>
    <row r="72" spans="1:4" s="300" customFormat="1" ht="6.75" customHeight="1" x14ac:dyDescent="0.35">
      <c r="A72" s="301"/>
      <c r="B72" s="301"/>
      <c r="C72" s="301"/>
      <c r="D72" s="316"/>
    </row>
    <row r="73" spans="1:4" s="300" customFormat="1" ht="96" customHeight="1" x14ac:dyDescent="0.35">
      <c r="A73" s="392" t="s">
        <v>169</v>
      </c>
      <c r="B73" s="392"/>
      <c r="C73" s="392"/>
      <c r="D73" s="392"/>
    </row>
    <row r="74" spans="1:4" s="300" customFormat="1" ht="96" customHeight="1" x14ac:dyDescent="0.35">
      <c r="A74" s="392" t="s">
        <v>170</v>
      </c>
      <c r="B74" s="392"/>
      <c r="C74" s="392"/>
      <c r="D74" s="392"/>
    </row>
    <row r="75" spans="1:4" s="300" customFormat="1" ht="36" customHeight="1" x14ac:dyDescent="0.35">
      <c r="A75" s="388" t="s">
        <v>150</v>
      </c>
      <c r="B75" s="388"/>
      <c r="C75" s="388"/>
      <c r="D75" s="388"/>
    </row>
    <row r="76" spans="1:4" s="300" customFormat="1" ht="24" customHeight="1" x14ac:dyDescent="0.35">
      <c r="A76" s="396" t="s">
        <v>171</v>
      </c>
      <c r="B76" s="396"/>
      <c r="C76" s="396"/>
      <c r="D76" s="396"/>
    </row>
    <row r="77" spans="1:4" s="300" customFormat="1" ht="6.75" customHeight="1" x14ac:dyDescent="0.35">
      <c r="A77" s="317"/>
      <c r="B77" s="317"/>
      <c r="C77" s="317"/>
      <c r="D77" s="317"/>
    </row>
    <row r="78" spans="1:4" s="300" customFormat="1" ht="15" customHeight="1" x14ac:dyDescent="0.35">
      <c r="A78" s="389" t="s">
        <v>151</v>
      </c>
      <c r="B78" s="390"/>
      <c r="C78" s="390"/>
      <c r="D78" s="390"/>
    </row>
    <row r="79" spans="1:4" s="300" customFormat="1" ht="6.75" customHeight="1" x14ac:dyDescent="0.35">
      <c r="A79" s="304"/>
      <c r="B79" s="305"/>
      <c r="C79" s="305"/>
      <c r="D79" s="305"/>
    </row>
    <row r="80" spans="1:4" s="300" customFormat="1" ht="11.25" customHeight="1" x14ac:dyDescent="0.35">
      <c r="A80" s="383" t="s">
        <v>152</v>
      </c>
      <c r="B80" s="383"/>
      <c r="C80" s="306" t="s">
        <v>153</v>
      </c>
      <c r="D80" s="356">
        <f>'Proposed Rates'!G9</f>
        <v>200</v>
      </c>
    </row>
    <row r="81" spans="1:4" s="300" customFormat="1" ht="11.25" customHeight="1" x14ac:dyDescent="0.35">
      <c r="A81" s="383" t="s">
        <v>19</v>
      </c>
      <c r="B81" s="383"/>
      <c r="C81" s="306" t="s">
        <v>92</v>
      </c>
      <c r="D81" s="356">
        <f>'Proposed Rates'!G22</f>
        <v>5.8902000000000001</v>
      </c>
    </row>
    <row r="82" spans="1:4" s="300" customFormat="1" ht="11.25" customHeight="1" x14ac:dyDescent="0.35">
      <c r="A82" s="383" t="s">
        <v>156</v>
      </c>
      <c r="B82" s="383"/>
      <c r="C82" s="306" t="s">
        <v>92</v>
      </c>
      <c r="D82" s="356">
        <f>'Proposed Rates'!G235</f>
        <v>2.017E-2</v>
      </c>
    </row>
    <row r="83" spans="1:4" s="300" customFormat="1" ht="12" customHeight="1" x14ac:dyDescent="0.35">
      <c r="A83" s="383" t="s">
        <v>157</v>
      </c>
      <c r="B83" s="383"/>
      <c r="C83" s="306" t="s">
        <v>92</v>
      </c>
      <c r="D83" s="307">
        <f>'Proposed Rates'!G155</f>
        <v>3.1059000000000001</v>
      </c>
    </row>
    <row r="84" spans="1:4" s="300" customFormat="1" ht="12" customHeight="1" x14ac:dyDescent="0.35">
      <c r="A84" s="383" t="s">
        <v>158</v>
      </c>
      <c r="B84" s="383"/>
      <c r="C84" s="306" t="s">
        <v>92</v>
      </c>
      <c r="D84" s="307">
        <f>'Proposed Rates'!G169</f>
        <v>1.9643999999999999</v>
      </c>
    </row>
    <row r="85" spans="1:4" s="300" customFormat="1" ht="12" customHeight="1" x14ac:dyDescent="0.35">
      <c r="A85" s="308"/>
      <c r="B85" s="308"/>
      <c r="C85" s="306"/>
      <c r="D85" s="307"/>
    </row>
    <row r="86" spans="1:4" s="300" customFormat="1" ht="15" customHeight="1" x14ac:dyDescent="0.35">
      <c r="A86" s="385" t="s">
        <v>159</v>
      </c>
      <c r="B86" s="384"/>
      <c r="C86" s="306"/>
      <c r="D86" s="310"/>
    </row>
    <row r="87" spans="1:4" s="300" customFormat="1" ht="6.75" customHeight="1" x14ac:dyDescent="0.35">
      <c r="A87" s="311"/>
      <c r="B87" s="309"/>
      <c r="C87" s="306"/>
      <c r="D87" s="310"/>
    </row>
    <row r="88" spans="1:4" s="300" customFormat="1" ht="11.25" customHeight="1" x14ac:dyDescent="0.35">
      <c r="A88" s="383" t="s">
        <v>160</v>
      </c>
      <c r="B88" s="383"/>
      <c r="C88" s="312" t="s">
        <v>91</v>
      </c>
      <c r="D88" s="313">
        <v>3.0000000000000001E-3</v>
      </c>
    </row>
    <row r="89" spans="1:4" s="300" customFormat="1" ht="11.25" customHeight="1" x14ac:dyDescent="0.35">
      <c r="A89" s="384" t="s">
        <v>161</v>
      </c>
      <c r="B89" s="384"/>
      <c r="C89" s="312" t="s">
        <v>91</v>
      </c>
      <c r="D89" s="314">
        <v>4.0000000000000002E-4</v>
      </c>
    </row>
    <row r="90" spans="1:4" s="300" customFormat="1" ht="11.25" customHeight="1" x14ac:dyDescent="0.35">
      <c r="A90" s="383" t="s">
        <v>162</v>
      </c>
      <c r="B90" s="383"/>
      <c r="C90" s="312" t="s">
        <v>91</v>
      </c>
      <c r="D90" s="314">
        <v>5.0000000000000001E-4</v>
      </c>
    </row>
    <row r="91" spans="1:4" s="300" customFormat="1" ht="11.25" customHeight="1" x14ac:dyDescent="0.35">
      <c r="A91" s="383" t="s">
        <v>163</v>
      </c>
      <c r="B91" s="383"/>
      <c r="C91" s="306" t="s">
        <v>153</v>
      </c>
      <c r="D91" s="347">
        <f>'Proposed Rates'!G211</f>
        <v>0.25</v>
      </c>
    </row>
    <row r="92" spans="1:4" s="315" customFormat="1" ht="18.75" customHeight="1" x14ac:dyDescent="0.45">
      <c r="A92" s="395" t="s">
        <v>172</v>
      </c>
      <c r="B92" s="395"/>
      <c r="C92" s="395"/>
      <c r="D92" s="407"/>
    </row>
    <row r="93" spans="1:4" s="300" customFormat="1" ht="48" customHeight="1" x14ac:dyDescent="0.35">
      <c r="A93" s="388" t="s">
        <v>173</v>
      </c>
      <c r="B93" s="388"/>
      <c r="C93" s="388"/>
      <c r="D93" s="399"/>
    </row>
    <row r="94" spans="1:4" s="300" customFormat="1" ht="6.75" customHeight="1" x14ac:dyDescent="0.35">
      <c r="A94" s="301"/>
      <c r="B94" s="301"/>
      <c r="C94" s="301"/>
      <c r="D94" s="316"/>
    </row>
    <row r="95" spans="1:4" s="300" customFormat="1" ht="11.25" customHeight="1" x14ac:dyDescent="0.35">
      <c r="A95" s="393" t="s">
        <v>146</v>
      </c>
      <c r="B95" s="394"/>
      <c r="C95" s="394"/>
      <c r="D95" s="394"/>
    </row>
    <row r="96" spans="1:4" s="300" customFormat="1" ht="6.75" customHeight="1" x14ac:dyDescent="0.35">
      <c r="A96" s="302"/>
      <c r="B96" s="303"/>
      <c r="C96" s="303"/>
      <c r="D96" s="303"/>
    </row>
    <row r="97" spans="1:4" s="300" customFormat="1" ht="36" customHeight="1" x14ac:dyDescent="0.35">
      <c r="A97" s="388" t="s">
        <v>147</v>
      </c>
      <c r="B97" s="388"/>
      <c r="C97" s="388"/>
      <c r="D97" s="399"/>
    </row>
    <row r="98" spans="1:4" s="300" customFormat="1" ht="6.75" customHeight="1" x14ac:dyDescent="0.35">
      <c r="A98" s="301"/>
      <c r="B98" s="301"/>
      <c r="C98" s="301"/>
      <c r="D98" s="316"/>
    </row>
    <row r="99" spans="1:4" s="300" customFormat="1" ht="48" customHeight="1" x14ac:dyDescent="0.35">
      <c r="A99" s="388" t="s">
        <v>174</v>
      </c>
      <c r="B99" s="388"/>
      <c r="C99" s="388"/>
      <c r="D99" s="399"/>
    </row>
    <row r="100" spans="1:4" s="300" customFormat="1" ht="6.75" customHeight="1" x14ac:dyDescent="0.35">
      <c r="A100" s="301"/>
      <c r="B100" s="301"/>
      <c r="C100" s="301"/>
      <c r="D100" s="316"/>
    </row>
    <row r="101" spans="1:4" s="300" customFormat="1" ht="48" customHeight="1" x14ac:dyDescent="0.35">
      <c r="A101" s="388" t="s">
        <v>149</v>
      </c>
      <c r="B101" s="388"/>
      <c r="C101" s="388"/>
      <c r="D101" s="399"/>
    </row>
    <row r="102" spans="1:4" s="300" customFormat="1" ht="6.75" customHeight="1" x14ac:dyDescent="0.35">
      <c r="A102" s="301"/>
      <c r="B102" s="301"/>
      <c r="C102" s="301"/>
      <c r="D102" s="316"/>
    </row>
    <row r="103" spans="1:4" s="300" customFormat="1" ht="96" customHeight="1" x14ac:dyDescent="0.35">
      <c r="A103" s="392" t="s">
        <v>169</v>
      </c>
      <c r="B103" s="392"/>
      <c r="C103" s="392"/>
      <c r="D103" s="392"/>
    </row>
    <row r="104" spans="1:4" s="300" customFormat="1" ht="96" customHeight="1" x14ac:dyDescent="0.35">
      <c r="A104" s="392" t="s">
        <v>170</v>
      </c>
      <c r="B104" s="392"/>
      <c r="C104" s="392"/>
      <c r="D104" s="392"/>
    </row>
    <row r="105" spans="1:4" s="300" customFormat="1" ht="36" customHeight="1" x14ac:dyDescent="0.35">
      <c r="A105" s="388" t="s">
        <v>150</v>
      </c>
      <c r="B105" s="388"/>
      <c r="C105" s="388"/>
      <c r="D105" s="399"/>
    </row>
    <row r="106" spans="1:4" s="300" customFormat="1" ht="24" customHeight="1" x14ac:dyDescent="0.35">
      <c r="A106" s="396" t="s">
        <v>171</v>
      </c>
      <c r="B106" s="396"/>
      <c r="C106" s="396"/>
      <c r="D106" s="396"/>
    </row>
    <row r="107" spans="1:4" s="300" customFormat="1" ht="6.75" customHeight="1" x14ac:dyDescent="0.35">
      <c r="A107" s="317"/>
      <c r="B107" s="317"/>
      <c r="C107" s="317"/>
      <c r="D107" s="317"/>
    </row>
    <row r="108" spans="1:4" s="300" customFormat="1" ht="15" customHeight="1" x14ac:dyDescent="0.35">
      <c r="A108" s="389" t="s">
        <v>151</v>
      </c>
      <c r="B108" s="390"/>
      <c r="C108" s="390"/>
      <c r="D108" s="390"/>
    </row>
    <row r="109" spans="1:4" s="300" customFormat="1" ht="6.75" customHeight="1" x14ac:dyDescent="0.35">
      <c r="A109" s="304"/>
      <c r="B109" s="305"/>
      <c r="C109" s="305"/>
      <c r="D109" s="305"/>
    </row>
    <row r="110" spans="1:4" s="300" customFormat="1" ht="11.25" customHeight="1" x14ac:dyDescent="0.35">
      <c r="A110" s="383" t="s">
        <v>152</v>
      </c>
      <c r="B110" s="383"/>
      <c r="C110" s="306" t="s">
        <v>153</v>
      </c>
      <c r="D110" s="361">
        <f>'Proposed Rates'!G10</f>
        <v>4193.93</v>
      </c>
    </row>
    <row r="111" spans="1:4" s="300" customFormat="1" ht="11.25" customHeight="1" x14ac:dyDescent="0.35">
      <c r="A111" s="383" t="s">
        <v>19</v>
      </c>
      <c r="B111" s="383"/>
      <c r="C111" s="306" t="s">
        <v>92</v>
      </c>
      <c r="D111" s="360">
        <f>'Proposed Rates'!G23</f>
        <v>5.4149000000000003</v>
      </c>
    </row>
    <row r="112" spans="1:4" s="300" customFormat="1" ht="11.25" customHeight="1" x14ac:dyDescent="0.35">
      <c r="A112" s="383" t="s">
        <v>156</v>
      </c>
      <c r="B112" s="383"/>
      <c r="C112" s="306" t="s">
        <v>92</v>
      </c>
      <c r="D112" s="356">
        <f>'Proposed Rates'!G236</f>
        <v>2.1559999999999999E-2</v>
      </c>
    </row>
    <row r="113" spans="1:4" s="300" customFormat="1" ht="12.75" customHeight="1" x14ac:dyDescent="0.35">
      <c r="A113" s="383" t="s">
        <v>157</v>
      </c>
      <c r="B113" s="383"/>
      <c r="C113" s="306" t="s">
        <v>92</v>
      </c>
      <c r="D113" s="307">
        <f>'Proposed Rates'!G156</f>
        <v>3.2248000000000001</v>
      </c>
    </row>
    <row r="114" spans="1:4" s="300" customFormat="1" ht="13.5" customHeight="1" x14ac:dyDescent="0.35">
      <c r="A114" s="383" t="s">
        <v>158</v>
      </c>
      <c r="B114" s="383"/>
      <c r="C114" s="306" t="s">
        <v>92</v>
      </c>
      <c r="D114" s="307">
        <f>'Proposed Rates'!G170</f>
        <v>2.0994999999999999</v>
      </c>
    </row>
    <row r="115" spans="1:4" s="300" customFormat="1" ht="6.75" customHeight="1" x14ac:dyDescent="0.35">
      <c r="A115" s="308"/>
      <c r="B115" s="308"/>
      <c r="C115" s="306"/>
      <c r="D115" s="307"/>
    </row>
    <row r="116" spans="1:4" s="300" customFormat="1" ht="15" customHeight="1" x14ac:dyDescent="0.35">
      <c r="A116" s="385" t="s">
        <v>159</v>
      </c>
      <c r="B116" s="384"/>
      <c r="C116" s="306"/>
      <c r="D116" s="310"/>
    </row>
    <row r="117" spans="1:4" s="300" customFormat="1" ht="6.75" customHeight="1" x14ac:dyDescent="0.35">
      <c r="A117" s="311"/>
      <c r="B117" s="309"/>
      <c r="C117" s="306"/>
      <c r="D117" s="310"/>
    </row>
    <row r="118" spans="1:4" s="300" customFormat="1" ht="11.25" customHeight="1" x14ac:dyDescent="0.35">
      <c r="A118" s="383" t="s">
        <v>160</v>
      </c>
      <c r="B118" s="383"/>
      <c r="C118" s="312" t="s">
        <v>91</v>
      </c>
      <c r="D118" s="313">
        <v>3.0000000000000001E-3</v>
      </c>
    </row>
    <row r="119" spans="1:4" s="300" customFormat="1" ht="11.25" customHeight="1" x14ac:dyDescent="0.35">
      <c r="A119" s="384" t="s">
        <v>161</v>
      </c>
      <c r="B119" s="384"/>
      <c r="C119" s="312" t="s">
        <v>91</v>
      </c>
      <c r="D119" s="314">
        <v>4.0000000000000002E-4</v>
      </c>
    </row>
    <row r="120" spans="1:4" s="300" customFormat="1" ht="11.25" customHeight="1" x14ac:dyDescent="0.35">
      <c r="A120" s="383" t="s">
        <v>162</v>
      </c>
      <c r="B120" s="383"/>
      <c r="C120" s="312" t="s">
        <v>91</v>
      </c>
      <c r="D120" s="314">
        <v>5.0000000000000001E-4</v>
      </c>
    </row>
    <row r="121" spans="1:4" s="300" customFormat="1" ht="11.25" customHeight="1" x14ac:dyDescent="0.35">
      <c r="A121" s="383" t="s">
        <v>163</v>
      </c>
      <c r="B121" s="383"/>
      <c r="C121" s="306" t="s">
        <v>153</v>
      </c>
      <c r="D121" s="347">
        <f>'Proposed Rates'!G212</f>
        <v>0.25</v>
      </c>
    </row>
    <row r="122" spans="1:4" s="315" customFormat="1" ht="18.75" customHeight="1" x14ac:dyDescent="0.45">
      <c r="A122" s="395" t="s">
        <v>175</v>
      </c>
      <c r="B122" s="395"/>
      <c r="C122" s="395"/>
      <c r="D122" s="407"/>
    </row>
    <row r="123" spans="1:4" s="300" customFormat="1" ht="48" customHeight="1" x14ac:dyDescent="0.35">
      <c r="A123" s="388" t="s">
        <v>176</v>
      </c>
      <c r="B123" s="388"/>
      <c r="C123" s="388"/>
      <c r="D123" s="399"/>
    </row>
    <row r="124" spans="1:4" s="300" customFormat="1" ht="6.75" customHeight="1" x14ac:dyDescent="0.35">
      <c r="A124" s="301"/>
      <c r="B124" s="301"/>
      <c r="C124" s="301"/>
      <c r="D124" s="316"/>
    </row>
    <row r="125" spans="1:4" s="300" customFormat="1" ht="11.25" customHeight="1" x14ac:dyDescent="0.35">
      <c r="A125" s="393" t="s">
        <v>146</v>
      </c>
      <c r="B125" s="394"/>
      <c r="C125" s="394"/>
      <c r="D125" s="394"/>
    </row>
    <row r="126" spans="1:4" s="300" customFormat="1" ht="6.75" customHeight="1" x14ac:dyDescent="0.35">
      <c r="A126" s="302"/>
      <c r="B126" s="303"/>
      <c r="C126" s="303"/>
      <c r="D126" s="303"/>
    </row>
    <row r="127" spans="1:4" s="300" customFormat="1" ht="36" customHeight="1" x14ac:dyDescent="0.35">
      <c r="A127" s="388" t="s">
        <v>147</v>
      </c>
      <c r="B127" s="388"/>
      <c r="C127" s="388"/>
      <c r="D127" s="399"/>
    </row>
    <row r="128" spans="1:4" s="300" customFormat="1" ht="6.75" customHeight="1" x14ac:dyDescent="0.35">
      <c r="A128" s="301"/>
      <c r="B128" s="301"/>
      <c r="C128" s="301"/>
      <c r="D128" s="316"/>
    </row>
    <row r="129" spans="1:4" s="300" customFormat="1" ht="48" customHeight="1" x14ac:dyDescent="0.35">
      <c r="A129" s="388" t="s">
        <v>177</v>
      </c>
      <c r="B129" s="388"/>
      <c r="C129" s="388"/>
      <c r="D129" s="399"/>
    </row>
    <row r="130" spans="1:4" s="300" customFormat="1" ht="6.75" customHeight="1" x14ac:dyDescent="0.35">
      <c r="A130" s="301"/>
      <c r="B130" s="301"/>
      <c r="C130" s="301"/>
      <c r="D130" s="316"/>
    </row>
    <row r="131" spans="1:4" s="300" customFormat="1" ht="48" customHeight="1" x14ac:dyDescent="0.35">
      <c r="A131" s="388" t="s">
        <v>149</v>
      </c>
      <c r="B131" s="388"/>
      <c r="C131" s="388"/>
      <c r="D131" s="399"/>
    </row>
    <row r="132" spans="1:4" s="300" customFormat="1" ht="6.75" customHeight="1" x14ac:dyDescent="0.35">
      <c r="A132" s="301"/>
      <c r="B132" s="301"/>
      <c r="C132" s="301"/>
      <c r="D132" s="316"/>
    </row>
    <row r="133" spans="1:4" s="300" customFormat="1" ht="96" customHeight="1" x14ac:dyDescent="0.35">
      <c r="A133" s="392" t="s">
        <v>169</v>
      </c>
      <c r="B133" s="392"/>
      <c r="C133" s="392"/>
      <c r="D133" s="392"/>
    </row>
    <row r="134" spans="1:4" s="300" customFormat="1" ht="96" customHeight="1" x14ac:dyDescent="0.35">
      <c r="A134" s="392" t="s">
        <v>170</v>
      </c>
      <c r="B134" s="392"/>
      <c r="C134" s="392"/>
      <c r="D134" s="392"/>
    </row>
    <row r="135" spans="1:4" s="300" customFormat="1" ht="36" customHeight="1" x14ac:dyDescent="0.35">
      <c r="A135" s="388" t="s">
        <v>150</v>
      </c>
      <c r="B135" s="388"/>
      <c r="C135" s="388"/>
      <c r="D135" s="399"/>
    </row>
    <row r="136" spans="1:4" s="300" customFormat="1" ht="24" customHeight="1" x14ac:dyDescent="0.35">
      <c r="A136" s="396" t="s">
        <v>171</v>
      </c>
      <c r="B136" s="396"/>
      <c r="C136" s="396"/>
      <c r="D136" s="396"/>
    </row>
    <row r="137" spans="1:4" s="300" customFormat="1" ht="6.75" customHeight="1" x14ac:dyDescent="0.35">
      <c r="A137" s="317"/>
      <c r="B137" s="317"/>
      <c r="C137" s="317"/>
      <c r="D137" s="317"/>
    </row>
    <row r="138" spans="1:4" s="300" customFormat="1" ht="15" customHeight="1" x14ac:dyDescent="0.35">
      <c r="A138" s="389" t="s">
        <v>151</v>
      </c>
      <c r="B138" s="390"/>
      <c r="C138" s="390"/>
      <c r="D138" s="390"/>
    </row>
    <row r="139" spans="1:4" s="300" customFormat="1" ht="6.75" customHeight="1" x14ac:dyDescent="0.35">
      <c r="A139" s="304"/>
      <c r="B139" s="305"/>
      <c r="C139" s="305"/>
      <c r="D139" s="305"/>
    </row>
    <row r="140" spans="1:4" s="300" customFormat="1" ht="11.25" customHeight="1" x14ac:dyDescent="0.35">
      <c r="A140" s="383" t="s">
        <v>152</v>
      </c>
      <c r="B140" s="383"/>
      <c r="C140" s="306" t="s">
        <v>153</v>
      </c>
      <c r="D140" s="362">
        <f>'Proposed Rates'!G11</f>
        <v>15216.86</v>
      </c>
    </row>
    <row r="141" spans="1:4" s="300" customFormat="1" ht="11.25" customHeight="1" x14ac:dyDescent="0.35">
      <c r="A141" s="383" t="s">
        <v>19</v>
      </c>
      <c r="B141" s="383"/>
      <c r="C141" s="306" t="s">
        <v>92</v>
      </c>
      <c r="D141" s="356">
        <f>'Proposed Rates'!G24</f>
        <v>5.3400999999999996</v>
      </c>
    </row>
    <row r="142" spans="1:4" s="300" customFormat="1" ht="11.25" customHeight="1" x14ac:dyDescent="0.35">
      <c r="A142" s="383" t="s">
        <v>156</v>
      </c>
      <c r="B142" s="383"/>
      <c r="C142" s="306" t="s">
        <v>92</v>
      </c>
      <c r="D142" s="307">
        <f>'Proposed Rates'!G237</f>
        <v>2.427E-2</v>
      </c>
    </row>
    <row r="143" spans="1:4" s="300" customFormat="1" ht="11.25" customHeight="1" x14ac:dyDescent="0.35">
      <c r="A143" s="383" t="s">
        <v>157</v>
      </c>
      <c r="B143" s="383"/>
      <c r="C143" s="306" t="s">
        <v>92</v>
      </c>
      <c r="D143" s="307">
        <f>'Proposed Rates'!G157</f>
        <v>3.5749</v>
      </c>
    </row>
    <row r="144" spans="1:4" s="300" customFormat="1" ht="15" customHeight="1" x14ac:dyDescent="0.35">
      <c r="A144" s="383" t="s">
        <v>158</v>
      </c>
      <c r="B144" s="383"/>
      <c r="C144" s="306" t="s">
        <v>92</v>
      </c>
      <c r="D144" s="307">
        <f>'Proposed Rates'!G171</f>
        <v>2.3643000000000001</v>
      </c>
    </row>
    <row r="145" spans="1:4" s="300" customFormat="1" ht="6.75" customHeight="1" x14ac:dyDescent="0.35">
      <c r="A145" s="308"/>
      <c r="B145" s="308"/>
      <c r="C145" s="306"/>
      <c r="D145" s="307"/>
    </row>
    <row r="146" spans="1:4" s="300" customFormat="1" ht="15" customHeight="1" x14ac:dyDescent="0.35">
      <c r="A146" s="385" t="s">
        <v>159</v>
      </c>
      <c r="B146" s="384"/>
      <c r="C146" s="306"/>
      <c r="D146" s="310"/>
    </row>
    <row r="147" spans="1:4" s="300" customFormat="1" ht="6.75" customHeight="1" x14ac:dyDescent="0.35">
      <c r="A147" s="311"/>
      <c r="B147" s="309"/>
      <c r="C147" s="306"/>
      <c r="D147" s="310"/>
    </row>
    <row r="148" spans="1:4" s="300" customFormat="1" ht="11.25" customHeight="1" x14ac:dyDescent="0.35">
      <c r="A148" s="383" t="s">
        <v>160</v>
      </c>
      <c r="B148" s="383"/>
      <c r="C148" s="312" t="s">
        <v>91</v>
      </c>
      <c r="D148" s="313">
        <v>3.0000000000000001E-3</v>
      </c>
    </row>
    <row r="149" spans="1:4" s="300" customFormat="1" ht="11.25" customHeight="1" x14ac:dyDescent="0.35">
      <c r="A149" s="384" t="s">
        <v>161</v>
      </c>
      <c r="B149" s="384"/>
      <c r="C149" s="312" t="s">
        <v>91</v>
      </c>
      <c r="D149" s="314">
        <v>4.0000000000000002E-4</v>
      </c>
    </row>
    <row r="150" spans="1:4" s="300" customFormat="1" ht="11.25" customHeight="1" x14ac:dyDescent="0.35">
      <c r="A150" s="383" t="s">
        <v>162</v>
      </c>
      <c r="B150" s="383"/>
      <c r="C150" s="312" t="s">
        <v>91</v>
      </c>
      <c r="D150" s="314">
        <v>5.0000000000000001E-4</v>
      </c>
    </row>
    <row r="151" spans="1:4" s="300" customFormat="1" ht="11.25" customHeight="1" x14ac:dyDescent="0.35">
      <c r="A151" s="383" t="s">
        <v>163</v>
      </c>
      <c r="B151" s="383"/>
      <c r="C151" s="306" t="s">
        <v>153</v>
      </c>
      <c r="D151" s="347">
        <f>'Proposed Rates'!G213</f>
        <v>0.25</v>
      </c>
    </row>
    <row r="152" spans="1:4" s="315" customFormat="1" ht="18.75" customHeight="1" x14ac:dyDescent="0.45">
      <c r="A152" s="395" t="s">
        <v>178</v>
      </c>
      <c r="B152" s="395"/>
      <c r="C152" s="395"/>
      <c r="D152" s="407"/>
    </row>
    <row r="153" spans="1:4" s="300" customFormat="1" ht="84" customHeight="1" x14ac:dyDescent="0.35">
      <c r="A153" s="388" t="s">
        <v>179</v>
      </c>
      <c r="B153" s="388"/>
      <c r="C153" s="388"/>
      <c r="D153" s="399"/>
    </row>
    <row r="154" spans="1:4" s="300" customFormat="1" ht="6.75" customHeight="1" x14ac:dyDescent="0.35">
      <c r="A154" s="301"/>
      <c r="B154" s="301"/>
      <c r="C154" s="301"/>
      <c r="D154" s="316"/>
    </row>
    <row r="155" spans="1:4" s="300" customFormat="1" ht="11.25" customHeight="1" x14ac:dyDescent="0.35">
      <c r="A155" s="393" t="s">
        <v>146</v>
      </c>
      <c r="B155" s="394"/>
      <c r="C155" s="394"/>
      <c r="D155" s="394"/>
    </row>
    <row r="156" spans="1:4" s="300" customFormat="1" ht="6.75" customHeight="1" x14ac:dyDescent="0.35">
      <c r="A156" s="302"/>
      <c r="B156" s="303"/>
      <c r="C156" s="303"/>
      <c r="D156" s="303"/>
    </row>
    <row r="157" spans="1:4" s="300" customFormat="1" ht="36" customHeight="1" x14ac:dyDescent="0.35">
      <c r="A157" s="388" t="s">
        <v>147</v>
      </c>
      <c r="B157" s="388"/>
      <c r="C157" s="388"/>
      <c r="D157" s="399"/>
    </row>
    <row r="158" spans="1:4" s="300" customFormat="1" ht="6.75" customHeight="1" x14ac:dyDescent="0.35">
      <c r="A158" s="301"/>
      <c r="B158" s="301"/>
      <c r="C158" s="301"/>
      <c r="D158" s="316"/>
    </row>
    <row r="159" spans="1:4" s="300" customFormat="1" ht="48" customHeight="1" x14ac:dyDescent="0.35">
      <c r="A159" s="388" t="s">
        <v>148</v>
      </c>
      <c r="B159" s="388"/>
      <c r="C159" s="388"/>
      <c r="D159" s="399"/>
    </row>
    <row r="160" spans="1:4" s="300" customFormat="1" ht="6.75" customHeight="1" x14ac:dyDescent="0.35">
      <c r="A160" s="301"/>
      <c r="B160" s="301"/>
      <c r="C160" s="301"/>
      <c r="D160" s="316"/>
    </row>
    <row r="161" spans="1:4" s="300" customFormat="1" ht="48" customHeight="1" x14ac:dyDescent="0.35">
      <c r="A161" s="388" t="s">
        <v>149</v>
      </c>
      <c r="B161" s="388"/>
      <c r="C161" s="388"/>
      <c r="D161" s="399"/>
    </row>
    <row r="162" spans="1:4" s="300" customFormat="1" ht="6.75" customHeight="1" x14ac:dyDescent="0.35">
      <c r="A162" s="301"/>
      <c r="B162" s="301"/>
      <c r="C162" s="301"/>
      <c r="D162" s="316"/>
    </row>
    <row r="163" spans="1:4" s="300" customFormat="1" ht="36" customHeight="1" x14ac:dyDescent="0.35">
      <c r="A163" s="388" t="s">
        <v>150</v>
      </c>
      <c r="B163" s="388"/>
      <c r="C163" s="388"/>
      <c r="D163" s="399"/>
    </row>
    <row r="164" spans="1:4" s="300" customFormat="1" ht="6.75" customHeight="1" x14ac:dyDescent="0.35">
      <c r="A164" s="301"/>
      <c r="B164" s="301"/>
      <c r="C164" s="301"/>
      <c r="D164" s="316"/>
    </row>
    <row r="165" spans="1:4" s="300" customFormat="1" ht="15" customHeight="1" x14ac:dyDescent="0.35">
      <c r="A165" s="389" t="s">
        <v>151</v>
      </c>
      <c r="B165" s="390"/>
      <c r="C165" s="390"/>
      <c r="D165" s="390"/>
    </row>
    <row r="166" spans="1:4" s="300" customFormat="1" ht="6.75" customHeight="1" x14ac:dyDescent="0.35">
      <c r="A166" s="304"/>
      <c r="B166" s="305"/>
      <c r="C166" s="305"/>
      <c r="D166" s="305"/>
    </row>
    <row r="167" spans="1:4" s="300" customFormat="1" ht="11.25" customHeight="1" x14ac:dyDescent="0.35">
      <c r="A167" s="383" t="s">
        <v>180</v>
      </c>
      <c r="B167" s="383"/>
      <c r="C167" s="306" t="s">
        <v>153</v>
      </c>
      <c r="D167" s="356">
        <f>'Proposed Rates'!G14</f>
        <v>6.16</v>
      </c>
    </row>
    <row r="168" spans="1:4" s="300" customFormat="1" ht="11.25" customHeight="1" x14ac:dyDescent="0.35">
      <c r="A168" s="383" t="s">
        <v>19</v>
      </c>
      <c r="B168" s="383"/>
      <c r="C168" s="306" t="s">
        <v>91</v>
      </c>
      <c r="D168" s="356">
        <f>'Proposed Rates'!G27</f>
        <v>2.92E-2</v>
      </c>
    </row>
    <row r="169" spans="1:4" s="300" customFormat="1" ht="11.25" customHeight="1" x14ac:dyDescent="0.35">
      <c r="A169" s="383" t="s">
        <v>156</v>
      </c>
      <c r="B169" s="383"/>
      <c r="C169" s="306" t="s">
        <v>91</v>
      </c>
      <c r="D169" s="356">
        <f>'Proposed Rates'!G240</f>
        <v>5.0000000000000002E-5</v>
      </c>
    </row>
    <row r="170" spans="1:4" s="300" customFormat="1" ht="13.5" customHeight="1" x14ac:dyDescent="0.35">
      <c r="A170" s="383" t="s">
        <v>157</v>
      </c>
      <c r="B170" s="383"/>
      <c r="C170" s="306" t="s">
        <v>91</v>
      </c>
      <c r="D170" s="307">
        <f>'Proposed Rates'!G160</f>
        <v>7.6E-3</v>
      </c>
    </row>
    <row r="171" spans="1:4" s="300" customFormat="1" ht="12.75" customHeight="1" x14ac:dyDescent="0.35">
      <c r="A171" s="383" t="s">
        <v>158</v>
      </c>
      <c r="B171" s="383"/>
      <c r="C171" s="306" t="s">
        <v>91</v>
      </c>
      <c r="D171" s="318">
        <f>'Proposed Rates'!G174</f>
        <v>4.7999999999999996E-3</v>
      </c>
    </row>
    <row r="172" spans="1:4" s="300" customFormat="1" ht="6.75" customHeight="1" x14ac:dyDescent="0.35">
      <c r="A172" s="308"/>
      <c r="B172" s="308"/>
      <c r="C172" s="306"/>
      <c r="D172" s="307"/>
    </row>
    <row r="173" spans="1:4" s="300" customFormat="1" ht="15" customHeight="1" x14ac:dyDescent="0.35">
      <c r="A173" s="385" t="s">
        <v>159</v>
      </c>
      <c r="B173" s="384"/>
      <c r="C173" s="306"/>
      <c r="D173" s="310"/>
    </row>
    <row r="174" spans="1:4" s="300" customFormat="1" ht="6.75" customHeight="1" x14ac:dyDescent="0.35">
      <c r="A174" s="311"/>
      <c r="B174" s="309"/>
      <c r="C174" s="306"/>
      <c r="D174" s="310"/>
    </row>
    <row r="175" spans="1:4" s="300" customFormat="1" ht="11.25" customHeight="1" x14ac:dyDescent="0.35">
      <c r="A175" s="383" t="s">
        <v>160</v>
      </c>
      <c r="B175" s="383"/>
      <c r="C175" s="312" t="s">
        <v>91</v>
      </c>
      <c r="D175" s="313">
        <v>3.0000000000000001E-3</v>
      </c>
    </row>
    <row r="176" spans="1:4" s="300" customFormat="1" ht="11.25" customHeight="1" x14ac:dyDescent="0.35">
      <c r="A176" s="384" t="s">
        <v>161</v>
      </c>
      <c r="B176" s="384"/>
      <c r="C176" s="312" t="s">
        <v>91</v>
      </c>
      <c r="D176" s="314">
        <v>4.0000000000000002E-4</v>
      </c>
    </row>
    <row r="177" spans="1:4" s="300" customFormat="1" ht="11.25" customHeight="1" x14ac:dyDescent="0.35">
      <c r="A177" s="383" t="s">
        <v>162</v>
      </c>
      <c r="B177" s="383"/>
      <c r="C177" s="312" t="s">
        <v>91</v>
      </c>
      <c r="D177" s="314">
        <v>5.0000000000000001E-4</v>
      </c>
    </row>
    <row r="178" spans="1:4" s="300" customFormat="1" ht="11.25" customHeight="1" x14ac:dyDescent="0.35">
      <c r="A178" s="383" t="s">
        <v>163</v>
      </c>
      <c r="B178" s="383"/>
      <c r="C178" s="306" t="s">
        <v>153</v>
      </c>
      <c r="D178" s="347">
        <f>'Proposed Rates'!G216</f>
        <v>0.25</v>
      </c>
    </row>
    <row r="179" spans="1:4" s="315" customFormat="1" ht="18.75" customHeight="1" x14ac:dyDescent="0.45">
      <c r="A179" s="395" t="s">
        <v>181</v>
      </c>
      <c r="B179" s="395"/>
      <c r="C179" s="395"/>
      <c r="D179" s="407"/>
    </row>
    <row r="180" spans="1:4" s="300" customFormat="1" ht="36" customHeight="1" x14ac:dyDescent="0.35">
      <c r="A180" s="388" t="s">
        <v>182</v>
      </c>
      <c r="B180" s="388"/>
      <c r="C180" s="388"/>
      <c r="D180" s="399"/>
    </row>
    <row r="181" spans="1:4" s="300" customFormat="1" ht="6.75" customHeight="1" x14ac:dyDescent="0.35">
      <c r="A181" s="301"/>
      <c r="B181" s="301"/>
      <c r="C181" s="301"/>
      <c r="D181" s="316"/>
    </row>
    <row r="182" spans="1:4" s="300" customFormat="1" ht="11.25" customHeight="1" x14ac:dyDescent="0.35">
      <c r="A182" s="393" t="s">
        <v>146</v>
      </c>
      <c r="B182" s="394"/>
      <c r="C182" s="394"/>
      <c r="D182" s="394"/>
    </row>
    <row r="183" spans="1:4" s="300" customFormat="1" ht="6.75" customHeight="1" x14ac:dyDescent="0.35">
      <c r="A183" s="302"/>
      <c r="B183" s="303"/>
      <c r="C183" s="303"/>
      <c r="D183" s="303"/>
    </row>
    <row r="184" spans="1:4" s="300" customFormat="1" ht="36" customHeight="1" x14ac:dyDescent="0.35">
      <c r="A184" s="388" t="s">
        <v>147</v>
      </c>
      <c r="B184" s="388"/>
      <c r="C184" s="388"/>
      <c r="D184" s="399"/>
    </row>
    <row r="185" spans="1:4" s="300" customFormat="1" ht="6.75" customHeight="1" x14ac:dyDescent="0.35">
      <c r="A185" s="301"/>
      <c r="B185" s="301"/>
      <c r="C185" s="301"/>
      <c r="D185" s="316"/>
    </row>
    <row r="186" spans="1:4" s="300" customFormat="1" ht="48" customHeight="1" x14ac:dyDescent="0.35">
      <c r="A186" s="388" t="s">
        <v>148</v>
      </c>
      <c r="B186" s="388"/>
      <c r="C186" s="388"/>
      <c r="D186" s="399"/>
    </row>
    <row r="187" spans="1:4" s="300" customFormat="1" ht="6.75" customHeight="1" x14ac:dyDescent="0.35">
      <c r="A187" s="301"/>
      <c r="B187" s="301"/>
      <c r="C187" s="301"/>
      <c r="D187" s="316"/>
    </row>
    <row r="188" spans="1:4" s="300" customFormat="1" ht="24" customHeight="1" x14ac:dyDescent="0.35">
      <c r="A188" s="388" t="s">
        <v>183</v>
      </c>
      <c r="B188" s="388"/>
      <c r="C188" s="388"/>
      <c r="D188" s="399"/>
    </row>
    <row r="189" spans="1:4" s="300" customFormat="1" ht="6.75" customHeight="1" x14ac:dyDescent="0.35">
      <c r="A189" s="301"/>
      <c r="B189" s="301"/>
      <c r="C189" s="301"/>
      <c r="D189" s="316"/>
    </row>
    <row r="190" spans="1:4" s="300" customFormat="1" ht="36" customHeight="1" x14ac:dyDescent="0.35">
      <c r="A190" s="388" t="s">
        <v>184</v>
      </c>
      <c r="B190" s="388"/>
      <c r="C190" s="388"/>
      <c r="D190" s="399"/>
    </row>
    <row r="191" spans="1:4" s="300" customFormat="1" ht="6.75" customHeight="1" x14ac:dyDescent="0.35">
      <c r="A191" s="301"/>
      <c r="B191" s="301"/>
      <c r="C191" s="301"/>
      <c r="D191" s="316"/>
    </row>
    <row r="192" spans="1:4" s="300" customFormat="1" ht="15" customHeight="1" x14ac:dyDescent="0.35">
      <c r="A192" s="397" t="s">
        <v>185</v>
      </c>
      <c r="B192" s="390"/>
      <c r="C192" s="390"/>
      <c r="D192" s="390"/>
    </row>
    <row r="193" spans="1:4" s="300" customFormat="1" ht="6.75" customHeight="1" x14ac:dyDescent="0.35">
      <c r="A193" s="319"/>
      <c r="B193" s="305"/>
      <c r="C193" s="305"/>
      <c r="D193" s="305"/>
    </row>
    <row r="194" spans="1:4" s="300" customFormat="1" ht="11.25" customHeight="1" x14ac:dyDescent="0.35">
      <c r="A194" s="383" t="s">
        <v>152</v>
      </c>
      <c r="B194" s="383"/>
      <c r="C194" s="306" t="s">
        <v>153</v>
      </c>
      <c r="D194" s="361">
        <f>'Proposed Rates'!G15</f>
        <v>168.72</v>
      </c>
    </row>
    <row r="195" spans="1:4" s="300" customFormat="1" ht="11.25" customHeight="1" x14ac:dyDescent="0.35">
      <c r="A195" s="383" t="s">
        <v>186</v>
      </c>
      <c r="B195" s="383"/>
      <c r="C195" s="306" t="s">
        <v>92</v>
      </c>
      <c r="D195" s="366">
        <f>'Proposed Rates'!G28</f>
        <v>2.2513000000000001</v>
      </c>
    </row>
    <row r="196" spans="1:4" s="300" customFormat="1" ht="11.25" customHeight="1" x14ac:dyDescent="0.35">
      <c r="A196" s="383" t="s">
        <v>187</v>
      </c>
      <c r="B196" s="383"/>
      <c r="C196" s="306" t="s">
        <v>92</v>
      </c>
      <c r="D196" s="356">
        <f>'Proposed Rates'!G29</f>
        <v>2.0651000000000002</v>
      </c>
    </row>
    <row r="197" spans="1:4" s="300" customFormat="1" ht="11.25" customHeight="1" x14ac:dyDescent="0.35">
      <c r="A197" s="383" t="s">
        <v>188</v>
      </c>
      <c r="B197" s="383"/>
      <c r="C197" s="306" t="s">
        <v>92</v>
      </c>
      <c r="D197" s="360">
        <f>'Proposed Rates'!G30</f>
        <v>2.2917000000000001</v>
      </c>
    </row>
    <row r="198" spans="1:4" s="315" customFormat="1" ht="18.75" customHeight="1" x14ac:dyDescent="0.45">
      <c r="A198" s="395" t="s">
        <v>189</v>
      </c>
      <c r="B198" s="395"/>
      <c r="C198" s="395"/>
      <c r="D198" s="407"/>
    </row>
    <row r="199" spans="1:4" s="300" customFormat="1" ht="36" customHeight="1" x14ac:dyDescent="0.35">
      <c r="A199" s="388" t="s">
        <v>190</v>
      </c>
      <c r="B199" s="388"/>
      <c r="C199" s="388"/>
      <c r="D199" s="399"/>
    </row>
    <row r="200" spans="1:4" s="300" customFormat="1" ht="6.75" customHeight="1" x14ac:dyDescent="0.35">
      <c r="A200" s="301"/>
      <c r="B200" s="301"/>
      <c r="C200" s="301"/>
      <c r="D200" s="316"/>
    </row>
    <row r="201" spans="1:4" s="300" customFormat="1" ht="11.25" customHeight="1" x14ac:dyDescent="0.35">
      <c r="A201" s="393" t="s">
        <v>146</v>
      </c>
      <c r="B201" s="394"/>
      <c r="C201" s="394"/>
      <c r="D201" s="394"/>
    </row>
    <row r="202" spans="1:4" s="300" customFormat="1" ht="6.75" customHeight="1" x14ac:dyDescent="0.35">
      <c r="A202" s="302"/>
      <c r="B202" s="303"/>
      <c r="C202" s="303"/>
      <c r="D202" s="303"/>
    </row>
    <row r="203" spans="1:4" s="300" customFormat="1" ht="36" customHeight="1" x14ac:dyDescent="0.35">
      <c r="A203" s="388" t="s">
        <v>147</v>
      </c>
      <c r="B203" s="388"/>
      <c r="C203" s="388"/>
      <c r="D203" s="399"/>
    </row>
    <row r="204" spans="1:4" s="300" customFormat="1" ht="6.75" customHeight="1" x14ac:dyDescent="0.35">
      <c r="A204" s="301"/>
      <c r="B204" s="301"/>
      <c r="C204" s="301"/>
      <c r="D204" s="316"/>
    </row>
    <row r="205" spans="1:4" s="300" customFormat="1" ht="48" customHeight="1" x14ac:dyDescent="0.35">
      <c r="A205" s="388" t="s">
        <v>148</v>
      </c>
      <c r="B205" s="388"/>
      <c r="C205" s="388"/>
      <c r="D205" s="399"/>
    </row>
    <row r="206" spans="1:4" s="300" customFormat="1" ht="6.75" customHeight="1" x14ac:dyDescent="0.35">
      <c r="A206" s="301"/>
      <c r="B206" s="301"/>
      <c r="C206" s="301"/>
      <c r="D206" s="316"/>
    </row>
    <row r="207" spans="1:4" s="300" customFormat="1" ht="48" customHeight="1" x14ac:dyDescent="0.35">
      <c r="A207" s="388" t="s">
        <v>149</v>
      </c>
      <c r="B207" s="388"/>
      <c r="C207" s="388"/>
      <c r="D207" s="399"/>
    </row>
    <row r="208" spans="1:4" s="300" customFormat="1" ht="6.75" customHeight="1" x14ac:dyDescent="0.35">
      <c r="A208" s="301"/>
      <c r="B208" s="301"/>
      <c r="C208" s="301"/>
      <c r="D208" s="316"/>
    </row>
    <row r="209" spans="1:4" s="300" customFormat="1" ht="36" customHeight="1" x14ac:dyDescent="0.35">
      <c r="A209" s="388" t="s">
        <v>150</v>
      </c>
      <c r="B209" s="388"/>
      <c r="C209" s="388"/>
      <c r="D209" s="399"/>
    </row>
    <row r="210" spans="1:4" s="300" customFormat="1" ht="6.75" customHeight="1" x14ac:dyDescent="0.35">
      <c r="A210" s="301"/>
      <c r="B210" s="301"/>
      <c r="C210" s="301"/>
      <c r="D210" s="316"/>
    </row>
    <row r="211" spans="1:4" s="300" customFormat="1" ht="15" customHeight="1" x14ac:dyDescent="0.35">
      <c r="A211" s="389" t="s">
        <v>151</v>
      </c>
      <c r="B211" s="390"/>
      <c r="C211" s="390"/>
      <c r="D211" s="390"/>
    </row>
    <row r="212" spans="1:4" s="300" customFormat="1" ht="6.75" customHeight="1" x14ac:dyDescent="0.35">
      <c r="A212" s="304"/>
      <c r="B212" s="305"/>
      <c r="C212" s="305"/>
      <c r="D212" s="305"/>
    </row>
    <row r="213" spans="1:4" s="300" customFormat="1" ht="11.25" customHeight="1" x14ac:dyDescent="0.35">
      <c r="A213" s="383" t="s">
        <v>180</v>
      </c>
      <c r="B213" s="383"/>
      <c r="C213" s="306" t="s">
        <v>153</v>
      </c>
      <c r="D213" s="356">
        <f>'Proposed Rates'!G13</f>
        <v>5.31</v>
      </c>
    </row>
    <row r="214" spans="1:4" s="300" customFormat="1" ht="11.25" customHeight="1" x14ac:dyDescent="0.35">
      <c r="A214" s="383" t="s">
        <v>19</v>
      </c>
      <c r="B214" s="383"/>
      <c r="C214" s="306" t="s">
        <v>92</v>
      </c>
      <c r="D214" s="360">
        <f>'Proposed Rates'!G26</f>
        <v>24.906199999999998</v>
      </c>
    </row>
    <row r="215" spans="1:4" s="300" customFormat="1" ht="11.25" customHeight="1" x14ac:dyDescent="0.35">
      <c r="A215" s="383" t="s">
        <v>156</v>
      </c>
      <c r="B215" s="383"/>
      <c r="C215" s="306" t="s">
        <v>92</v>
      </c>
      <c r="D215" s="356">
        <f>'Proposed Rates'!G239</f>
        <v>1.498E-2</v>
      </c>
    </row>
    <row r="216" spans="1:4" s="300" customFormat="1" ht="12.75" customHeight="1" x14ac:dyDescent="0.35">
      <c r="A216" s="383" t="s">
        <v>157</v>
      </c>
      <c r="B216" s="383"/>
      <c r="C216" s="306" t="s">
        <v>92</v>
      </c>
      <c r="D216" s="318">
        <f>'Proposed Rates'!G159</f>
        <v>2.2927</v>
      </c>
    </row>
    <row r="217" spans="1:4" s="300" customFormat="1" ht="12.75" customHeight="1" x14ac:dyDescent="0.35">
      <c r="A217" s="383" t="s">
        <v>158</v>
      </c>
      <c r="B217" s="383"/>
      <c r="C217" s="306" t="s">
        <v>92</v>
      </c>
      <c r="D217" s="318">
        <f>'Proposed Rates'!G173</f>
        <v>1.4594</v>
      </c>
    </row>
    <row r="218" spans="1:4" s="300" customFormat="1" ht="6.75" customHeight="1" x14ac:dyDescent="0.35">
      <c r="A218" s="308"/>
      <c r="B218" s="308"/>
      <c r="C218" s="306"/>
      <c r="D218" s="307"/>
    </row>
    <row r="219" spans="1:4" s="300" customFormat="1" ht="15" customHeight="1" x14ac:dyDescent="0.35">
      <c r="A219" s="385" t="s">
        <v>159</v>
      </c>
      <c r="B219" s="384"/>
      <c r="C219" s="306"/>
      <c r="D219" s="310"/>
    </row>
    <row r="220" spans="1:4" s="300" customFormat="1" ht="6.75" customHeight="1" x14ac:dyDescent="0.35">
      <c r="A220" s="311"/>
      <c r="B220" s="309"/>
      <c r="C220" s="306"/>
      <c r="D220" s="310"/>
    </row>
    <row r="221" spans="1:4" s="300" customFormat="1" ht="11.25" customHeight="1" x14ac:dyDescent="0.35">
      <c r="A221" s="383" t="s">
        <v>160</v>
      </c>
      <c r="B221" s="383"/>
      <c r="C221" s="312" t="s">
        <v>91</v>
      </c>
      <c r="D221" s="313">
        <v>3.0000000000000001E-3</v>
      </c>
    </row>
    <row r="222" spans="1:4" s="300" customFormat="1" ht="11.25" customHeight="1" x14ac:dyDescent="0.35">
      <c r="A222" s="384" t="s">
        <v>161</v>
      </c>
      <c r="B222" s="384"/>
      <c r="C222" s="312" t="s">
        <v>91</v>
      </c>
      <c r="D222" s="314">
        <v>4.0000000000000002E-4</v>
      </c>
    </row>
    <row r="223" spans="1:4" s="300" customFormat="1" ht="11.25" customHeight="1" x14ac:dyDescent="0.35">
      <c r="A223" s="383" t="s">
        <v>162</v>
      </c>
      <c r="B223" s="383"/>
      <c r="C223" s="312" t="s">
        <v>91</v>
      </c>
      <c r="D223" s="314">
        <v>5.0000000000000001E-4</v>
      </c>
    </row>
    <row r="224" spans="1:4" s="300" customFormat="1" ht="11.25" customHeight="1" x14ac:dyDescent="0.35">
      <c r="A224" s="383" t="s">
        <v>163</v>
      </c>
      <c r="B224" s="383"/>
      <c r="C224" s="306" t="s">
        <v>153</v>
      </c>
      <c r="D224" s="347">
        <f>'Proposed Rates'!G215</f>
        <v>0.25</v>
      </c>
    </row>
    <row r="225" spans="1:4" s="315" customFormat="1" ht="18.75" customHeight="1" x14ac:dyDescent="0.45">
      <c r="A225" s="395" t="s">
        <v>191</v>
      </c>
      <c r="B225" s="395"/>
      <c r="C225" s="395"/>
      <c r="D225" s="407"/>
    </row>
    <row r="226" spans="1:4" s="300" customFormat="1" ht="60" customHeight="1" x14ac:dyDescent="0.35">
      <c r="A226" s="388" t="s">
        <v>192</v>
      </c>
      <c r="B226" s="388"/>
      <c r="C226" s="388"/>
      <c r="D226" s="399"/>
    </row>
    <row r="227" spans="1:4" s="300" customFormat="1" ht="6.75" customHeight="1" x14ac:dyDescent="0.35">
      <c r="A227" s="301"/>
      <c r="B227" s="301"/>
      <c r="C227" s="301"/>
      <c r="D227" s="316"/>
    </row>
    <row r="228" spans="1:4" s="300" customFormat="1" ht="11.25" customHeight="1" x14ac:dyDescent="0.35">
      <c r="A228" s="393" t="s">
        <v>146</v>
      </c>
      <c r="B228" s="394"/>
      <c r="C228" s="394"/>
      <c r="D228" s="394"/>
    </row>
    <row r="229" spans="1:4" s="300" customFormat="1" ht="6.75" customHeight="1" x14ac:dyDescent="0.35">
      <c r="A229" s="302"/>
      <c r="B229" s="303"/>
      <c r="C229" s="303"/>
      <c r="D229" s="303"/>
    </row>
    <row r="230" spans="1:4" s="300" customFormat="1" ht="36" customHeight="1" x14ac:dyDescent="0.35">
      <c r="A230" s="388" t="s">
        <v>147</v>
      </c>
      <c r="B230" s="388"/>
      <c r="C230" s="388"/>
      <c r="D230" s="399"/>
    </row>
    <row r="231" spans="1:4" s="300" customFormat="1" ht="6.75" customHeight="1" x14ac:dyDescent="0.35">
      <c r="A231" s="301"/>
      <c r="B231" s="301"/>
      <c r="C231" s="301"/>
      <c r="D231" s="316"/>
    </row>
    <row r="232" spans="1:4" s="300" customFormat="1" ht="48" customHeight="1" x14ac:dyDescent="0.35">
      <c r="A232" s="388" t="s">
        <v>148</v>
      </c>
      <c r="B232" s="388"/>
      <c r="C232" s="388"/>
      <c r="D232" s="399"/>
    </row>
    <row r="233" spans="1:4" s="300" customFormat="1" ht="6.75" customHeight="1" x14ac:dyDescent="0.35">
      <c r="A233" s="301"/>
      <c r="B233" s="301"/>
      <c r="C233" s="301"/>
      <c r="D233" s="316"/>
    </row>
    <row r="234" spans="1:4" s="300" customFormat="1" ht="48" customHeight="1" x14ac:dyDescent="0.35">
      <c r="A234" s="388" t="s">
        <v>149</v>
      </c>
      <c r="B234" s="388"/>
      <c r="C234" s="388"/>
      <c r="D234" s="399"/>
    </row>
    <row r="235" spans="1:4" s="300" customFormat="1" ht="6.75" customHeight="1" x14ac:dyDescent="0.35">
      <c r="A235" s="301"/>
      <c r="B235" s="301"/>
      <c r="C235" s="301"/>
      <c r="D235" s="316"/>
    </row>
    <row r="236" spans="1:4" s="300" customFormat="1" ht="36" customHeight="1" x14ac:dyDescent="0.35">
      <c r="A236" s="388" t="s">
        <v>193</v>
      </c>
      <c r="B236" s="388"/>
      <c r="C236" s="388"/>
      <c r="D236" s="399"/>
    </row>
    <row r="237" spans="1:4" s="300" customFormat="1" ht="6.75" customHeight="1" x14ac:dyDescent="0.35">
      <c r="A237" s="301"/>
      <c r="B237" s="301"/>
      <c r="C237" s="301"/>
      <c r="D237" s="316"/>
    </row>
    <row r="238" spans="1:4" s="300" customFormat="1" ht="15" customHeight="1" x14ac:dyDescent="0.35">
      <c r="A238" s="389" t="s">
        <v>151</v>
      </c>
      <c r="B238" s="390"/>
      <c r="C238" s="390"/>
      <c r="D238" s="390"/>
    </row>
    <row r="239" spans="1:4" s="300" customFormat="1" ht="6.75" customHeight="1" x14ac:dyDescent="0.35">
      <c r="A239" s="304"/>
      <c r="B239" s="305"/>
      <c r="C239" s="305"/>
      <c r="D239" s="305"/>
    </row>
    <row r="240" spans="1:4" s="300" customFormat="1" ht="11.25" customHeight="1" x14ac:dyDescent="0.35">
      <c r="A240" s="383" t="s">
        <v>180</v>
      </c>
      <c r="B240" s="383"/>
      <c r="C240" s="306" t="s">
        <v>153</v>
      </c>
      <c r="D240" s="356">
        <f>'Proposed Rates'!G12</f>
        <v>1.03</v>
      </c>
    </row>
    <row r="241" spans="1:4" s="300" customFormat="1" ht="11.25" customHeight="1" x14ac:dyDescent="0.35">
      <c r="A241" s="383" t="s">
        <v>19</v>
      </c>
      <c r="B241" s="383"/>
      <c r="C241" s="306" t="s">
        <v>92</v>
      </c>
      <c r="D241" s="356">
        <f>'Proposed Rates'!G25</f>
        <v>7.2888000000000002</v>
      </c>
    </row>
    <row r="242" spans="1:4" s="300" customFormat="1" ht="11.25" customHeight="1" x14ac:dyDescent="0.35">
      <c r="A242" s="383" t="s">
        <v>156</v>
      </c>
      <c r="B242" s="383"/>
      <c r="C242" s="306" t="s">
        <v>92</v>
      </c>
      <c r="D242" s="364">
        <f>'Proposed Rates'!G238</f>
        <v>1.5299999999999999E-2</v>
      </c>
    </row>
    <row r="243" spans="1:4" s="300" customFormat="1" ht="16.5" customHeight="1" x14ac:dyDescent="0.35">
      <c r="A243" s="383" t="s">
        <v>157</v>
      </c>
      <c r="B243" s="383"/>
      <c r="C243" s="306" t="s">
        <v>92</v>
      </c>
      <c r="D243" s="307">
        <f>'Proposed Rates'!G158</f>
        <v>2.3043999999999998</v>
      </c>
    </row>
    <row r="244" spans="1:4" s="300" customFormat="1" ht="15" customHeight="1" x14ac:dyDescent="0.35">
      <c r="A244" s="383" t="s">
        <v>158</v>
      </c>
      <c r="B244" s="383"/>
      <c r="C244" s="306" t="s">
        <v>92</v>
      </c>
      <c r="D244" s="307">
        <f>'Proposed Rates'!G172</f>
        <v>1.4898</v>
      </c>
    </row>
    <row r="245" spans="1:4" s="300" customFormat="1" ht="6.75" customHeight="1" x14ac:dyDescent="0.35">
      <c r="A245" s="308"/>
      <c r="B245" s="308"/>
      <c r="C245" s="306"/>
      <c r="D245" s="307"/>
    </row>
    <row r="246" spans="1:4" s="300" customFormat="1" ht="15" customHeight="1" x14ac:dyDescent="0.35">
      <c r="A246" s="385" t="s">
        <v>159</v>
      </c>
      <c r="B246" s="384"/>
      <c r="C246" s="306"/>
      <c r="D246" s="310"/>
    </row>
    <row r="247" spans="1:4" s="300" customFormat="1" ht="6.75" customHeight="1" x14ac:dyDescent="0.35">
      <c r="A247" s="311"/>
      <c r="B247" s="309"/>
      <c r="C247" s="306"/>
      <c r="D247" s="310"/>
    </row>
    <row r="248" spans="1:4" s="300" customFormat="1" ht="11.25" customHeight="1" x14ac:dyDescent="0.35">
      <c r="A248" s="383" t="s">
        <v>160</v>
      </c>
      <c r="B248" s="383"/>
      <c r="C248" s="312" t="s">
        <v>91</v>
      </c>
      <c r="D248" s="313">
        <v>3.0000000000000001E-3</v>
      </c>
    </row>
    <row r="249" spans="1:4" s="300" customFormat="1" ht="11.25" customHeight="1" x14ac:dyDescent="0.35">
      <c r="A249" s="384" t="s">
        <v>161</v>
      </c>
      <c r="B249" s="384"/>
      <c r="C249" s="312" t="s">
        <v>91</v>
      </c>
      <c r="D249" s="314">
        <v>4.0000000000000002E-4</v>
      </c>
    </row>
    <row r="250" spans="1:4" s="300" customFormat="1" ht="11.25" customHeight="1" x14ac:dyDescent="0.35">
      <c r="A250" s="383" t="s">
        <v>162</v>
      </c>
      <c r="B250" s="383"/>
      <c r="C250" s="312" t="s">
        <v>91</v>
      </c>
      <c r="D250" s="314">
        <v>5.0000000000000001E-4</v>
      </c>
    </row>
    <row r="251" spans="1:4" s="300" customFormat="1" ht="11.25" customHeight="1" x14ac:dyDescent="0.35">
      <c r="A251" s="383" t="s">
        <v>163</v>
      </c>
      <c r="B251" s="383"/>
      <c r="C251" s="306" t="s">
        <v>153</v>
      </c>
      <c r="D251" s="347">
        <f>'Proposed Rates'!G214</f>
        <v>0.25</v>
      </c>
    </row>
    <row r="252" spans="1:4" s="315" customFormat="1" ht="18.75" customHeight="1" x14ac:dyDescent="0.45">
      <c r="A252" s="395" t="s">
        <v>194</v>
      </c>
      <c r="B252" s="395"/>
      <c r="C252" s="395"/>
      <c r="D252" s="407"/>
    </row>
    <row r="253" spans="1:4" s="300" customFormat="1" ht="36" customHeight="1" x14ac:dyDescent="0.35">
      <c r="A253" s="388" t="s">
        <v>195</v>
      </c>
      <c r="B253" s="388"/>
      <c r="C253" s="388"/>
      <c r="D253" s="399"/>
    </row>
    <row r="254" spans="1:4" s="300" customFormat="1" ht="6.75" customHeight="1" x14ac:dyDescent="0.35">
      <c r="A254" s="301"/>
      <c r="B254" s="301"/>
      <c r="C254" s="301"/>
      <c r="D254" s="316"/>
    </row>
    <row r="255" spans="1:4" s="300" customFormat="1" ht="11.25" customHeight="1" x14ac:dyDescent="0.35">
      <c r="A255" s="393" t="s">
        <v>146</v>
      </c>
      <c r="B255" s="394"/>
      <c r="C255" s="394"/>
      <c r="D255" s="394"/>
    </row>
    <row r="256" spans="1:4" s="300" customFormat="1" ht="6.75" customHeight="1" x14ac:dyDescent="0.35">
      <c r="A256" s="302"/>
      <c r="B256" s="303"/>
      <c r="C256" s="303"/>
      <c r="D256" s="303"/>
    </row>
    <row r="257" spans="1:4" s="300" customFormat="1" ht="36" customHeight="1" x14ac:dyDescent="0.35">
      <c r="A257" s="388" t="s">
        <v>147</v>
      </c>
      <c r="B257" s="388"/>
      <c r="C257" s="388"/>
      <c r="D257" s="399"/>
    </row>
    <row r="258" spans="1:4" s="300" customFormat="1" ht="6.75" customHeight="1" x14ac:dyDescent="0.35">
      <c r="A258" s="301"/>
      <c r="B258" s="301"/>
      <c r="C258" s="301"/>
      <c r="D258" s="316"/>
    </row>
    <row r="259" spans="1:4" s="300" customFormat="1" ht="48" customHeight="1" x14ac:dyDescent="0.35">
      <c r="A259" s="388" t="s">
        <v>148</v>
      </c>
      <c r="B259" s="388"/>
      <c r="C259" s="388"/>
      <c r="D259" s="399"/>
    </row>
    <row r="260" spans="1:4" s="300" customFormat="1" ht="6.75" customHeight="1" x14ac:dyDescent="0.35">
      <c r="A260" s="301"/>
      <c r="B260" s="301"/>
      <c r="C260" s="301"/>
      <c r="D260" s="316"/>
    </row>
    <row r="261" spans="1:4" s="300" customFormat="1" ht="24" customHeight="1" x14ac:dyDescent="0.35">
      <c r="A261" s="388" t="s">
        <v>196</v>
      </c>
      <c r="B261" s="388"/>
      <c r="C261" s="388"/>
      <c r="D261" s="399"/>
    </row>
    <row r="262" spans="1:4" s="300" customFormat="1" ht="6.75" customHeight="1" x14ac:dyDescent="0.35">
      <c r="A262" s="301"/>
      <c r="B262" s="301"/>
      <c r="C262" s="301"/>
      <c r="D262" s="316"/>
    </row>
    <row r="263" spans="1:4" s="300" customFormat="1" ht="36" customHeight="1" x14ac:dyDescent="0.35">
      <c r="A263" s="388" t="s">
        <v>193</v>
      </c>
      <c r="B263" s="388"/>
      <c r="C263" s="388"/>
      <c r="D263" s="399"/>
    </row>
    <row r="264" spans="1:4" s="300" customFormat="1" ht="6.75" customHeight="1" x14ac:dyDescent="0.35">
      <c r="A264" s="301"/>
      <c r="B264" s="301"/>
      <c r="C264" s="301"/>
      <c r="D264" s="316"/>
    </row>
    <row r="265" spans="1:4" s="300" customFormat="1" ht="15" customHeight="1" x14ac:dyDescent="0.35">
      <c r="A265" s="389" t="s">
        <v>151</v>
      </c>
      <c r="B265" s="390"/>
      <c r="C265" s="390"/>
      <c r="D265" s="390"/>
    </row>
    <row r="266" spans="1:4" s="300" customFormat="1" ht="6.75" customHeight="1" x14ac:dyDescent="0.35">
      <c r="A266" s="304"/>
      <c r="B266" s="305"/>
      <c r="C266" s="305"/>
      <c r="D266" s="305"/>
    </row>
    <row r="267" spans="1:4" s="300" customFormat="1" ht="11.25" customHeight="1" x14ac:dyDescent="0.35">
      <c r="A267" s="383" t="s">
        <v>152</v>
      </c>
      <c r="B267" s="383"/>
      <c r="C267" s="306" t="s">
        <v>153</v>
      </c>
      <c r="D267" s="320">
        <f>'Proposed Rates'!G352</f>
        <v>15</v>
      </c>
    </row>
    <row r="268" spans="1:4" s="315" customFormat="1" ht="18.75" customHeight="1" x14ac:dyDescent="0.45">
      <c r="A268" s="395" t="s">
        <v>197</v>
      </c>
      <c r="B268" s="395"/>
      <c r="C268" s="395"/>
      <c r="D268" s="407"/>
    </row>
    <row r="269" spans="1:4" s="300" customFormat="1" ht="36" customHeight="1" x14ac:dyDescent="0.35">
      <c r="A269" s="388" t="s">
        <v>198</v>
      </c>
      <c r="B269" s="388"/>
      <c r="C269" s="388"/>
      <c r="D269" s="399"/>
    </row>
    <row r="270" spans="1:4" s="300" customFormat="1" ht="6.75" customHeight="1" x14ac:dyDescent="0.35">
      <c r="A270" s="301"/>
      <c r="B270" s="301"/>
      <c r="C270" s="301"/>
      <c r="D270" s="316"/>
    </row>
    <row r="271" spans="1:4" s="300" customFormat="1" ht="11.25" customHeight="1" x14ac:dyDescent="0.35">
      <c r="A271" s="393" t="s">
        <v>146</v>
      </c>
      <c r="B271" s="394"/>
      <c r="C271" s="394"/>
      <c r="D271" s="394"/>
    </row>
    <row r="272" spans="1:4" s="300" customFormat="1" ht="6.75" customHeight="1" x14ac:dyDescent="0.35">
      <c r="A272" s="302"/>
      <c r="B272" s="303"/>
      <c r="C272" s="303"/>
      <c r="D272" s="303"/>
    </row>
    <row r="273" spans="1:4" s="300" customFormat="1" ht="36" customHeight="1" x14ac:dyDescent="0.35">
      <c r="A273" s="388" t="s">
        <v>147</v>
      </c>
      <c r="B273" s="388"/>
      <c r="C273" s="388"/>
      <c r="D273" s="399"/>
    </row>
    <row r="274" spans="1:4" s="300" customFormat="1" ht="6.75" customHeight="1" x14ac:dyDescent="0.35">
      <c r="A274" s="301"/>
      <c r="B274" s="301"/>
      <c r="C274" s="301"/>
      <c r="D274" s="316"/>
    </row>
    <row r="275" spans="1:4" s="300" customFormat="1" ht="48" customHeight="1" x14ac:dyDescent="0.35">
      <c r="A275" s="388" t="s">
        <v>148</v>
      </c>
      <c r="B275" s="388"/>
      <c r="C275" s="388"/>
      <c r="D275" s="399"/>
    </row>
    <row r="276" spans="1:4" s="300" customFormat="1" ht="6.75" customHeight="1" x14ac:dyDescent="0.35">
      <c r="A276" s="301"/>
      <c r="B276" s="301"/>
      <c r="C276" s="301"/>
      <c r="D276" s="316"/>
    </row>
    <row r="277" spans="1:4" s="300" customFormat="1" ht="24" customHeight="1" x14ac:dyDescent="0.35">
      <c r="A277" s="388" t="s">
        <v>196</v>
      </c>
      <c r="B277" s="388"/>
      <c r="C277" s="388"/>
      <c r="D277" s="399"/>
    </row>
    <row r="278" spans="1:4" s="300" customFormat="1" ht="6.75" customHeight="1" x14ac:dyDescent="0.35">
      <c r="A278" s="301"/>
      <c r="B278" s="301"/>
      <c r="C278" s="301"/>
      <c r="D278" s="316"/>
    </row>
    <row r="279" spans="1:4" s="300" customFormat="1" ht="36" customHeight="1" x14ac:dyDescent="0.35">
      <c r="A279" s="388" t="s">
        <v>193</v>
      </c>
      <c r="B279" s="388"/>
      <c r="C279" s="388"/>
      <c r="D279" s="399"/>
    </row>
    <row r="280" spans="1:4" s="300" customFormat="1" ht="6.75" customHeight="1" x14ac:dyDescent="0.35">
      <c r="A280" s="301"/>
      <c r="B280" s="301"/>
      <c r="C280" s="301"/>
      <c r="D280" s="316"/>
    </row>
    <row r="281" spans="1:4" s="300" customFormat="1" ht="15" customHeight="1" x14ac:dyDescent="0.35">
      <c r="A281" s="389" t="s">
        <v>151</v>
      </c>
      <c r="B281" s="390"/>
      <c r="C281" s="390"/>
      <c r="D281" s="390"/>
    </row>
    <row r="282" spans="1:4" s="300" customFormat="1" ht="6.75" customHeight="1" x14ac:dyDescent="0.35">
      <c r="A282" s="304"/>
      <c r="B282" s="305"/>
      <c r="C282" s="305"/>
      <c r="D282" s="305"/>
    </row>
    <row r="283" spans="1:4" s="300" customFormat="1" ht="11.25" customHeight="1" x14ac:dyDescent="0.35">
      <c r="A283" s="383" t="s">
        <v>152</v>
      </c>
      <c r="B283" s="383"/>
      <c r="C283" s="306" t="s">
        <v>153</v>
      </c>
      <c r="D283" s="320">
        <f>'Proposed Rates'!G353</f>
        <v>15</v>
      </c>
    </row>
    <row r="284" spans="1:4" s="315" customFormat="1" ht="18.75" customHeight="1" x14ac:dyDescent="0.45">
      <c r="A284" s="395" t="s">
        <v>199</v>
      </c>
      <c r="B284" s="395"/>
      <c r="C284" s="395"/>
      <c r="D284" s="407"/>
    </row>
    <row r="285" spans="1:4" s="300" customFormat="1" ht="36" customHeight="1" x14ac:dyDescent="0.35">
      <c r="A285" s="388" t="s">
        <v>200</v>
      </c>
      <c r="B285" s="388"/>
      <c r="C285" s="388"/>
      <c r="D285" s="399"/>
    </row>
    <row r="286" spans="1:4" s="300" customFormat="1" ht="6.75" customHeight="1" x14ac:dyDescent="0.35">
      <c r="A286" s="301"/>
      <c r="B286" s="301"/>
      <c r="C286" s="301"/>
      <c r="D286" s="316"/>
    </row>
    <row r="287" spans="1:4" s="300" customFormat="1" ht="11.25" customHeight="1" x14ac:dyDescent="0.35">
      <c r="A287" s="393" t="s">
        <v>146</v>
      </c>
      <c r="B287" s="394"/>
      <c r="C287" s="394"/>
      <c r="D287" s="394"/>
    </row>
    <row r="288" spans="1:4" s="300" customFormat="1" ht="6.75" customHeight="1" x14ac:dyDescent="0.35">
      <c r="A288" s="302"/>
      <c r="B288" s="303"/>
      <c r="C288" s="303"/>
      <c r="D288" s="303"/>
    </row>
    <row r="289" spans="1:4" s="300" customFormat="1" ht="36" customHeight="1" x14ac:dyDescent="0.35">
      <c r="A289" s="388" t="s">
        <v>147</v>
      </c>
      <c r="B289" s="388"/>
      <c r="C289" s="388"/>
      <c r="D289" s="399"/>
    </row>
    <row r="290" spans="1:4" s="300" customFormat="1" ht="6.75" customHeight="1" x14ac:dyDescent="0.35">
      <c r="A290" s="301"/>
      <c r="B290" s="301"/>
      <c r="C290" s="301"/>
      <c r="D290" s="316"/>
    </row>
    <row r="291" spans="1:4" s="300" customFormat="1" ht="48" customHeight="1" x14ac:dyDescent="0.35">
      <c r="A291" s="388" t="s">
        <v>148</v>
      </c>
      <c r="B291" s="388"/>
      <c r="C291" s="388"/>
      <c r="D291" s="399"/>
    </row>
    <row r="292" spans="1:4" s="300" customFormat="1" ht="6.75" customHeight="1" x14ac:dyDescent="0.35">
      <c r="A292" s="301"/>
      <c r="B292" s="301"/>
      <c r="C292" s="301"/>
      <c r="D292" s="316"/>
    </row>
    <row r="293" spans="1:4" s="300" customFormat="1" ht="24" customHeight="1" x14ac:dyDescent="0.35">
      <c r="A293" s="388" t="s">
        <v>196</v>
      </c>
      <c r="B293" s="388"/>
      <c r="C293" s="388"/>
      <c r="D293" s="399"/>
    </row>
    <row r="294" spans="1:4" s="300" customFormat="1" ht="6.75" customHeight="1" x14ac:dyDescent="0.35">
      <c r="A294" s="301"/>
      <c r="B294" s="301"/>
      <c r="C294" s="301"/>
      <c r="D294" s="316"/>
    </row>
    <row r="295" spans="1:4" s="300" customFormat="1" ht="36" customHeight="1" x14ac:dyDescent="0.35">
      <c r="A295" s="388" t="s">
        <v>193</v>
      </c>
      <c r="B295" s="388"/>
      <c r="C295" s="388"/>
      <c r="D295" s="399"/>
    </row>
    <row r="296" spans="1:4" s="300" customFormat="1" ht="6.75" customHeight="1" x14ac:dyDescent="0.35">
      <c r="A296" s="301"/>
      <c r="B296" s="301"/>
      <c r="C296" s="301"/>
      <c r="D296" s="316"/>
    </row>
    <row r="297" spans="1:4" s="300" customFormat="1" ht="15" customHeight="1" x14ac:dyDescent="0.35">
      <c r="A297" s="389" t="s">
        <v>151</v>
      </c>
      <c r="B297" s="390"/>
      <c r="C297" s="390"/>
      <c r="D297" s="390"/>
    </row>
    <row r="298" spans="1:4" s="300" customFormat="1" ht="6.75" customHeight="1" x14ac:dyDescent="0.35">
      <c r="A298" s="304"/>
      <c r="B298" s="305"/>
      <c r="C298" s="305"/>
      <c r="D298" s="305"/>
    </row>
    <row r="299" spans="1:4" s="300" customFormat="1" ht="11.25" customHeight="1" x14ac:dyDescent="0.35">
      <c r="A299" s="383" t="s">
        <v>152</v>
      </c>
      <c r="B299" s="383"/>
      <c r="C299" s="306" t="s">
        <v>153</v>
      </c>
      <c r="D299" s="320">
        <f>'Proposed Rates'!G354</f>
        <v>80</v>
      </c>
    </row>
    <row r="300" spans="1:4" s="315" customFormat="1" ht="18.75" customHeight="1" x14ac:dyDescent="0.45">
      <c r="A300" s="395" t="s">
        <v>201</v>
      </c>
      <c r="B300" s="395"/>
      <c r="C300" s="395"/>
      <c r="D300" s="407"/>
    </row>
    <row r="301" spans="1:4" s="300" customFormat="1" ht="36" customHeight="1" x14ac:dyDescent="0.35">
      <c r="A301" s="388" t="s">
        <v>202</v>
      </c>
      <c r="B301" s="388"/>
      <c r="C301" s="388"/>
      <c r="D301" s="399"/>
    </row>
    <row r="302" spans="1:4" s="300" customFormat="1" ht="6.75" customHeight="1" x14ac:dyDescent="0.35">
      <c r="A302" s="301"/>
      <c r="B302" s="301"/>
      <c r="C302" s="301"/>
      <c r="D302" s="316"/>
    </row>
    <row r="303" spans="1:4" s="300" customFormat="1" ht="11.25" customHeight="1" x14ac:dyDescent="0.35">
      <c r="A303" s="393" t="s">
        <v>146</v>
      </c>
      <c r="B303" s="394"/>
      <c r="C303" s="394"/>
      <c r="D303" s="394"/>
    </row>
    <row r="304" spans="1:4" s="300" customFormat="1" ht="6.75" customHeight="1" x14ac:dyDescent="0.35">
      <c r="A304" s="302"/>
      <c r="B304" s="303"/>
      <c r="C304" s="303"/>
      <c r="D304" s="303"/>
    </row>
    <row r="305" spans="1:4" s="300" customFormat="1" ht="36" customHeight="1" x14ac:dyDescent="0.35">
      <c r="A305" s="388" t="s">
        <v>147</v>
      </c>
      <c r="B305" s="388"/>
      <c r="C305" s="388"/>
      <c r="D305" s="399"/>
    </row>
    <row r="306" spans="1:4" s="300" customFormat="1" ht="6.75" customHeight="1" x14ac:dyDescent="0.35">
      <c r="A306" s="301"/>
      <c r="B306" s="301"/>
      <c r="C306" s="301"/>
      <c r="D306" s="316"/>
    </row>
    <row r="307" spans="1:4" s="300" customFormat="1" ht="48" customHeight="1" x14ac:dyDescent="0.35">
      <c r="A307" s="388" t="s">
        <v>148</v>
      </c>
      <c r="B307" s="388"/>
      <c r="C307" s="388"/>
      <c r="D307" s="399"/>
    </row>
    <row r="308" spans="1:4" s="300" customFormat="1" ht="6.75" customHeight="1" x14ac:dyDescent="0.35">
      <c r="A308" s="301"/>
      <c r="B308" s="301"/>
      <c r="C308" s="301"/>
      <c r="D308" s="316"/>
    </row>
    <row r="309" spans="1:4" s="300" customFormat="1" ht="24" customHeight="1" x14ac:dyDescent="0.35">
      <c r="A309" s="388" t="s">
        <v>196</v>
      </c>
      <c r="B309" s="388"/>
      <c r="C309" s="388"/>
      <c r="D309" s="399"/>
    </row>
    <row r="310" spans="1:4" s="300" customFormat="1" ht="6.75" customHeight="1" x14ac:dyDescent="0.35">
      <c r="A310" s="301"/>
      <c r="B310" s="301"/>
      <c r="C310" s="301"/>
      <c r="D310" s="316"/>
    </row>
    <row r="311" spans="1:4" s="300" customFormat="1" ht="36" customHeight="1" x14ac:dyDescent="0.35">
      <c r="A311" s="388" t="s">
        <v>193</v>
      </c>
      <c r="B311" s="388"/>
      <c r="C311" s="388"/>
      <c r="D311" s="399"/>
    </row>
    <row r="312" spans="1:4" s="300" customFormat="1" ht="6.75" customHeight="1" x14ac:dyDescent="0.35">
      <c r="A312" s="301"/>
      <c r="B312" s="301"/>
      <c r="C312" s="301"/>
      <c r="D312" s="316"/>
    </row>
    <row r="313" spans="1:4" s="300" customFormat="1" ht="15" customHeight="1" x14ac:dyDescent="0.35">
      <c r="A313" s="389" t="s">
        <v>151</v>
      </c>
      <c r="B313" s="390"/>
      <c r="C313" s="390"/>
      <c r="D313" s="390"/>
    </row>
    <row r="314" spans="1:4" s="300" customFormat="1" ht="6.75" customHeight="1" x14ac:dyDescent="0.35">
      <c r="A314" s="304"/>
      <c r="B314" s="305"/>
      <c r="C314" s="305"/>
      <c r="D314" s="305"/>
    </row>
    <row r="315" spans="1:4" s="300" customFormat="1" ht="11.25" customHeight="1" x14ac:dyDescent="0.35">
      <c r="A315" s="383" t="s">
        <v>152</v>
      </c>
      <c r="B315" s="383"/>
      <c r="C315" s="306" t="s">
        <v>153</v>
      </c>
      <c r="D315" s="320">
        <f>'Proposed Rates'!G355</f>
        <v>330</v>
      </c>
    </row>
    <row r="316" spans="1:4" s="300" customFormat="1" ht="6.75" customHeight="1" x14ac:dyDescent="0.35">
      <c r="A316" s="321"/>
      <c r="B316" s="308"/>
      <c r="C316" s="306"/>
      <c r="D316" s="320"/>
    </row>
    <row r="317" spans="1:4" s="300" customFormat="1" ht="18" customHeight="1" x14ac:dyDescent="0.4">
      <c r="A317" s="322" t="s">
        <v>203</v>
      </c>
      <c r="B317" s="323"/>
      <c r="C317" s="323"/>
      <c r="D317" s="324"/>
    </row>
    <row r="318" spans="1:4" s="300" customFormat="1" ht="11.25" customHeight="1" x14ac:dyDescent="0.35">
      <c r="A318" s="384" t="s">
        <v>204</v>
      </c>
      <c r="B318" s="384"/>
      <c r="C318" s="325" t="s">
        <v>92</v>
      </c>
      <c r="D318" s="326">
        <f>'Proposed Rates'!G356</f>
        <v>-0.45</v>
      </c>
    </row>
    <row r="319" spans="1:4" s="300" customFormat="1" ht="11.25" customHeight="1" x14ac:dyDescent="0.35">
      <c r="A319" s="383" t="s">
        <v>205</v>
      </c>
      <c r="B319" s="383"/>
      <c r="C319" s="325" t="s">
        <v>206</v>
      </c>
      <c r="D319" s="326">
        <f>'Proposed Rates'!G357</f>
        <v>-1</v>
      </c>
    </row>
    <row r="320" spans="1:4" s="300" customFormat="1" ht="18" customHeight="1" x14ac:dyDescent="0.4">
      <c r="A320" s="322" t="s">
        <v>207</v>
      </c>
      <c r="B320" s="323"/>
      <c r="C320" s="323"/>
      <c r="D320" s="327"/>
    </row>
    <row r="321" spans="1:4" s="300" customFormat="1" ht="6.75" customHeight="1" x14ac:dyDescent="0.4">
      <c r="A321" s="322"/>
      <c r="B321" s="323"/>
      <c r="C321" s="323"/>
      <c r="D321" s="327"/>
    </row>
    <row r="322" spans="1:4" s="300" customFormat="1" ht="11.25" customHeight="1" x14ac:dyDescent="0.35">
      <c r="A322" s="400" t="s">
        <v>146</v>
      </c>
      <c r="B322" s="392"/>
      <c r="C322" s="392"/>
      <c r="D322" s="392"/>
    </row>
    <row r="323" spans="1:4" s="300" customFormat="1" ht="6.75" customHeight="1" x14ac:dyDescent="0.35">
      <c r="A323" s="328"/>
      <c r="B323" s="329"/>
      <c r="C323" s="329"/>
      <c r="D323" s="329"/>
    </row>
    <row r="324" spans="1:4" s="300" customFormat="1" ht="36" customHeight="1" x14ac:dyDescent="0.35">
      <c r="A324" s="401" t="s">
        <v>147</v>
      </c>
      <c r="B324" s="401"/>
      <c r="C324" s="401"/>
      <c r="D324" s="408"/>
    </row>
    <row r="325" spans="1:4" s="300" customFormat="1" ht="6.75" customHeight="1" x14ac:dyDescent="0.35">
      <c r="A325" s="330"/>
      <c r="B325" s="330"/>
      <c r="C325" s="330"/>
      <c r="D325" s="331"/>
    </row>
    <row r="326" spans="1:4" s="300" customFormat="1" ht="48" customHeight="1" x14ac:dyDescent="0.35">
      <c r="A326" s="401" t="s">
        <v>208</v>
      </c>
      <c r="B326" s="401"/>
      <c r="C326" s="401"/>
      <c r="D326" s="408"/>
    </row>
    <row r="327" spans="1:4" s="300" customFormat="1" ht="6.75" customHeight="1" x14ac:dyDescent="0.35">
      <c r="A327" s="330"/>
      <c r="B327" s="330"/>
      <c r="C327" s="330"/>
      <c r="D327" s="331"/>
    </row>
    <row r="328" spans="1:4" s="300" customFormat="1" ht="36" customHeight="1" x14ac:dyDescent="0.35">
      <c r="A328" s="401" t="s">
        <v>150</v>
      </c>
      <c r="B328" s="401"/>
      <c r="C328" s="401"/>
      <c r="D328" s="408"/>
    </row>
    <row r="329" spans="1:4" s="300" customFormat="1" ht="6.75" customHeight="1" x14ac:dyDescent="0.35">
      <c r="A329" s="330"/>
      <c r="B329" s="330"/>
      <c r="C329" s="330"/>
      <c r="D329" s="331"/>
    </row>
    <row r="330" spans="1:4" s="300" customFormat="1" ht="15" customHeight="1" x14ac:dyDescent="0.35">
      <c r="A330" s="332" t="s">
        <v>209</v>
      </c>
      <c r="B330" s="323"/>
      <c r="C330" s="323"/>
      <c r="D330" s="327"/>
    </row>
    <row r="331" spans="1:4" s="300" customFormat="1" ht="11.25" customHeight="1" x14ac:dyDescent="0.35">
      <c r="A331" s="402" t="s">
        <v>210</v>
      </c>
      <c r="B331" s="402"/>
      <c r="C331" s="306" t="s">
        <v>153</v>
      </c>
      <c r="D331" s="320">
        <f>'Proposed Rates'!G296</f>
        <v>16</v>
      </c>
    </row>
    <row r="332" spans="1:4" s="300" customFormat="1" ht="11.25" customHeight="1" x14ac:dyDescent="0.35">
      <c r="A332" s="333" t="s">
        <v>211</v>
      </c>
      <c r="B332" s="333"/>
      <c r="C332" s="306" t="s">
        <v>153</v>
      </c>
      <c r="D332" s="320">
        <f>'Proposed Rates'!G297</f>
        <v>26</v>
      </c>
    </row>
    <row r="333" spans="1:4" s="300" customFormat="1" ht="11.25" customHeight="1" x14ac:dyDescent="0.35">
      <c r="A333" s="402" t="s">
        <v>212</v>
      </c>
      <c r="B333" s="402"/>
      <c r="C333" s="306" t="s">
        <v>153</v>
      </c>
      <c r="D333" s="320">
        <f>'Proposed Rates'!G298</f>
        <v>6</v>
      </c>
    </row>
    <row r="334" spans="1:4" s="300" customFormat="1" ht="11.25" customHeight="1" x14ac:dyDescent="0.35">
      <c r="A334" s="402" t="s">
        <v>213</v>
      </c>
      <c r="B334" s="402"/>
      <c r="C334" s="306" t="s">
        <v>153</v>
      </c>
      <c r="D334" s="320">
        <f>'Proposed Rates'!G299</f>
        <v>127</v>
      </c>
    </row>
    <row r="335" spans="1:4" s="300" customFormat="1" ht="11.25" customHeight="1" x14ac:dyDescent="0.35">
      <c r="A335" s="402" t="s">
        <v>214</v>
      </c>
      <c r="B335" s="402"/>
      <c r="C335" s="306" t="s">
        <v>153</v>
      </c>
      <c r="D335" s="320">
        <f>'Proposed Rates'!G300</f>
        <v>16</v>
      </c>
    </row>
    <row r="336" spans="1:4" s="300" customFormat="1" ht="11.25" customHeight="1" x14ac:dyDescent="0.35">
      <c r="A336" s="402" t="s">
        <v>215</v>
      </c>
      <c r="B336" s="402"/>
      <c r="C336" s="306" t="s">
        <v>153</v>
      </c>
      <c r="D336" s="320">
        <f>'Proposed Rates'!G301</f>
        <v>26</v>
      </c>
    </row>
    <row r="337" spans="1:4" s="300" customFormat="1" ht="11.25" customHeight="1" x14ac:dyDescent="0.35">
      <c r="A337" s="402" t="s">
        <v>216</v>
      </c>
      <c r="B337" s="402"/>
      <c r="C337" s="306" t="s">
        <v>153</v>
      </c>
      <c r="D337" s="320">
        <f>'Proposed Rates'!G302</f>
        <v>26</v>
      </c>
    </row>
    <row r="338" spans="1:4" s="300" customFormat="1" ht="11.25" customHeight="1" x14ac:dyDescent="0.35">
      <c r="A338" s="402" t="s">
        <v>219</v>
      </c>
      <c r="B338" s="402"/>
      <c r="C338" s="306" t="s">
        <v>153</v>
      </c>
      <c r="D338" s="320">
        <f>'Proposed Rates'!G305</f>
        <v>326</v>
      </c>
    </row>
    <row r="339" spans="1:4" s="300" customFormat="1" ht="11.25" customHeight="1" x14ac:dyDescent="0.35">
      <c r="A339" s="402" t="s">
        <v>220</v>
      </c>
      <c r="B339" s="402"/>
      <c r="C339" s="306" t="s">
        <v>153</v>
      </c>
      <c r="D339" s="320">
        <f>'Proposed Rates'!G306</f>
        <v>245</v>
      </c>
    </row>
    <row r="340" spans="1:4" s="300" customFormat="1" ht="6.75" customHeight="1" x14ac:dyDescent="0.35">
      <c r="A340" s="333"/>
      <c r="B340" s="333"/>
      <c r="C340" s="306"/>
      <c r="D340" s="320"/>
    </row>
    <row r="341" spans="1:4" s="300" customFormat="1" ht="15" customHeight="1" x14ac:dyDescent="0.35">
      <c r="A341" s="332" t="s">
        <v>221</v>
      </c>
      <c r="B341" s="323"/>
      <c r="C341" s="334"/>
      <c r="D341" s="335"/>
    </row>
    <row r="342" spans="1:4" s="300" customFormat="1" ht="22.5" customHeight="1" x14ac:dyDescent="0.35">
      <c r="A342" s="402" t="s">
        <v>222</v>
      </c>
      <c r="B342" s="402"/>
      <c r="C342" s="306" t="s">
        <v>206</v>
      </c>
      <c r="D342" s="320">
        <f>'Proposed Rates'!G310</f>
        <v>1.5</v>
      </c>
    </row>
    <row r="343" spans="1:4" s="300" customFormat="1" ht="11.25" customHeight="1" x14ac:dyDescent="0.35">
      <c r="A343" s="402" t="s">
        <v>223</v>
      </c>
      <c r="B343" s="402"/>
      <c r="C343" s="306" t="s">
        <v>153</v>
      </c>
      <c r="D343" s="320">
        <f>'Proposed Rates'!G311</f>
        <v>69</v>
      </c>
    </row>
    <row r="344" spans="1:4" s="300" customFormat="1" ht="11.25" customHeight="1" x14ac:dyDescent="0.35">
      <c r="A344" s="402" t="s">
        <v>224</v>
      </c>
      <c r="B344" s="402"/>
      <c r="C344" s="306" t="s">
        <v>153</v>
      </c>
      <c r="D344" s="320">
        <f>'Proposed Rates'!G312</f>
        <v>104</v>
      </c>
    </row>
    <row r="345" spans="1:4" s="300" customFormat="1" ht="11.25" customHeight="1" x14ac:dyDescent="0.35">
      <c r="A345" s="402" t="s">
        <v>225</v>
      </c>
      <c r="B345" s="402"/>
      <c r="C345" s="306" t="s">
        <v>153</v>
      </c>
      <c r="D345" s="320">
        <f>'Proposed Rates'!G313</f>
        <v>259</v>
      </c>
    </row>
    <row r="346" spans="1:4" s="300" customFormat="1" ht="12" customHeight="1" x14ac:dyDescent="0.35">
      <c r="A346" s="402" t="s">
        <v>226</v>
      </c>
      <c r="B346" s="402"/>
      <c r="C346" s="306" t="s">
        <v>153</v>
      </c>
      <c r="D346" s="320">
        <f>'Proposed Rates'!G314</f>
        <v>438</v>
      </c>
    </row>
    <row r="347" spans="1:4" s="300" customFormat="1" ht="9.75" customHeight="1" x14ac:dyDescent="0.35">
      <c r="A347" s="333"/>
      <c r="B347" s="333"/>
      <c r="C347" s="306"/>
      <c r="D347" s="320">
        <f>'Proposed Rates'!G315</f>
        <v>0</v>
      </c>
    </row>
    <row r="348" spans="1:4" s="300" customFormat="1" ht="15" customHeight="1" x14ac:dyDescent="0.35">
      <c r="A348" s="336" t="s">
        <v>227</v>
      </c>
      <c r="B348" s="323"/>
      <c r="C348" s="334"/>
      <c r="D348" s="320">
        <f>'Proposed Rates'!G316</f>
        <v>0</v>
      </c>
    </row>
    <row r="349" spans="1:4" s="300" customFormat="1" ht="11.25" customHeight="1" x14ac:dyDescent="0.35">
      <c r="A349" s="402" t="s">
        <v>228</v>
      </c>
      <c r="B349" s="402"/>
      <c r="C349" s="306" t="s">
        <v>153</v>
      </c>
      <c r="D349" s="320">
        <f>'Proposed Rates'!G317</f>
        <v>912</v>
      </c>
    </row>
    <row r="350" spans="1:4" s="300" customFormat="1" ht="11.25" customHeight="1" x14ac:dyDescent="0.35">
      <c r="A350" s="402" t="s">
        <v>229</v>
      </c>
      <c r="B350" s="402"/>
      <c r="C350" s="306" t="s">
        <v>153</v>
      </c>
      <c r="D350" s="320">
        <f>'Proposed Rates'!G318</f>
        <v>1323</v>
      </c>
    </row>
    <row r="351" spans="1:4" s="300" customFormat="1" ht="11.25" customHeight="1" x14ac:dyDescent="0.35">
      <c r="A351" s="402" t="s">
        <v>230</v>
      </c>
      <c r="B351" s="402"/>
      <c r="C351" s="306" t="s">
        <v>153</v>
      </c>
      <c r="D351" s="320">
        <f>'Proposed Rates'!G319</f>
        <v>3252</v>
      </c>
    </row>
    <row r="352" spans="1:4" s="300" customFormat="1" ht="22.5" customHeight="1" x14ac:dyDescent="0.35">
      <c r="A352" s="402" t="s">
        <v>231</v>
      </c>
      <c r="B352" s="402"/>
      <c r="C352" s="306" t="s">
        <v>153</v>
      </c>
      <c r="D352" s="320">
        <f>'Proposed Rates'!G320</f>
        <v>47.5</v>
      </c>
    </row>
    <row r="353" spans="1:4" s="300" customFormat="1" ht="11.25" customHeight="1" x14ac:dyDescent="0.35">
      <c r="A353" s="402" t="s">
        <v>232</v>
      </c>
      <c r="B353" s="402"/>
      <c r="C353" s="306"/>
      <c r="D353" s="320" t="str">
        <f>'Proposed Rates'!G321</f>
        <v>Per Attached Table</v>
      </c>
    </row>
    <row r="354" spans="1:4" s="300" customFormat="1" ht="11.25" customHeight="1" x14ac:dyDescent="0.35">
      <c r="A354" s="402" t="s">
        <v>234</v>
      </c>
      <c r="B354" s="402"/>
      <c r="C354" s="306" t="s">
        <v>153</v>
      </c>
      <c r="D354" s="320">
        <f>'Proposed Rates'!G322</f>
        <v>147</v>
      </c>
    </row>
    <row r="355" spans="1:4" s="300" customFormat="1" ht="11.25" customHeight="1" x14ac:dyDescent="0.35">
      <c r="A355" s="402"/>
      <c r="B355" s="402"/>
      <c r="C355" s="306"/>
      <c r="D355" s="320"/>
    </row>
    <row r="356" spans="1:4" s="300" customFormat="1" ht="18" customHeight="1" x14ac:dyDescent="0.4">
      <c r="A356" s="322" t="s">
        <v>235</v>
      </c>
      <c r="B356" s="323"/>
      <c r="C356" s="323"/>
      <c r="D356" s="327"/>
    </row>
    <row r="357" spans="1:4" s="300" customFormat="1" ht="6.75" customHeight="1" x14ac:dyDescent="0.4">
      <c r="A357" s="322"/>
      <c r="B357" s="323"/>
      <c r="C357" s="323"/>
      <c r="D357" s="327"/>
    </row>
    <row r="358" spans="1:4" s="300" customFormat="1" ht="36" customHeight="1" x14ac:dyDescent="0.35">
      <c r="A358" s="401" t="s">
        <v>236</v>
      </c>
      <c r="B358" s="401"/>
      <c r="C358" s="401"/>
      <c r="D358" s="408"/>
    </row>
    <row r="359" spans="1:4" s="300" customFormat="1" ht="6.75" customHeight="1" x14ac:dyDescent="0.35">
      <c r="A359" s="330"/>
      <c r="B359" s="330"/>
      <c r="C359" s="330"/>
      <c r="D359" s="331"/>
    </row>
    <row r="360" spans="1:4" s="300" customFormat="1" ht="48" customHeight="1" x14ac:dyDescent="0.35">
      <c r="A360" s="401" t="s">
        <v>148</v>
      </c>
      <c r="B360" s="401"/>
      <c r="C360" s="401"/>
      <c r="D360" s="408"/>
    </row>
    <row r="361" spans="1:4" s="300" customFormat="1" ht="6.75" customHeight="1" x14ac:dyDescent="0.35">
      <c r="A361" s="330"/>
      <c r="B361" s="330"/>
      <c r="C361" s="330"/>
      <c r="D361" s="331"/>
    </row>
    <row r="362" spans="1:4" s="300" customFormat="1" ht="24" customHeight="1" x14ac:dyDescent="0.35">
      <c r="A362" s="401" t="s">
        <v>183</v>
      </c>
      <c r="B362" s="401"/>
      <c r="C362" s="401"/>
      <c r="D362" s="408"/>
    </row>
    <row r="363" spans="1:4" s="300" customFormat="1" ht="6.75" customHeight="1" x14ac:dyDescent="0.35">
      <c r="A363" s="330"/>
      <c r="B363" s="330"/>
      <c r="C363" s="330"/>
      <c r="D363" s="331"/>
    </row>
    <row r="364" spans="1:4" s="300" customFormat="1" ht="36" customHeight="1" x14ac:dyDescent="0.35">
      <c r="A364" s="401" t="s">
        <v>150</v>
      </c>
      <c r="B364" s="401"/>
      <c r="C364" s="401"/>
      <c r="D364" s="408"/>
    </row>
    <row r="365" spans="1:4" s="300" customFormat="1" ht="6.75" customHeight="1" x14ac:dyDescent="0.35">
      <c r="A365" s="330"/>
      <c r="B365" s="330"/>
      <c r="C365" s="330"/>
      <c r="D365" s="331"/>
    </row>
    <row r="366" spans="1:4" s="300" customFormat="1" ht="24" customHeight="1" x14ac:dyDescent="0.35">
      <c r="A366" s="401" t="s">
        <v>237</v>
      </c>
      <c r="B366" s="401"/>
      <c r="C366" s="401"/>
      <c r="D366" s="408"/>
    </row>
    <row r="367" spans="1:4" s="300" customFormat="1" ht="22.5" customHeight="1" x14ac:dyDescent="0.35">
      <c r="A367" s="383" t="s">
        <v>238</v>
      </c>
      <c r="B367" s="383"/>
      <c r="C367" s="337" t="s">
        <v>153</v>
      </c>
      <c r="D367" s="338">
        <f>'Proposed Rates'!G326</f>
        <v>108.87</v>
      </c>
    </row>
    <row r="368" spans="1:4" s="300" customFormat="1" ht="11.25" customHeight="1" x14ac:dyDescent="0.35">
      <c r="A368" s="383" t="s">
        <v>239</v>
      </c>
      <c r="B368" s="383"/>
      <c r="C368" s="337" t="s">
        <v>153</v>
      </c>
      <c r="D368" s="338">
        <f>'Proposed Rates'!G327</f>
        <v>43.56</v>
      </c>
    </row>
    <row r="369" spans="1:4" s="300" customFormat="1" ht="11.25" customHeight="1" x14ac:dyDescent="0.35">
      <c r="A369" s="383" t="s">
        <v>240</v>
      </c>
      <c r="B369" s="383"/>
      <c r="C369" s="337" t="s">
        <v>241</v>
      </c>
      <c r="D369" s="338">
        <f>'Proposed Rates'!G328</f>
        <v>1.08</v>
      </c>
    </row>
    <row r="370" spans="1:4" s="300" customFormat="1" ht="11.25" customHeight="1" x14ac:dyDescent="0.35">
      <c r="A370" s="383" t="s">
        <v>242</v>
      </c>
      <c r="B370" s="383"/>
      <c r="C370" s="337" t="s">
        <v>241</v>
      </c>
      <c r="D370" s="338">
        <f>'Proposed Rates'!G329</f>
        <v>0.64</v>
      </c>
    </row>
    <row r="371" spans="1:4" s="300" customFormat="1" ht="11.25" customHeight="1" x14ac:dyDescent="0.35">
      <c r="A371" s="383" t="s">
        <v>243</v>
      </c>
      <c r="B371" s="383"/>
      <c r="C371" s="337" t="s">
        <v>241</v>
      </c>
      <c r="D371" s="338">
        <f>'Proposed Rates'!G330</f>
        <v>-0.64</v>
      </c>
    </row>
    <row r="372" spans="1:4" s="300" customFormat="1" ht="11.25" customHeight="1" x14ac:dyDescent="0.35">
      <c r="A372" s="383" t="s">
        <v>244</v>
      </c>
      <c r="B372" s="383"/>
      <c r="C372" s="339"/>
      <c r="D372" s="338"/>
    </row>
    <row r="373" spans="1:4" s="300" customFormat="1" ht="11.25" customHeight="1" x14ac:dyDescent="0.35">
      <c r="A373" s="403" t="s">
        <v>245</v>
      </c>
      <c r="B373" s="403"/>
      <c r="C373" s="337" t="s">
        <v>153</v>
      </c>
      <c r="D373" s="338">
        <f>'Proposed Rates'!G332</f>
        <v>0.54</v>
      </c>
    </row>
    <row r="374" spans="1:4" s="300" customFormat="1" ht="11.25" customHeight="1" x14ac:dyDescent="0.35">
      <c r="A374" s="403" t="s">
        <v>246</v>
      </c>
      <c r="B374" s="403"/>
      <c r="C374" s="337" t="s">
        <v>153</v>
      </c>
      <c r="D374" s="338">
        <f>'Proposed Rates'!G333</f>
        <v>1.08</v>
      </c>
    </row>
    <row r="375" spans="1:4" s="300" customFormat="1" ht="11.25" customHeight="1" x14ac:dyDescent="0.35">
      <c r="A375" s="383" t="s">
        <v>247</v>
      </c>
      <c r="B375" s="383"/>
      <c r="C375" s="340"/>
      <c r="D375" s="338"/>
    </row>
    <row r="376" spans="1:4" s="300" customFormat="1" ht="11.25" customHeight="1" x14ac:dyDescent="0.35">
      <c r="A376" s="383" t="s">
        <v>248</v>
      </c>
      <c r="B376" s="383"/>
      <c r="C376" s="340"/>
      <c r="D376" s="338"/>
    </row>
    <row r="377" spans="1:4" s="300" customFormat="1" ht="11.25" customHeight="1" x14ac:dyDescent="0.35">
      <c r="A377" s="383" t="s">
        <v>249</v>
      </c>
      <c r="B377" s="383"/>
      <c r="C377" s="340"/>
      <c r="D377" s="338"/>
    </row>
    <row r="378" spans="1:4" s="300" customFormat="1" ht="11.25" customHeight="1" x14ac:dyDescent="0.35">
      <c r="A378" s="403" t="s">
        <v>250</v>
      </c>
      <c r="B378" s="403"/>
      <c r="C378" s="337" t="s">
        <v>153</v>
      </c>
      <c r="D378" s="338" t="str">
        <f>'Proposed Rates'!G337</f>
        <v>no charge</v>
      </c>
    </row>
    <row r="379" spans="1:4" s="300" customFormat="1" ht="11.25" customHeight="1" x14ac:dyDescent="0.35">
      <c r="A379" s="403" t="s">
        <v>252</v>
      </c>
      <c r="B379" s="403"/>
      <c r="C379" s="337" t="s">
        <v>153</v>
      </c>
      <c r="D379" s="338">
        <f>'Proposed Rates'!G338</f>
        <v>4.3499999999999996</v>
      </c>
    </row>
    <row r="380" spans="1:4" s="300" customFormat="1" ht="22.5" customHeight="1" x14ac:dyDescent="0.35">
      <c r="A380" s="383" t="s">
        <v>253</v>
      </c>
      <c r="B380" s="383"/>
      <c r="C380" s="340"/>
      <c r="D380" s="338"/>
    </row>
    <row r="381" spans="1:4" s="300" customFormat="1" ht="11.25" customHeight="1" x14ac:dyDescent="0.35">
      <c r="A381" s="406" t="s">
        <v>254</v>
      </c>
      <c r="B381" s="406"/>
      <c r="C381" s="337" t="s">
        <v>153</v>
      </c>
      <c r="D381" s="338">
        <f>'Proposed Rates'!G340</f>
        <v>2.1800000000000002</v>
      </c>
    </row>
    <row r="382" spans="1:4" s="300" customFormat="1" ht="6.75" customHeight="1" x14ac:dyDescent="0.35">
      <c r="A382" s="342"/>
      <c r="B382" s="342"/>
      <c r="C382" s="337"/>
      <c r="D382" s="338"/>
    </row>
    <row r="383" spans="1:4" s="300" customFormat="1" ht="15" customHeight="1" x14ac:dyDescent="0.45">
      <c r="A383" s="343" t="s">
        <v>255</v>
      </c>
      <c r="B383" s="343"/>
      <c r="C383" s="344"/>
      <c r="D383" s="345"/>
    </row>
    <row r="384" spans="1:4" s="300" customFormat="1" ht="6.75" customHeight="1" x14ac:dyDescent="0.45">
      <c r="A384" s="343"/>
      <c r="B384" s="343"/>
      <c r="C384" s="344"/>
      <c r="D384" s="345"/>
    </row>
    <row r="385" spans="1:4" s="300" customFormat="1" ht="22.5" customHeight="1" x14ac:dyDescent="0.35">
      <c r="A385" s="404" t="s">
        <v>256</v>
      </c>
      <c r="B385" s="404"/>
      <c r="C385" s="404"/>
      <c r="D385" s="404"/>
    </row>
    <row r="386" spans="1:4" s="300" customFormat="1" ht="11.25" customHeight="1" x14ac:dyDescent="0.35">
      <c r="A386" s="405" t="s">
        <v>257</v>
      </c>
      <c r="B386" s="405"/>
      <c r="C386" s="405"/>
      <c r="D386" s="356">
        <f>'Proposed Rates'!G288</f>
        <v>1.0338000000000001</v>
      </c>
    </row>
    <row r="387" spans="1:4" s="300" customFormat="1" ht="11.25" customHeight="1" x14ac:dyDescent="0.35">
      <c r="A387" s="405" t="s">
        <v>258</v>
      </c>
      <c r="B387" s="405"/>
      <c r="C387" s="405"/>
      <c r="D387" s="356">
        <f>'Proposed Rates'!G289</f>
        <v>1.0152000000000001</v>
      </c>
    </row>
    <row r="388" spans="1:4" s="300" customFormat="1" ht="11.25" customHeight="1" x14ac:dyDescent="0.35">
      <c r="A388" s="405" t="s">
        <v>259</v>
      </c>
      <c r="B388" s="405"/>
      <c r="C388" s="405"/>
      <c r="D388" s="356">
        <f>'Proposed Rates'!G290</f>
        <v>1.0234000000000001</v>
      </c>
    </row>
    <row r="389" spans="1:4" s="300" customFormat="1" ht="11.25" customHeight="1" x14ac:dyDescent="0.35">
      <c r="A389" s="405" t="s">
        <v>260</v>
      </c>
      <c r="B389" s="405"/>
      <c r="C389" s="405"/>
      <c r="D389" s="356">
        <f>'Proposed Rates'!G291</f>
        <v>1.0051000000000001</v>
      </c>
    </row>
    <row r="390" spans="1:4" ht="127.5" customHeight="1" x14ac:dyDescent="0.35"/>
    <row r="391" spans="1:4" ht="127.5" customHeight="1" x14ac:dyDescent="0.35"/>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sheetData>
  <mergeCells count="259">
    <mergeCell ref="A387:C387"/>
    <mergeCell ref="A388:C388"/>
    <mergeCell ref="A389:C389"/>
    <mergeCell ref="A378:B378"/>
    <mergeCell ref="A379:B379"/>
    <mergeCell ref="A380:B380"/>
    <mergeCell ref="A381:B381"/>
    <mergeCell ref="A385:D385"/>
    <mergeCell ref="A386:C386"/>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38:B338"/>
    <mergeCell ref="A339:B339"/>
    <mergeCell ref="A342:B342"/>
    <mergeCell ref="A343:B343"/>
    <mergeCell ref="A344:B344"/>
    <mergeCell ref="A345:B345"/>
    <mergeCell ref="A334:B334"/>
    <mergeCell ref="A335:B335"/>
    <mergeCell ref="A336:B336"/>
    <mergeCell ref="A337:B33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17" manualBreakCount="17">
    <brk id="33" max="16383" man="1"/>
    <brk id="61" max="16383" man="1"/>
    <brk id="85" max="3" man="1"/>
    <brk id="91" max="16383" man="1"/>
    <brk id="115" max="3" man="1"/>
    <brk id="121" max="16383" man="1"/>
    <brk id="145" max="3" man="1"/>
    <brk id="151" max="16383" man="1"/>
    <brk id="178" max="16383" man="1"/>
    <brk id="197" max="16383" man="1"/>
    <brk id="224" max="16383" man="1"/>
    <brk id="251" max="3" man="1"/>
    <brk id="267" max="16383" man="1"/>
    <brk id="283" max="16383" man="1"/>
    <brk id="299" max="16383" man="1"/>
    <brk id="319" max="3" man="1"/>
    <brk id="35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zoomScaleNormal="100" zoomScaleSheetLayoutView="100" workbookViewId="0">
      <selection activeCell="D22" sqref="D22:D25"/>
    </sheetView>
  </sheetViews>
  <sheetFormatPr defaultColWidth="9.1796875" defaultRowHeight="14.5" x14ac:dyDescent="0.35"/>
  <cols>
    <col min="1" max="1" width="54" style="346" customWidth="1"/>
    <col min="2" max="2" width="16.453125" style="346" customWidth="1"/>
    <col min="3" max="3" width="10.453125" style="346" customWidth="1"/>
    <col min="4" max="4" width="9.453125" style="346" customWidth="1"/>
    <col min="5" max="5" width="9.1796875" style="346" customWidth="1"/>
    <col min="6" max="459" width="9.1796875" style="346"/>
    <col min="460" max="460" width="74" style="346" customWidth="1"/>
    <col min="461" max="16384" width="9.1796875" style="346"/>
  </cols>
  <sheetData>
    <row r="1" spans="1:4" s="300" customFormat="1" ht="23.25" customHeight="1" x14ac:dyDescent="0.35">
      <c r="A1" s="378" t="s">
        <v>138</v>
      </c>
      <c r="B1" s="378"/>
      <c r="C1" s="378"/>
      <c r="D1" s="378"/>
    </row>
    <row r="2" spans="1:4" s="300" customFormat="1" ht="18" customHeight="1" x14ac:dyDescent="0.35">
      <c r="A2" s="379" t="s">
        <v>139</v>
      </c>
      <c r="B2" s="379"/>
      <c r="C2" s="379"/>
      <c r="D2" s="379"/>
    </row>
    <row r="3" spans="1:4" s="300" customFormat="1" ht="15.75" customHeight="1" x14ac:dyDescent="0.35">
      <c r="A3" s="380" t="s">
        <v>263</v>
      </c>
      <c r="B3" s="380"/>
      <c r="C3" s="380"/>
      <c r="D3" s="380"/>
    </row>
    <row r="4" spans="1:4" s="300" customFormat="1" ht="11.25" customHeight="1" x14ac:dyDescent="0.35">
      <c r="A4" s="381" t="s">
        <v>141</v>
      </c>
      <c r="B4" s="381"/>
      <c r="C4" s="381"/>
      <c r="D4" s="381"/>
    </row>
    <row r="5" spans="1:4" s="300" customFormat="1" ht="11.25" customHeight="1" x14ac:dyDescent="0.35">
      <c r="A5" s="381" t="s">
        <v>142</v>
      </c>
      <c r="B5" s="381"/>
      <c r="C5" s="381"/>
      <c r="D5" s="381"/>
    </row>
    <row r="6" spans="1:4" s="300" customFormat="1" ht="11.25" customHeight="1" x14ac:dyDescent="0.35">
      <c r="A6" s="382" t="s">
        <v>143</v>
      </c>
      <c r="B6" s="382"/>
      <c r="C6" s="382"/>
      <c r="D6" s="382"/>
    </row>
    <row r="7" spans="1:4" s="300" customFormat="1" ht="18.75" customHeight="1" x14ac:dyDescent="0.35">
      <c r="A7" s="391" t="s">
        <v>144</v>
      </c>
      <c r="B7" s="392"/>
      <c r="C7" s="392"/>
      <c r="D7" s="392"/>
    </row>
    <row r="8" spans="1:4" s="300" customFormat="1" ht="72" customHeight="1" x14ac:dyDescent="0.35">
      <c r="A8" s="388" t="s">
        <v>145</v>
      </c>
      <c r="B8" s="388"/>
      <c r="C8" s="388"/>
      <c r="D8" s="388"/>
    </row>
    <row r="9" spans="1:4" s="300" customFormat="1" ht="6.75" customHeight="1" x14ac:dyDescent="0.35">
      <c r="A9" s="301"/>
      <c r="B9" s="301"/>
      <c r="C9" s="301"/>
      <c r="D9" s="301"/>
    </row>
    <row r="10" spans="1:4" s="300" customFormat="1" ht="11.25" customHeight="1" x14ac:dyDescent="0.35">
      <c r="A10" s="393" t="s">
        <v>146</v>
      </c>
      <c r="B10" s="394"/>
      <c r="C10" s="394"/>
      <c r="D10" s="394"/>
    </row>
    <row r="11" spans="1:4" s="300" customFormat="1" ht="6.75" customHeight="1" x14ac:dyDescent="0.35">
      <c r="A11" s="302"/>
      <c r="B11" s="303"/>
      <c r="C11" s="303"/>
      <c r="D11" s="303"/>
    </row>
    <row r="12" spans="1:4" s="300" customFormat="1" ht="36" customHeight="1" x14ac:dyDescent="0.35">
      <c r="A12" s="388" t="s">
        <v>147</v>
      </c>
      <c r="B12" s="388"/>
      <c r="C12" s="388"/>
      <c r="D12" s="388"/>
    </row>
    <row r="13" spans="1:4" s="300" customFormat="1" ht="6.75" customHeight="1" x14ac:dyDescent="0.35">
      <c r="A13" s="301"/>
      <c r="B13" s="301"/>
      <c r="C13" s="301"/>
      <c r="D13" s="301"/>
    </row>
    <row r="14" spans="1:4" s="300" customFormat="1" ht="48" customHeight="1" x14ac:dyDescent="0.35">
      <c r="A14" s="388" t="s">
        <v>148</v>
      </c>
      <c r="B14" s="388"/>
      <c r="C14" s="388"/>
      <c r="D14" s="388"/>
    </row>
    <row r="15" spans="1:4" s="300" customFormat="1" ht="6.75" customHeight="1" x14ac:dyDescent="0.35">
      <c r="A15" s="301"/>
      <c r="B15" s="301"/>
      <c r="C15" s="301"/>
      <c r="D15" s="301"/>
    </row>
    <row r="16" spans="1:4" s="300" customFormat="1" ht="48" customHeight="1" x14ac:dyDescent="0.35">
      <c r="A16" s="388" t="s">
        <v>149</v>
      </c>
      <c r="B16" s="388"/>
      <c r="C16" s="388"/>
      <c r="D16" s="388"/>
    </row>
    <row r="17" spans="1:4" s="300" customFormat="1" ht="6.75" customHeight="1" x14ac:dyDescent="0.35">
      <c r="A17" s="301"/>
      <c r="B17" s="301"/>
      <c r="C17" s="301"/>
      <c r="D17" s="301"/>
    </row>
    <row r="18" spans="1:4" s="300" customFormat="1" ht="36" customHeight="1" x14ac:dyDescent="0.35">
      <c r="A18" s="388" t="s">
        <v>150</v>
      </c>
      <c r="B18" s="388"/>
      <c r="C18" s="388"/>
      <c r="D18" s="388"/>
    </row>
    <row r="19" spans="1:4" s="300" customFormat="1" ht="6.75" customHeight="1" x14ac:dyDescent="0.35">
      <c r="A19" s="301"/>
      <c r="B19" s="301"/>
      <c r="C19" s="301"/>
      <c r="D19" s="301"/>
    </row>
    <row r="20" spans="1:4" s="300" customFormat="1" ht="15" customHeight="1" x14ac:dyDescent="0.35">
      <c r="A20" s="389" t="s">
        <v>151</v>
      </c>
      <c r="B20" s="390"/>
      <c r="C20" s="390"/>
      <c r="D20" s="390"/>
    </row>
    <row r="21" spans="1:4" s="300" customFormat="1" ht="6.75" customHeight="1" x14ac:dyDescent="0.35">
      <c r="A21" s="304"/>
      <c r="B21" s="305"/>
      <c r="C21" s="305"/>
      <c r="D21" s="305"/>
    </row>
    <row r="22" spans="1:4" s="300" customFormat="1" ht="11.25" customHeight="1" x14ac:dyDescent="0.35">
      <c r="A22" s="383" t="s">
        <v>152</v>
      </c>
      <c r="B22" s="384"/>
      <c r="C22" s="306" t="s">
        <v>153</v>
      </c>
      <c r="D22" s="356">
        <f>'Proposed Rates'!H7</f>
        <v>32.11</v>
      </c>
    </row>
    <row r="23" spans="1:4" s="300" customFormat="1" ht="11.25" customHeight="1" x14ac:dyDescent="0.35">
      <c r="A23" s="383" t="s">
        <v>262</v>
      </c>
      <c r="B23" s="384"/>
      <c r="C23" s="306" t="s">
        <v>153</v>
      </c>
      <c r="D23" s="356">
        <f>'Proposed Rates'!H247</f>
        <v>0.56999999999999995</v>
      </c>
    </row>
    <row r="24" spans="1:4" s="300" customFormat="1" ht="11.25" customHeight="1" x14ac:dyDescent="0.35">
      <c r="A24" s="383" t="s">
        <v>156</v>
      </c>
      <c r="B24" s="384"/>
      <c r="C24" s="306" t="s">
        <v>91</v>
      </c>
      <c r="D24" s="356">
        <f>'Proposed Rates'!H233</f>
        <v>5.0000000000000002E-5</v>
      </c>
    </row>
    <row r="25" spans="1:4" s="300" customFormat="1" ht="12.75" customHeight="1" x14ac:dyDescent="0.35">
      <c r="A25" s="383" t="s">
        <v>157</v>
      </c>
      <c r="B25" s="384"/>
      <c r="C25" s="306" t="s">
        <v>91</v>
      </c>
      <c r="D25" s="356">
        <f>'Proposed Rates'!H153</f>
        <v>8.0999999999999996E-3</v>
      </c>
    </row>
    <row r="26" spans="1:4" s="300" customFormat="1" ht="12.75" customHeight="1" x14ac:dyDescent="0.35">
      <c r="A26" s="383" t="s">
        <v>158</v>
      </c>
      <c r="B26" s="384"/>
      <c r="C26" s="306" t="s">
        <v>91</v>
      </c>
      <c r="D26" s="307">
        <f>'Proposed Rates'!H167</f>
        <v>5.0000000000000001E-3</v>
      </c>
    </row>
    <row r="27" spans="1:4" s="300" customFormat="1" ht="6.75" customHeight="1" x14ac:dyDescent="0.35">
      <c r="A27" s="308"/>
      <c r="B27" s="309"/>
      <c r="C27" s="306"/>
      <c r="D27" s="307"/>
    </row>
    <row r="28" spans="1:4" s="300" customFormat="1" ht="15" customHeight="1" x14ac:dyDescent="0.35">
      <c r="A28" s="385" t="s">
        <v>159</v>
      </c>
      <c r="B28" s="384"/>
      <c r="C28" s="306"/>
      <c r="D28" s="310"/>
    </row>
    <row r="29" spans="1:4" s="300" customFormat="1" ht="6.75" customHeight="1" x14ac:dyDescent="0.35">
      <c r="A29" s="311"/>
      <c r="B29" s="309"/>
      <c r="C29" s="306"/>
      <c r="D29" s="310"/>
    </row>
    <row r="30" spans="1:4" s="300" customFormat="1" ht="11.25" customHeight="1" x14ac:dyDescent="0.35">
      <c r="A30" s="383" t="s">
        <v>160</v>
      </c>
      <c r="B30" s="383"/>
      <c r="C30" s="312" t="s">
        <v>91</v>
      </c>
      <c r="D30" s="313">
        <v>3.0000000000000001E-3</v>
      </c>
    </row>
    <row r="31" spans="1:4" s="300" customFormat="1" ht="11.25" customHeight="1" x14ac:dyDescent="0.35">
      <c r="A31" s="384" t="s">
        <v>161</v>
      </c>
      <c r="B31" s="384"/>
      <c r="C31" s="312" t="s">
        <v>91</v>
      </c>
      <c r="D31" s="314">
        <v>4.0000000000000002E-4</v>
      </c>
    </row>
    <row r="32" spans="1:4" s="300" customFormat="1" ht="11.25" customHeight="1" x14ac:dyDescent="0.35">
      <c r="A32" s="383" t="s">
        <v>162</v>
      </c>
      <c r="B32" s="383"/>
      <c r="C32" s="312" t="s">
        <v>91</v>
      </c>
      <c r="D32" s="314">
        <v>5.0000000000000001E-4</v>
      </c>
    </row>
    <row r="33" spans="1:4" s="300" customFormat="1" ht="11.25" customHeight="1" x14ac:dyDescent="0.35">
      <c r="A33" s="383" t="s">
        <v>163</v>
      </c>
      <c r="B33" s="383"/>
      <c r="C33" s="306" t="s">
        <v>153</v>
      </c>
      <c r="D33" s="347">
        <f>'Proposed Rates'!H209</f>
        <v>0.25</v>
      </c>
    </row>
    <row r="34" spans="1:4" s="315" customFormat="1" ht="18.75" customHeight="1" x14ac:dyDescent="0.45">
      <c r="A34" s="395" t="s">
        <v>164</v>
      </c>
      <c r="B34" s="395"/>
      <c r="C34" s="395"/>
      <c r="D34" s="407"/>
    </row>
    <row r="35" spans="1:4" s="300" customFormat="1" ht="48" customHeight="1" x14ac:dyDescent="0.35">
      <c r="A35" s="388" t="s">
        <v>165</v>
      </c>
      <c r="B35" s="388"/>
      <c r="C35" s="388"/>
      <c r="D35" s="399"/>
    </row>
    <row r="36" spans="1:4" s="300" customFormat="1" ht="6.75" customHeight="1" x14ac:dyDescent="0.35">
      <c r="A36" s="301"/>
      <c r="B36" s="301"/>
      <c r="C36" s="301"/>
      <c r="D36" s="316"/>
    </row>
    <row r="37" spans="1:4" s="300" customFormat="1" ht="11.25" customHeight="1" x14ac:dyDescent="0.35">
      <c r="A37" s="393" t="s">
        <v>146</v>
      </c>
      <c r="B37" s="394"/>
      <c r="C37" s="394"/>
      <c r="D37" s="394"/>
    </row>
    <row r="38" spans="1:4" s="300" customFormat="1" ht="6.75" customHeight="1" x14ac:dyDescent="0.35">
      <c r="A38" s="302"/>
      <c r="B38" s="303"/>
      <c r="C38" s="303"/>
      <c r="D38" s="303"/>
    </row>
    <row r="39" spans="1:4" s="300" customFormat="1" ht="36" customHeight="1" x14ac:dyDescent="0.35">
      <c r="A39" s="388" t="s">
        <v>147</v>
      </c>
      <c r="B39" s="388"/>
      <c r="C39" s="388"/>
      <c r="D39" s="399"/>
    </row>
    <row r="40" spans="1:4" s="300" customFormat="1" ht="6.75" customHeight="1" x14ac:dyDescent="0.35">
      <c r="A40" s="301"/>
      <c r="B40" s="301"/>
      <c r="C40" s="301"/>
      <c r="D40" s="316"/>
    </row>
    <row r="41" spans="1:4" s="300" customFormat="1" ht="48" customHeight="1" x14ac:dyDescent="0.35">
      <c r="A41" s="388" t="s">
        <v>148</v>
      </c>
      <c r="B41" s="388"/>
      <c r="C41" s="388"/>
      <c r="D41" s="399"/>
    </row>
    <row r="42" spans="1:4" s="300" customFormat="1" ht="6.75" customHeight="1" x14ac:dyDescent="0.35">
      <c r="A42" s="301"/>
      <c r="B42" s="301"/>
      <c r="C42" s="301"/>
      <c r="D42" s="316"/>
    </row>
    <row r="43" spans="1:4" s="300" customFormat="1" ht="48" customHeight="1" x14ac:dyDescent="0.35">
      <c r="A43" s="388" t="s">
        <v>149</v>
      </c>
      <c r="B43" s="388"/>
      <c r="C43" s="388"/>
      <c r="D43" s="399"/>
    </row>
    <row r="44" spans="1:4" s="300" customFormat="1" ht="6.75" customHeight="1" x14ac:dyDescent="0.35">
      <c r="A44" s="301"/>
      <c r="B44" s="301"/>
      <c r="C44" s="301"/>
      <c r="D44" s="316"/>
    </row>
    <row r="45" spans="1:4" s="300" customFormat="1" ht="36" customHeight="1" x14ac:dyDescent="0.35">
      <c r="A45" s="388" t="s">
        <v>166</v>
      </c>
      <c r="B45" s="388"/>
      <c r="C45" s="388"/>
      <c r="D45" s="399"/>
    </row>
    <row r="46" spans="1:4" s="300" customFormat="1" ht="6.75" customHeight="1" x14ac:dyDescent="0.35">
      <c r="A46" s="301"/>
      <c r="B46" s="301"/>
      <c r="C46" s="301"/>
      <c r="D46" s="316"/>
    </row>
    <row r="47" spans="1:4" s="300" customFormat="1" ht="15" customHeight="1" x14ac:dyDescent="0.35">
      <c r="A47" s="389" t="s">
        <v>151</v>
      </c>
      <c r="B47" s="390"/>
      <c r="C47" s="390"/>
      <c r="D47" s="390"/>
    </row>
    <row r="48" spans="1:4" s="300" customFormat="1" ht="6.75" customHeight="1" x14ac:dyDescent="0.35">
      <c r="A48" s="304"/>
      <c r="B48" s="305"/>
      <c r="C48" s="305"/>
      <c r="D48" s="305"/>
    </row>
    <row r="49" spans="1:4" s="300" customFormat="1" ht="11.25" customHeight="1" x14ac:dyDescent="0.35">
      <c r="A49" s="383" t="s">
        <v>152</v>
      </c>
      <c r="B49" s="383"/>
      <c r="C49" s="306" t="s">
        <v>153</v>
      </c>
      <c r="D49" s="356">
        <f>'Proposed Rates'!H8</f>
        <v>21.96</v>
      </c>
    </row>
    <row r="50" spans="1:4" s="300" customFormat="1" ht="11.25" customHeight="1" x14ac:dyDescent="0.35">
      <c r="A50" s="383" t="s">
        <v>262</v>
      </c>
      <c r="B50" s="384"/>
      <c r="C50" s="306" t="s">
        <v>153</v>
      </c>
      <c r="D50" s="356">
        <f>'Proposed Rates'!H247</f>
        <v>0.56999999999999995</v>
      </c>
    </row>
    <row r="51" spans="1:4" s="300" customFormat="1" ht="11.25" customHeight="1" x14ac:dyDescent="0.35">
      <c r="A51" s="383" t="s">
        <v>19</v>
      </c>
      <c r="B51" s="383"/>
      <c r="C51" s="306" t="s">
        <v>91</v>
      </c>
      <c r="D51" s="360">
        <f>'Proposed Rates'!H21</f>
        <v>2.8400000000000002E-2</v>
      </c>
    </row>
    <row r="52" spans="1:4" s="300" customFormat="1" ht="12.75" customHeight="1" x14ac:dyDescent="0.35">
      <c r="A52" s="383" t="s">
        <v>156</v>
      </c>
      <c r="B52" s="383"/>
      <c r="C52" s="306" t="s">
        <v>91</v>
      </c>
      <c r="D52" s="356">
        <f>'Proposed Rates'!H234</f>
        <v>5.0000000000000002E-5</v>
      </c>
    </row>
    <row r="53" spans="1:4" s="300" customFormat="1" ht="13.5" customHeight="1" x14ac:dyDescent="0.35">
      <c r="A53" s="383" t="s">
        <v>157</v>
      </c>
      <c r="B53" s="383"/>
      <c r="C53" s="306" t="s">
        <v>91</v>
      </c>
      <c r="D53" s="307">
        <f>'Proposed Rates'!H154</f>
        <v>7.6E-3</v>
      </c>
    </row>
    <row r="54" spans="1:4" s="300" customFormat="1" ht="14.25" customHeight="1" x14ac:dyDescent="0.35">
      <c r="A54" s="383" t="s">
        <v>158</v>
      </c>
      <c r="B54" s="383"/>
      <c r="C54" s="306" t="s">
        <v>91</v>
      </c>
      <c r="D54" s="318">
        <f>'Proposed Rates'!H168</f>
        <v>4.7999999999999996E-3</v>
      </c>
    </row>
    <row r="55" spans="1:4" s="300" customFormat="1" ht="6.75" customHeight="1" x14ac:dyDescent="0.35">
      <c r="A55" s="308"/>
      <c r="B55" s="308"/>
      <c r="C55" s="306"/>
      <c r="D55" s="307"/>
    </row>
    <row r="56" spans="1:4" s="300" customFormat="1" ht="15" customHeight="1" x14ac:dyDescent="0.35">
      <c r="A56" s="385" t="s">
        <v>159</v>
      </c>
      <c r="B56" s="384"/>
      <c r="C56" s="306"/>
      <c r="D56" s="310"/>
    </row>
    <row r="57" spans="1:4" s="300" customFormat="1" ht="6.75" customHeight="1" x14ac:dyDescent="0.35">
      <c r="A57" s="311"/>
      <c r="B57" s="309"/>
      <c r="C57" s="306"/>
      <c r="D57" s="310"/>
    </row>
    <row r="58" spans="1:4" s="300" customFormat="1" ht="11.25" customHeight="1" x14ac:dyDescent="0.35">
      <c r="A58" s="383" t="s">
        <v>160</v>
      </c>
      <c r="B58" s="383"/>
      <c r="C58" s="312" t="s">
        <v>91</v>
      </c>
      <c r="D58" s="313">
        <v>3.0000000000000001E-3</v>
      </c>
    </row>
    <row r="59" spans="1:4" s="300" customFormat="1" ht="11.25" customHeight="1" x14ac:dyDescent="0.35">
      <c r="A59" s="384" t="s">
        <v>161</v>
      </c>
      <c r="B59" s="384"/>
      <c r="C59" s="312" t="s">
        <v>91</v>
      </c>
      <c r="D59" s="314">
        <v>4.0000000000000002E-4</v>
      </c>
    </row>
    <row r="60" spans="1:4" s="300" customFormat="1" ht="11.25" customHeight="1" x14ac:dyDescent="0.35">
      <c r="A60" s="383" t="s">
        <v>162</v>
      </c>
      <c r="B60" s="383"/>
      <c r="C60" s="312" t="s">
        <v>91</v>
      </c>
      <c r="D60" s="314">
        <v>5.0000000000000001E-4</v>
      </c>
    </row>
    <row r="61" spans="1:4" s="300" customFormat="1" ht="11.25" customHeight="1" x14ac:dyDescent="0.35">
      <c r="A61" s="383" t="s">
        <v>163</v>
      </c>
      <c r="B61" s="383"/>
      <c r="C61" s="306" t="s">
        <v>153</v>
      </c>
      <c r="D61" s="347">
        <f>'Proposed Rates'!H210</f>
        <v>0.25</v>
      </c>
    </row>
    <row r="62" spans="1:4" s="315" customFormat="1" ht="18.75" customHeight="1" x14ac:dyDescent="0.45">
      <c r="A62" s="395" t="s">
        <v>167</v>
      </c>
      <c r="B62" s="395"/>
      <c r="C62" s="395"/>
      <c r="D62" s="407"/>
    </row>
    <row r="63" spans="1:4" s="300" customFormat="1" ht="48" customHeight="1" x14ac:dyDescent="0.35">
      <c r="A63" s="388" t="s">
        <v>168</v>
      </c>
      <c r="B63" s="388"/>
      <c r="C63" s="388"/>
      <c r="D63" s="399"/>
    </row>
    <row r="64" spans="1:4" s="300" customFormat="1" ht="6.75" customHeight="1" x14ac:dyDescent="0.35">
      <c r="A64" s="301"/>
      <c r="B64" s="301"/>
      <c r="C64" s="301"/>
      <c r="D64" s="316"/>
    </row>
    <row r="65" spans="1:4" s="300" customFormat="1" ht="11.25" customHeight="1" x14ac:dyDescent="0.35">
      <c r="A65" s="393" t="s">
        <v>146</v>
      </c>
      <c r="B65" s="394"/>
      <c r="C65" s="394"/>
      <c r="D65" s="394"/>
    </row>
    <row r="66" spans="1:4" s="300" customFormat="1" ht="6.75" customHeight="1" x14ac:dyDescent="0.35">
      <c r="A66" s="302"/>
      <c r="B66" s="303"/>
      <c r="C66" s="303"/>
      <c r="D66" s="303"/>
    </row>
    <row r="67" spans="1:4" s="300" customFormat="1" ht="36" customHeight="1" x14ac:dyDescent="0.35">
      <c r="A67" s="388" t="s">
        <v>147</v>
      </c>
      <c r="B67" s="388"/>
      <c r="C67" s="388"/>
      <c r="D67" s="399"/>
    </row>
    <row r="68" spans="1:4" s="300" customFormat="1" ht="6.75" customHeight="1" x14ac:dyDescent="0.35">
      <c r="A68" s="301"/>
      <c r="B68" s="301"/>
      <c r="C68" s="301"/>
      <c r="D68" s="316"/>
    </row>
    <row r="69" spans="1:4" s="300" customFormat="1" ht="48" customHeight="1" x14ac:dyDescent="0.35">
      <c r="A69" s="388" t="s">
        <v>148</v>
      </c>
      <c r="B69" s="388"/>
      <c r="C69" s="388"/>
      <c r="D69" s="399"/>
    </row>
    <row r="70" spans="1:4" s="300" customFormat="1" ht="6.75" customHeight="1" x14ac:dyDescent="0.35">
      <c r="A70" s="301"/>
      <c r="B70" s="301"/>
      <c r="C70" s="301"/>
      <c r="D70" s="316"/>
    </row>
    <row r="71" spans="1:4" s="300" customFormat="1" ht="48" customHeight="1" x14ac:dyDescent="0.35">
      <c r="A71" s="388" t="s">
        <v>149</v>
      </c>
      <c r="B71" s="388"/>
      <c r="C71" s="388"/>
      <c r="D71" s="399"/>
    </row>
    <row r="72" spans="1:4" s="300" customFormat="1" ht="6.75" customHeight="1" x14ac:dyDescent="0.35">
      <c r="A72" s="301"/>
      <c r="B72" s="301"/>
      <c r="C72" s="301"/>
      <c r="D72" s="316"/>
    </row>
    <row r="73" spans="1:4" s="300" customFormat="1" ht="96" customHeight="1" x14ac:dyDescent="0.35">
      <c r="A73" s="392" t="s">
        <v>169</v>
      </c>
      <c r="B73" s="392"/>
      <c r="C73" s="392"/>
      <c r="D73" s="392"/>
    </row>
    <row r="74" spans="1:4" s="300" customFormat="1" ht="96" customHeight="1" x14ac:dyDescent="0.35">
      <c r="A74" s="392" t="s">
        <v>170</v>
      </c>
      <c r="B74" s="392"/>
      <c r="C74" s="392"/>
      <c r="D74" s="392"/>
    </row>
    <row r="75" spans="1:4" s="300" customFormat="1" ht="36" customHeight="1" x14ac:dyDescent="0.35">
      <c r="A75" s="388" t="s">
        <v>150</v>
      </c>
      <c r="B75" s="388"/>
      <c r="C75" s="388"/>
      <c r="D75" s="388"/>
    </row>
    <row r="76" spans="1:4" s="300" customFormat="1" ht="24" customHeight="1" x14ac:dyDescent="0.35">
      <c r="A76" s="396" t="s">
        <v>171</v>
      </c>
      <c r="B76" s="396"/>
      <c r="C76" s="396"/>
      <c r="D76" s="396"/>
    </row>
    <row r="77" spans="1:4" s="300" customFormat="1" ht="6.75" customHeight="1" x14ac:dyDescent="0.35">
      <c r="A77" s="317"/>
      <c r="B77" s="317"/>
      <c r="C77" s="317"/>
      <c r="D77" s="317"/>
    </row>
    <row r="78" spans="1:4" s="300" customFormat="1" ht="15" customHeight="1" x14ac:dyDescent="0.35">
      <c r="A78" s="389" t="s">
        <v>151</v>
      </c>
      <c r="B78" s="390"/>
      <c r="C78" s="390"/>
      <c r="D78" s="390"/>
    </row>
    <row r="79" spans="1:4" s="300" customFormat="1" ht="6.75" customHeight="1" x14ac:dyDescent="0.35">
      <c r="A79" s="304"/>
      <c r="B79" s="305"/>
      <c r="C79" s="305"/>
      <c r="D79" s="305"/>
    </row>
    <row r="80" spans="1:4" s="300" customFormat="1" ht="11.25" customHeight="1" x14ac:dyDescent="0.35">
      <c r="A80" s="383" t="s">
        <v>152</v>
      </c>
      <c r="B80" s="383"/>
      <c r="C80" s="306" t="s">
        <v>153</v>
      </c>
      <c r="D80" s="356">
        <f>'Proposed Rates'!H9</f>
        <v>200</v>
      </c>
    </row>
    <row r="81" spans="1:4" s="300" customFormat="1" ht="11.25" customHeight="1" x14ac:dyDescent="0.35">
      <c r="A81" s="383" t="s">
        <v>19</v>
      </c>
      <c r="B81" s="383"/>
      <c r="C81" s="306" t="s">
        <v>92</v>
      </c>
      <c r="D81" s="356">
        <f>'Proposed Rates'!H22</f>
        <v>6.0448000000000004</v>
      </c>
    </row>
    <row r="82" spans="1:4" s="300" customFormat="1" ht="11.25" customHeight="1" x14ac:dyDescent="0.35">
      <c r="A82" s="383" t="s">
        <v>156</v>
      </c>
      <c r="B82" s="383"/>
      <c r="C82" s="306" t="s">
        <v>92</v>
      </c>
      <c r="D82" s="307">
        <f>'Proposed Rates'!H235</f>
        <v>2.0379999999999999E-2</v>
      </c>
    </row>
    <row r="83" spans="1:4" s="300" customFormat="1" ht="13.5" customHeight="1" x14ac:dyDescent="0.35">
      <c r="A83" s="383" t="s">
        <v>157</v>
      </c>
      <c r="B83" s="383"/>
      <c r="C83" s="306" t="s">
        <v>92</v>
      </c>
      <c r="D83" s="307">
        <f>'Proposed Rates'!H155</f>
        <v>3.1059000000000001</v>
      </c>
    </row>
    <row r="84" spans="1:4" s="300" customFormat="1" ht="14.25" customHeight="1" x14ac:dyDescent="0.35">
      <c r="A84" s="383" t="s">
        <v>158</v>
      </c>
      <c r="B84" s="383"/>
      <c r="C84" s="306" t="s">
        <v>92</v>
      </c>
      <c r="D84" s="307">
        <f>'Proposed Rates'!H169</f>
        <v>1.9643999999999999</v>
      </c>
    </row>
    <row r="85" spans="1:4" s="300" customFormat="1" ht="6.75" customHeight="1" x14ac:dyDescent="0.35">
      <c r="A85" s="308"/>
      <c r="B85" s="308"/>
      <c r="C85" s="306"/>
      <c r="D85" s="307"/>
    </row>
    <row r="86" spans="1:4" s="300" customFormat="1" ht="15" customHeight="1" x14ac:dyDescent="0.35">
      <c r="A86" s="385" t="s">
        <v>159</v>
      </c>
      <c r="B86" s="384"/>
      <c r="C86" s="306"/>
      <c r="D86" s="310"/>
    </row>
    <row r="87" spans="1:4" s="300" customFormat="1" ht="6.75" customHeight="1" x14ac:dyDescent="0.35">
      <c r="A87" s="311"/>
      <c r="B87" s="309"/>
      <c r="C87" s="306"/>
      <c r="D87" s="310"/>
    </row>
    <row r="88" spans="1:4" s="300" customFormat="1" ht="11.25" customHeight="1" x14ac:dyDescent="0.35">
      <c r="A88" s="383" t="s">
        <v>160</v>
      </c>
      <c r="B88" s="383"/>
      <c r="C88" s="312" t="s">
        <v>91</v>
      </c>
      <c r="D88" s="313">
        <v>3.0000000000000001E-3</v>
      </c>
    </row>
    <row r="89" spans="1:4" s="300" customFormat="1" ht="11.25" customHeight="1" x14ac:dyDescent="0.35">
      <c r="A89" s="384" t="s">
        <v>161</v>
      </c>
      <c r="B89" s="384"/>
      <c r="C89" s="312" t="s">
        <v>91</v>
      </c>
      <c r="D89" s="314">
        <v>4.0000000000000002E-4</v>
      </c>
    </row>
    <row r="90" spans="1:4" s="300" customFormat="1" ht="11.25" customHeight="1" x14ac:dyDescent="0.35">
      <c r="A90" s="383" t="s">
        <v>162</v>
      </c>
      <c r="B90" s="383"/>
      <c r="C90" s="312" t="s">
        <v>91</v>
      </c>
      <c r="D90" s="314">
        <v>5.0000000000000001E-4</v>
      </c>
    </row>
    <row r="91" spans="1:4" s="300" customFormat="1" ht="11.25" customHeight="1" x14ac:dyDescent="0.35">
      <c r="A91" s="383" t="s">
        <v>163</v>
      </c>
      <c r="B91" s="383"/>
      <c r="C91" s="306" t="s">
        <v>153</v>
      </c>
      <c r="D91" s="347">
        <f>'Proposed Rates'!H211</f>
        <v>0.25</v>
      </c>
    </row>
    <row r="92" spans="1:4" s="315" customFormat="1" ht="18.75" customHeight="1" x14ac:dyDescent="0.45">
      <c r="A92" s="395" t="s">
        <v>172</v>
      </c>
      <c r="B92" s="395"/>
      <c r="C92" s="395"/>
      <c r="D92" s="407"/>
    </row>
    <row r="93" spans="1:4" s="300" customFormat="1" ht="48" customHeight="1" x14ac:dyDescent="0.35">
      <c r="A93" s="388" t="s">
        <v>173</v>
      </c>
      <c r="B93" s="388"/>
      <c r="C93" s="388"/>
      <c r="D93" s="399"/>
    </row>
    <row r="94" spans="1:4" s="300" customFormat="1" ht="6.75" customHeight="1" x14ac:dyDescent="0.35">
      <c r="A94" s="301"/>
      <c r="B94" s="301"/>
      <c r="C94" s="301"/>
      <c r="D94" s="316"/>
    </row>
    <row r="95" spans="1:4" s="300" customFormat="1" ht="11.25" customHeight="1" x14ac:dyDescent="0.35">
      <c r="A95" s="393" t="s">
        <v>146</v>
      </c>
      <c r="B95" s="394"/>
      <c r="C95" s="394"/>
      <c r="D95" s="394"/>
    </row>
    <row r="96" spans="1:4" s="300" customFormat="1" ht="6.75" customHeight="1" x14ac:dyDescent="0.35">
      <c r="A96" s="302"/>
      <c r="B96" s="303"/>
      <c r="C96" s="303"/>
      <c r="D96" s="303"/>
    </row>
    <row r="97" spans="1:4" s="300" customFormat="1" ht="36" customHeight="1" x14ac:dyDescent="0.35">
      <c r="A97" s="388" t="s">
        <v>147</v>
      </c>
      <c r="B97" s="388"/>
      <c r="C97" s="388"/>
      <c r="D97" s="399"/>
    </row>
    <row r="98" spans="1:4" s="300" customFormat="1" ht="6.75" customHeight="1" x14ac:dyDescent="0.35">
      <c r="A98" s="301"/>
      <c r="B98" s="301"/>
      <c r="C98" s="301"/>
      <c r="D98" s="316"/>
    </row>
    <row r="99" spans="1:4" s="300" customFormat="1" ht="48" customHeight="1" x14ac:dyDescent="0.35">
      <c r="A99" s="388" t="s">
        <v>174</v>
      </c>
      <c r="B99" s="388"/>
      <c r="C99" s="388"/>
      <c r="D99" s="399"/>
    </row>
    <row r="100" spans="1:4" s="300" customFormat="1" ht="6.75" customHeight="1" x14ac:dyDescent="0.35">
      <c r="A100" s="301"/>
      <c r="B100" s="301"/>
      <c r="C100" s="301"/>
      <c r="D100" s="316"/>
    </row>
    <row r="101" spans="1:4" s="300" customFormat="1" ht="48" customHeight="1" x14ac:dyDescent="0.35">
      <c r="A101" s="388" t="s">
        <v>149</v>
      </c>
      <c r="B101" s="388"/>
      <c r="C101" s="388"/>
      <c r="D101" s="399"/>
    </row>
    <row r="102" spans="1:4" s="300" customFormat="1" ht="6.75" customHeight="1" x14ac:dyDescent="0.35">
      <c r="A102" s="301"/>
      <c r="B102" s="301"/>
      <c r="C102" s="301"/>
      <c r="D102" s="316"/>
    </row>
    <row r="103" spans="1:4" s="300" customFormat="1" ht="96" customHeight="1" x14ac:dyDescent="0.35">
      <c r="A103" s="392" t="s">
        <v>169</v>
      </c>
      <c r="B103" s="392"/>
      <c r="C103" s="392"/>
      <c r="D103" s="392"/>
    </row>
    <row r="104" spans="1:4" s="300" customFormat="1" ht="96" customHeight="1" x14ac:dyDescent="0.35">
      <c r="A104" s="392" t="s">
        <v>170</v>
      </c>
      <c r="B104" s="392"/>
      <c r="C104" s="392"/>
      <c r="D104" s="392"/>
    </row>
    <row r="105" spans="1:4" s="300" customFormat="1" ht="36" customHeight="1" x14ac:dyDescent="0.35">
      <c r="A105" s="388" t="s">
        <v>150</v>
      </c>
      <c r="B105" s="388"/>
      <c r="C105" s="388"/>
      <c r="D105" s="399"/>
    </row>
    <row r="106" spans="1:4" s="300" customFormat="1" ht="24" customHeight="1" x14ac:dyDescent="0.35">
      <c r="A106" s="396" t="s">
        <v>171</v>
      </c>
      <c r="B106" s="396"/>
      <c r="C106" s="396"/>
      <c r="D106" s="396"/>
    </row>
    <row r="107" spans="1:4" s="300" customFormat="1" ht="6.75" customHeight="1" x14ac:dyDescent="0.35">
      <c r="A107" s="317"/>
      <c r="B107" s="317"/>
      <c r="C107" s="317"/>
      <c r="D107" s="317"/>
    </row>
    <row r="108" spans="1:4" s="300" customFormat="1" ht="15" customHeight="1" x14ac:dyDescent="0.35">
      <c r="A108" s="389" t="s">
        <v>151</v>
      </c>
      <c r="B108" s="390"/>
      <c r="C108" s="390"/>
      <c r="D108" s="390"/>
    </row>
    <row r="109" spans="1:4" s="300" customFormat="1" ht="6.75" customHeight="1" x14ac:dyDescent="0.35">
      <c r="A109" s="304"/>
      <c r="B109" s="305"/>
      <c r="C109" s="305"/>
      <c r="D109" s="305"/>
    </row>
    <row r="110" spans="1:4" s="300" customFormat="1" ht="11.25" customHeight="1" x14ac:dyDescent="0.35">
      <c r="A110" s="383" t="s">
        <v>152</v>
      </c>
      <c r="B110" s="383"/>
      <c r="C110" s="306" t="s">
        <v>153</v>
      </c>
      <c r="D110" s="362">
        <f>'Proposed Rates'!H10</f>
        <v>4132.49</v>
      </c>
    </row>
    <row r="111" spans="1:4" s="300" customFormat="1" ht="11.25" customHeight="1" x14ac:dyDescent="0.35">
      <c r="A111" s="383" t="s">
        <v>19</v>
      </c>
      <c r="B111" s="383"/>
      <c r="C111" s="306" t="s">
        <v>92</v>
      </c>
      <c r="D111" s="360">
        <f>'Proposed Rates'!H23</f>
        <v>5.5944000000000003</v>
      </c>
    </row>
    <row r="112" spans="1:4" s="300" customFormat="1" ht="11.25" customHeight="1" x14ac:dyDescent="0.35">
      <c r="A112" s="383" t="s">
        <v>156</v>
      </c>
      <c r="B112" s="383"/>
      <c r="C112" s="306" t="s">
        <v>92</v>
      </c>
      <c r="D112" s="356">
        <f>'Proposed Rates'!H236</f>
        <v>2.1780000000000001E-2</v>
      </c>
    </row>
    <row r="113" spans="1:4" s="300" customFormat="1" ht="13.5" customHeight="1" x14ac:dyDescent="0.35">
      <c r="A113" s="383" t="s">
        <v>157</v>
      </c>
      <c r="B113" s="383"/>
      <c r="C113" s="306" t="s">
        <v>92</v>
      </c>
      <c r="D113" s="307">
        <f>'Proposed Rates'!H156</f>
        <v>3.2248000000000001</v>
      </c>
    </row>
    <row r="114" spans="1:4" s="300" customFormat="1" ht="14.25" customHeight="1" x14ac:dyDescent="0.35">
      <c r="A114" s="383" t="s">
        <v>158</v>
      </c>
      <c r="B114" s="383"/>
      <c r="C114" s="306" t="s">
        <v>92</v>
      </c>
      <c r="D114" s="307">
        <f>'Proposed Rates'!H170</f>
        <v>2.0994999999999999</v>
      </c>
    </row>
    <row r="115" spans="1:4" s="300" customFormat="1" ht="6.75" customHeight="1" x14ac:dyDescent="0.35">
      <c r="A115" s="308"/>
      <c r="B115" s="308"/>
      <c r="C115" s="306"/>
      <c r="D115" s="307"/>
    </row>
    <row r="116" spans="1:4" s="300" customFormat="1" ht="15" customHeight="1" x14ac:dyDescent="0.35">
      <c r="A116" s="385" t="s">
        <v>159</v>
      </c>
      <c r="B116" s="384"/>
      <c r="C116" s="306"/>
      <c r="D116" s="310"/>
    </row>
    <row r="117" spans="1:4" s="300" customFormat="1" ht="6.75" customHeight="1" x14ac:dyDescent="0.35">
      <c r="A117" s="311"/>
      <c r="B117" s="309"/>
      <c r="C117" s="306"/>
      <c r="D117" s="310"/>
    </row>
    <row r="118" spans="1:4" s="300" customFormat="1" ht="11.25" customHeight="1" x14ac:dyDescent="0.35">
      <c r="A118" s="383" t="s">
        <v>160</v>
      </c>
      <c r="B118" s="383"/>
      <c r="C118" s="312" t="s">
        <v>91</v>
      </c>
      <c r="D118" s="313">
        <v>3.0000000000000001E-3</v>
      </c>
    </row>
    <row r="119" spans="1:4" s="300" customFormat="1" ht="11.25" customHeight="1" x14ac:dyDescent="0.35">
      <c r="A119" s="384" t="s">
        <v>161</v>
      </c>
      <c r="B119" s="384"/>
      <c r="C119" s="312" t="s">
        <v>91</v>
      </c>
      <c r="D119" s="314">
        <v>4.0000000000000002E-4</v>
      </c>
    </row>
    <row r="120" spans="1:4" s="300" customFormat="1" ht="11.25" customHeight="1" x14ac:dyDescent="0.35">
      <c r="A120" s="383" t="s">
        <v>162</v>
      </c>
      <c r="B120" s="383"/>
      <c r="C120" s="312" t="s">
        <v>91</v>
      </c>
      <c r="D120" s="314">
        <v>5.0000000000000001E-4</v>
      </c>
    </row>
    <row r="121" spans="1:4" s="300" customFormat="1" ht="11.25" customHeight="1" x14ac:dyDescent="0.35">
      <c r="A121" s="383" t="s">
        <v>163</v>
      </c>
      <c r="B121" s="383"/>
      <c r="C121" s="306" t="s">
        <v>153</v>
      </c>
      <c r="D121" s="347">
        <f>'Proposed Rates'!H212</f>
        <v>0.25</v>
      </c>
    </row>
    <row r="122" spans="1:4" s="315" customFormat="1" ht="18.75" customHeight="1" x14ac:dyDescent="0.45">
      <c r="A122" s="395" t="s">
        <v>175</v>
      </c>
      <c r="B122" s="395"/>
      <c r="C122" s="395"/>
      <c r="D122" s="407"/>
    </row>
    <row r="123" spans="1:4" s="300" customFormat="1" ht="48" customHeight="1" x14ac:dyDescent="0.35">
      <c r="A123" s="388" t="s">
        <v>176</v>
      </c>
      <c r="B123" s="388"/>
      <c r="C123" s="388"/>
      <c r="D123" s="399"/>
    </row>
    <row r="124" spans="1:4" s="300" customFormat="1" ht="6.75" customHeight="1" x14ac:dyDescent="0.35">
      <c r="A124" s="301"/>
      <c r="B124" s="301"/>
      <c r="C124" s="301"/>
      <c r="D124" s="316"/>
    </row>
    <row r="125" spans="1:4" s="300" customFormat="1" ht="11.25" customHeight="1" x14ac:dyDescent="0.35">
      <c r="A125" s="393" t="s">
        <v>146</v>
      </c>
      <c r="B125" s="394"/>
      <c r="C125" s="394"/>
      <c r="D125" s="394"/>
    </row>
    <row r="126" spans="1:4" s="300" customFormat="1" ht="6.75" customHeight="1" x14ac:dyDescent="0.35">
      <c r="A126" s="302"/>
      <c r="B126" s="303"/>
      <c r="C126" s="303"/>
      <c r="D126" s="303"/>
    </row>
    <row r="127" spans="1:4" s="300" customFormat="1" ht="36" customHeight="1" x14ac:dyDescent="0.35">
      <c r="A127" s="388" t="s">
        <v>147</v>
      </c>
      <c r="B127" s="388"/>
      <c r="C127" s="388"/>
      <c r="D127" s="399"/>
    </row>
    <row r="128" spans="1:4" s="300" customFormat="1" ht="6.75" customHeight="1" x14ac:dyDescent="0.35">
      <c r="A128" s="301"/>
      <c r="B128" s="301"/>
      <c r="C128" s="301"/>
      <c r="D128" s="316"/>
    </row>
    <row r="129" spans="1:4" s="300" customFormat="1" ht="48" customHeight="1" x14ac:dyDescent="0.35">
      <c r="A129" s="388" t="s">
        <v>177</v>
      </c>
      <c r="B129" s="388"/>
      <c r="C129" s="388"/>
      <c r="D129" s="399"/>
    </row>
    <row r="130" spans="1:4" s="300" customFormat="1" ht="6.75" customHeight="1" x14ac:dyDescent="0.35">
      <c r="A130" s="301"/>
      <c r="B130" s="301"/>
      <c r="C130" s="301"/>
      <c r="D130" s="316"/>
    </row>
    <row r="131" spans="1:4" s="300" customFormat="1" ht="48" customHeight="1" x14ac:dyDescent="0.35">
      <c r="A131" s="388" t="s">
        <v>149</v>
      </c>
      <c r="B131" s="388"/>
      <c r="C131" s="388"/>
      <c r="D131" s="399"/>
    </row>
    <row r="132" spans="1:4" s="300" customFormat="1" ht="6.75" customHeight="1" x14ac:dyDescent="0.35">
      <c r="A132" s="301"/>
      <c r="B132" s="301"/>
      <c r="C132" s="301"/>
      <c r="D132" s="316"/>
    </row>
    <row r="133" spans="1:4" s="300" customFormat="1" ht="96" customHeight="1" x14ac:dyDescent="0.35">
      <c r="A133" s="392" t="s">
        <v>169</v>
      </c>
      <c r="B133" s="392"/>
      <c r="C133" s="392"/>
      <c r="D133" s="392"/>
    </row>
    <row r="134" spans="1:4" s="300" customFormat="1" ht="96" customHeight="1" x14ac:dyDescent="0.35">
      <c r="A134" s="392" t="s">
        <v>170</v>
      </c>
      <c r="B134" s="392"/>
      <c r="C134" s="392"/>
      <c r="D134" s="392"/>
    </row>
    <row r="135" spans="1:4" s="300" customFormat="1" ht="36" customHeight="1" x14ac:dyDescent="0.35">
      <c r="A135" s="388" t="s">
        <v>150</v>
      </c>
      <c r="B135" s="388"/>
      <c r="C135" s="388"/>
      <c r="D135" s="399"/>
    </row>
    <row r="136" spans="1:4" s="300" customFormat="1" ht="24" customHeight="1" x14ac:dyDescent="0.35">
      <c r="A136" s="396" t="s">
        <v>171</v>
      </c>
      <c r="B136" s="396"/>
      <c r="C136" s="396"/>
      <c r="D136" s="396"/>
    </row>
    <row r="137" spans="1:4" s="300" customFormat="1" ht="6.75" customHeight="1" x14ac:dyDescent="0.35">
      <c r="A137" s="317"/>
      <c r="B137" s="317"/>
      <c r="C137" s="317"/>
      <c r="D137" s="317"/>
    </row>
    <row r="138" spans="1:4" s="300" customFormat="1" ht="15" customHeight="1" x14ac:dyDescent="0.35">
      <c r="A138" s="389" t="s">
        <v>151</v>
      </c>
      <c r="B138" s="390"/>
      <c r="C138" s="390"/>
      <c r="D138" s="390"/>
    </row>
    <row r="139" spans="1:4" s="300" customFormat="1" ht="6.75" customHeight="1" x14ac:dyDescent="0.35">
      <c r="A139" s="304"/>
      <c r="B139" s="305"/>
      <c r="C139" s="305"/>
      <c r="D139" s="305"/>
    </row>
    <row r="140" spans="1:4" s="300" customFormat="1" ht="11.25" customHeight="1" x14ac:dyDescent="0.35">
      <c r="A140" s="383" t="s">
        <v>152</v>
      </c>
      <c r="B140" s="383"/>
      <c r="C140" s="306" t="s">
        <v>153</v>
      </c>
      <c r="D140" s="362">
        <f>'Proposed Rates'!H11</f>
        <v>14930.22</v>
      </c>
    </row>
    <row r="141" spans="1:4" s="300" customFormat="1" ht="11.25" customHeight="1" x14ac:dyDescent="0.35">
      <c r="A141" s="383" t="s">
        <v>19</v>
      </c>
      <c r="B141" s="383"/>
      <c r="C141" s="306" t="s">
        <v>92</v>
      </c>
      <c r="D141" s="356">
        <f>'Proposed Rates'!H24</f>
        <v>5.5446999999999997</v>
      </c>
    </row>
    <row r="142" spans="1:4" s="300" customFormat="1" ht="11.25" customHeight="1" x14ac:dyDescent="0.35">
      <c r="A142" s="383" t="s">
        <v>156</v>
      </c>
      <c r="B142" s="383"/>
      <c r="C142" s="306" t="s">
        <v>92</v>
      </c>
      <c r="D142" s="356">
        <f>'Proposed Rates'!H237</f>
        <v>2.453E-2</v>
      </c>
    </row>
    <row r="143" spans="1:4" s="300" customFormat="1" ht="11.25" customHeight="1" x14ac:dyDescent="0.35">
      <c r="A143" s="383" t="s">
        <v>157</v>
      </c>
      <c r="B143" s="383"/>
      <c r="C143" s="306" t="s">
        <v>92</v>
      </c>
      <c r="D143" s="356">
        <f>'Proposed Rates'!H157</f>
        <v>3.5749</v>
      </c>
    </row>
    <row r="144" spans="1:4" s="300" customFormat="1" ht="15.75" customHeight="1" x14ac:dyDescent="0.35">
      <c r="A144" s="383" t="s">
        <v>158</v>
      </c>
      <c r="B144" s="383"/>
      <c r="C144" s="306" t="s">
        <v>92</v>
      </c>
      <c r="D144" s="356">
        <f>'Proposed Rates'!H171</f>
        <v>2.3643000000000001</v>
      </c>
    </row>
    <row r="145" spans="1:4" s="300" customFormat="1" ht="6.75" customHeight="1" x14ac:dyDescent="0.35">
      <c r="A145" s="308"/>
      <c r="B145" s="308"/>
      <c r="C145" s="306"/>
      <c r="D145" s="307"/>
    </row>
    <row r="146" spans="1:4" s="300" customFormat="1" ht="15" customHeight="1" x14ac:dyDescent="0.35">
      <c r="A146" s="385" t="s">
        <v>159</v>
      </c>
      <c r="B146" s="384"/>
      <c r="C146" s="306"/>
      <c r="D146" s="310"/>
    </row>
    <row r="147" spans="1:4" s="300" customFormat="1" ht="6.75" customHeight="1" x14ac:dyDescent="0.35">
      <c r="A147" s="311"/>
      <c r="B147" s="309"/>
      <c r="C147" s="306"/>
      <c r="D147" s="310"/>
    </row>
    <row r="148" spans="1:4" s="300" customFormat="1" ht="11.25" customHeight="1" x14ac:dyDescent="0.35">
      <c r="A148" s="383" t="s">
        <v>160</v>
      </c>
      <c r="B148" s="383"/>
      <c r="C148" s="312" t="s">
        <v>91</v>
      </c>
      <c r="D148" s="313">
        <v>3.0000000000000001E-3</v>
      </c>
    </row>
    <row r="149" spans="1:4" s="300" customFormat="1" ht="11.25" customHeight="1" x14ac:dyDescent="0.35">
      <c r="A149" s="384" t="s">
        <v>161</v>
      </c>
      <c r="B149" s="384"/>
      <c r="C149" s="312" t="s">
        <v>91</v>
      </c>
      <c r="D149" s="314">
        <v>4.0000000000000002E-4</v>
      </c>
    </row>
    <row r="150" spans="1:4" s="300" customFormat="1" ht="11.25" customHeight="1" x14ac:dyDescent="0.35">
      <c r="A150" s="383" t="s">
        <v>162</v>
      </c>
      <c r="B150" s="383"/>
      <c r="C150" s="312" t="s">
        <v>91</v>
      </c>
      <c r="D150" s="314">
        <v>5.0000000000000001E-4</v>
      </c>
    </row>
    <row r="151" spans="1:4" s="300" customFormat="1" ht="11.25" customHeight="1" x14ac:dyDescent="0.35">
      <c r="A151" s="383" t="s">
        <v>163</v>
      </c>
      <c r="B151" s="383"/>
      <c r="C151" s="306" t="s">
        <v>153</v>
      </c>
      <c r="D151" s="347">
        <f>'Proposed Rates'!H213</f>
        <v>0.25</v>
      </c>
    </row>
    <row r="152" spans="1:4" s="315" customFormat="1" ht="18.75" customHeight="1" x14ac:dyDescent="0.45">
      <c r="A152" s="395" t="s">
        <v>178</v>
      </c>
      <c r="B152" s="395"/>
      <c r="C152" s="395"/>
      <c r="D152" s="407"/>
    </row>
    <row r="153" spans="1:4" s="300" customFormat="1" ht="84" customHeight="1" x14ac:dyDescent="0.35">
      <c r="A153" s="388" t="s">
        <v>179</v>
      </c>
      <c r="B153" s="388"/>
      <c r="C153" s="388"/>
      <c r="D153" s="399"/>
    </row>
    <row r="154" spans="1:4" s="300" customFormat="1" ht="6.75" customHeight="1" x14ac:dyDescent="0.35">
      <c r="A154" s="301"/>
      <c r="B154" s="301"/>
      <c r="C154" s="301"/>
      <c r="D154" s="316"/>
    </row>
    <row r="155" spans="1:4" s="300" customFormat="1" ht="11.25" customHeight="1" x14ac:dyDescent="0.35">
      <c r="A155" s="393" t="s">
        <v>146</v>
      </c>
      <c r="B155" s="394"/>
      <c r="C155" s="394"/>
      <c r="D155" s="394"/>
    </row>
    <row r="156" spans="1:4" s="300" customFormat="1" ht="6.75" customHeight="1" x14ac:dyDescent="0.35">
      <c r="A156" s="302"/>
      <c r="B156" s="303"/>
      <c r="C156" s="303"/>
      <c r="D156" s="303"/>
    </row>
    <row r="157" spans="1:4" s="300" customFormat="1" ht="36" customHeight="1" x14ac:dyDescent="0.35">
      <c r="A157" s="388" t="s">
        <v>147</v>
      </c>
      <c r="B157" s="388"/>
      <c r="C157" s="388"/>
      <c r="D157" s="399"/>
    </row>
    <row r="158" spans="1:4" s="300" customFormat="1" ht="6.75" customHeight="1" x14ac:dyDescent="0.35">
      <c r="A158" s="301"/>
      <c r="B158" s="301"/>
      <c r="C158" s="301"/>
      <c r="D158" s="316"/>
    </row>
    <row r="159" spans="1:4" s="300" customFormat="1" ht="48" customHeight="1" x14ac:dyDescent="0.35">
      <c r="A159" s="388" t="s">
        <v>148</v>
      </c>
      <c r="B159" s="388"/>
      <c r="C159" s="388"/>
      <c r="D159" s="399"/>
    </row>
    <row r="160" spans="1:4" s="300" customFormat="1" ht="6.75" customHeight="1" x14ac:dyDescent="0.35">
      <c r="A160" s="301"/>
      <c r="B160" s="301"/>
      <c r="C160" s="301"/>
      <c r="D160" s="316"/>
    </row>
    <row r="161" spans="1:4" s="300" customFormat="1" ht="48" customHeight="1" x14ac:dyDescent="0.35">
      <c r="A161" s="388" t="s">
        <v>149</v>
      </c>
      <c r="B161" s="388"/>
      <c r="C161" s="388"/>
      <c r="D161" s="399"/>
    </row>
    <row r="162" spans="1:4" s="300" customFormat="1" ht="6.75" customHeight="1" x14ac:dyDescent="0.35">
      <c r="A162" s="301"/>
      <c r="B162" s="301"/>
      <c r="C162" s="301"/>
      <c r="D162" s="316"/>
    </row>
    <row r="163" spans="1:4" s="300" customFormat="1" ht="36" customHeight="1" x14ac:dyDescent="0.35">
      <c r="A163" s="388" t="s">
        <v>150</v>
      </c>
      <c r="B163" s="388"/>
      <c r="C163" s="388"/>
      <c r="D163" s="399"/>
    </row>
    <row r="164" spans="1:4" s="300" customFormat="1" ht="6.75" customHeight="1" x14ac:dyDescent="0.35">
      <c r="A164" s="301"/>
      <c r="B164" s="301"/>
      <c r="C164" s="301"/>
      <c r="D164" s="316"/>
    </row>
    <row r="165" spans="1:4" s="300" customFormat="1" ht="15" customHeight="1" x14ac:dyDescent="0.35">
      <c r="A165" s="389" t="s">
        <v>151</v>
      </c>
      <c r="B165" s="390"/>
      <c r="C165" s="390"/>
      <c r="D165" s="390"/>
    </row>
    <row r="166" spans="1:4" s="300" customFormat="1" ht="6.75" customHeight="1" x14ac:dyDescent="0.35">
      <c r="A166" s="304"/>
      <c r="B166" s="305"/>
      <c r="C166" s="305"/>
      <c r="D166" s="305"/>
    </row>
    <row r="167" spans="1:4" s="300" customFormat="1" ht="11.25" customHeight="1" x14ac:dyDescent="0.35">
      <c r="A167" s="383" t="s">
        <v>180</v>
      </c>
      <c r="B167" s="383"/>
      <c r="C167" s="306" t="s">
        <v>153</v>
      </c>
      <c r="D167" s="356">
        <f>'Proposed Rates'!H14</f>
        <v>6.46</v>
      </c>
    </row>
    <row r="168" spans="1:4" s="300" customFormat="1" ht="11.25" customHeight="1" x14ac:dyDescent="0.35">
      <c r="A168" s="383" t="s">
        <v>19</v>
      </c>
      <c r="B168" s="383"/>
      <c r="C168" s="306" t="s">
        <v>91</v>
      </c>
      <c r="D168" s="356">
        <f>'Proposed Rates'!H27</f>
        <v>3.0599999999999999E-2</v>
      </c>
    </row>
    <row r="169" spans="1:4" s="300" customFormat="1" ht="11.25" customHeight="1" x14ac:dyDescent="0.35">
      <c r="A169" s="383" t="s">
        <v>156</v>
      </c>
      <c r="B169" s="383"/>
      <c r="C169" s="306" t="s">
        <v>91</v>
      </c>
      <c r="D169" s="356">
        <f>'Proposed Rates'!H240</f>
        <v>5.0000000000000002E-5</v>
      </c>
    </row>
    <row r="170" spans="1:4" s="300" customFormat="1" ht="14.25" customHeight="1" x14ac:dyDescent="0.35">
      <c r="A170" s="383" t="s">
        <v>157</v>
      </c>
      <c r="B170" s="383"/>
      <c r="C170" s="306" t="s">
        <v>91</v>
      </c>
      <c r="D170" s="307">
        <f>'Proposed Rates'!H160</f>
        <v>7.6E-3</v>
      </c>
    </row>
    <row r="171" spans="1:4" s="300" customFormat="1" ht="17.25" customHeight="1" x14ac:dyDescent="0.35">
      <c r="A171" s="383" t="s">
        <v>158</v>
      </c>
      <c r="B171" s="383"/>
      <c r="C171" s="306" t="s">
        <v>91</v>
      </c>
      <c r="D171" s="318">
        <f>'Proposed Rates'!H174</f>
        <v>4.7999999999999996E-3</v>
      </c>
    </row>
    <row r="172" spans="1:4" s="300" customFormat="1" ht="6.75" customHeight="1" x14ac:dyDescent="0.35">
      <c r="A172" s="308"/>
      <c r="B172" s="308"/>
      <c r="C172" s="306"/>
      <c r="D172" s="307"/>
    </row>
    <row r="173" spans="1:4" s="300" customFormat="1" ht="15" customHeight="1" x14ac:dyDescent="0.35">
      <c r="A173" s="385" t="s">
        <v>159</v>
      </c>
      <c r="B173" s="384"/>
      <c r="C173" s="306"/>
      <c r="D173" s="310"/>
    </row>
    <row r="174" spans="1:4" s="300" customFormat="1" ht="6.75" customHeight="1" x14ac:dyDescent="0.35">
      <c r="A174" s="311"/>
      <c r="B174" s="309"/>
      <c r="C174" s="306"/>
      <c r="D174" s="310"/>
    </row>
    <row r="175" spans="1:4" s="300" customFormat="1" ht="11.25" customHeight="1" x14ac:dyDescent="0.35">
      <c r="A175" s="383" t="s">
        <v>160</v>
      </c>
      <c r="B175" s="383"/>
      <c r="C175" s="312" t="s">
        <v>91</v>
      </c>
      <c r="D175" s="313">
        <v>3.0000000000000001E-3</v>
      </c>
    </row>
    <row r="176" spans="1:4" s="300" customFormat="1" ht="11.25" customHeight="1" x14ac:dyDescent="0.35">
      <c r="A176" s="384" t="s">
        <v>161</v>
      </c>
      <c r="B176" s="384"/>
      <c r="C176" s="312" t="s">
        <v>91</v>
      </c>
      <c r="D176" s="314">
        <v>4.0000000000000002E-4</v>
      </c>
    </row>
    <row r="177" spans="1:4" s="300" customFormat="1" ht="11.25" customHeight="1" x14ac:dyDescent="0.35">
      <c r="A177" s="383" t="s">
        <v>162</v>
      </c>
      <c r="B177" s="383"/>
      <c r="C177" s="312" t="s">
        <v>91</v>
      </c>
      <c r="D177" s="314">
        <v>5.0000000000000001E-4</v>
      </c>
    </row>
    <row r="178" spans="1:4" s="300" customFormat="1" ht="11.25" customHeight="1" x14ac:dyDescent="0.35">
      <c r="A178" s="383" t="s">
        <v>163</v>
      </c>
      <c r="B178" s="383"/>
      <c r="C178" s="306" t="s">
        <v>153</v>
      </c>
      <c r="D178" s="347">
        <f>'Proposed Rates'!H216</f>
        <v>0.25</v>
      </c>
    </row>
    <row r="179" spans="1:4" s="315" customFormat="1" ht="18.75" customHeight="1" x14ac:dyDescent="0.45">
      <c r="A179" s="395" t="s">
        <v>181</v>
      </c>
      <c r="B179" s="395"/>
      <c r="C179" s="395"/>
      <c r="D179" s="407"/>
    </row>
    <row r="180" spans="1:4" s="300" customFormat="1" ht="36" customHeight="1" x14ac:dyDescent="0.35">
      <c r="A180" s="388" t="s">
        <v>182</v>
      </c>
      <c r="B180" s="388"/>
      <c r="C180" s="388"/>
      <c r="D180" s="399"/>
    </row>
    <row r="181" spans="1:4" s="300" customFormat="1" ht="6.75" customHeight="1" x14ac:dyDescent="0.35">
      <c r="A181" s="301"/>
      <c r="B181" s="301"/>
      <c r="C181" s="301"/>
      <c r="D181" s="316"/>
    </row>
    <row r="182" spans="1:4" s="300" customFormat="1" ht="11.25" customHeight="1" x14ac:dyDescent="0.35">
      <c r="A182" s="393" t="s">
        <v>146</v>
      </c>
      <c r="B182" s="394"/>
      <c r="C182" s="394"/>
      <c r="D182" s="394"/>
    </row>
    <row r="183" spans="1:4" s="300" customFormat="1" ht="6.75" customHeight="1" x14ac:dyDescent="0.35">
      <c r="A183" s="302"/>
      <c r="B183" s="303"/>
      <c r="C183" s="303"/>
      <c r="D183" s="303"/>
    </row>
    <row r="184" spans="1:4" s="300" customFormat="1" ht="36" customHeight="1" x14ac:dyDescent="0.35">
      <c r="A184" s="388" t="s">
        <v>147</v>
      </c>
      <c r="B184" s="388"/>
      <c r="C184" s="388"/>
      <c r="D184" s="399"/>
    </row>
    <row r="185" spans="1:4" s="300" customFormat="1" ht="6.75" customHeight="1" x14ac:dyDescent="0.35">
      <c r="A185" s="301"/>
      <c r="B185" s="301"/>
      <c r="C185" s="301"/>
      <c r="D185" s="316"/>
    </row>
    <row r="186" spans="1:4" s="300" customFormat="1" ht="48" customHeight="1" x14ac:dyDescent="0.35">
      <c r="A186" s="388" t="s">
        <v>148</v>
      </c>
      <c r="B186" s="388"/>
      <c r="C186" s="388"/>
      <c r="D186" s="399"/>
    </row>
    <row r="187" spans="1:4" s="300" customFormat="1" ht="6.75" customHeight="1" x14ac:dyDescent="0.35">
      <c r="A187" s="301"/>
      <c r="B187" s="301"/>
      <c r="C187" s="301"/>
      <c r="D187" s="316"/>
    </row>
    <row r="188" spans="1:4" s="300" customFormat="1" ht="24" customHeight="1" x14ac:dyDescent="0.35">
      <c r="A188" s="388" t="s">
        <v>183</v>
      </c>
      <c r="B188" s="388"/>
      <c r="C188" s="388"/>
      <c r="D188" s="399"/>
    </row>
    <row r="189" spans="1:4" s="300" customFormat="1" ht="6.75" customHeight="1" x14ac:dyDescent="0.35">
      <c r="A189" s="301"/>
      <c r="B189" s="301"/>
      <c r="C189" s="301"/>
      <c r="D189" s="316"/>
    </row>
    <row r="190" spans="1:4" s="300" customFormat="1" ht="36" customHeight="1" x14ac:dyDescent="0.35">
      <c r="A190" s="388" t="s">
        <v>184</v>
      </c>
      <c r="B190" s="388"/>
      <c r="C190" s="388"/>
      <c r="D190" s="399"/>
    </row>
    <row r="191" spans="1:4" s="300" customFormat="1" ht="6.75" customHeight="1" x14ac:dyDescent="0.35">
      <c r="A191" s="301"/>
      <c r="B191" s="301"/>
      <c r="C191" s="301"/>
      <c r="D191" s="316"/>
    </row>
    <row r="192" spans="1:4" s="300" customFormat="1" ht="15" customHeight="1" x14ac:dyDescent="0.35">
      <c r="A192" s="397" t="s">
        <v>185</v>
      </c>
      <c r="B192" s="390"/>
      <c r="C192" s="390"/>
      <c r="D192" s="390"/>
    </row>
    <row r="193" spans="1:4" s="300" customFormat="1" ht="6.75" customHeight="1" x14ac:dyDescent="0.35">
      <c r="A193" s="319"/>
      <c r="B193" s="305"/>
      <c r="C193" s="305"/>
      <c r="D193" s="305"/>
    </row>
    <row r="194" spans="1:4" s="300" customFormat="1" ht="11.25" customHeight="1" x14ac:dyDescent="0.35">
      <c r="A194" s="383" t="s">
        <v>152</v>
      </c>
      <c r="B194" s="383"/>
      <c r="C194" s="306" t="s">
        <v>153</v>
      </c>
      <c r="D194" s="356">
        <f>'Proposed Rates'!H16</f>
        <v>172.93</v>
      </c>
    </row>
    <row r="195" spans="1:4" s="300" customFormat="1" ht="11.25" customHeight="1" x14ac:dyDescent="0.35">
      <c r="A195" s="383" t="s">
        <v>186</v>
      </c>
      <c r="B195" s="383"/>
      <c r="C195" s="306" t="s">
        <v>92</v>
      </c>
      <c r="D195" s="366">
        <f>'Proposed Rates'!H28</f>
        <v>2.3073999999999999</v>
      </c>
    </row>
    <row r="196" spans="1:4" s="300" customFormat="1" ht="11.25" customHeight="1" x14ac:dyDescent="0.35">
      <c r="A196" s="383" t="s">
        <v>187</v>
      </c>
      <c r="B196" s="383"/>
      <c r="C196" s="306" t="s">
        <v>92</v>
      </c>
      <c r="D196" s="356">
        <f>'Proposed Rates'!H29</f>
        <v>2.1166</v>
      </c>
    </row>
    <row r="197" spans="1:4" s="300" customFormat="1" ht="11.25" customHeight="1" x14ac:dyDescent="0.35">
      <c r="A197" s="383" t="s">
        <v>188</v>
      </c>
      <c r="B197" s="383"/>
      <c r="C197" s="306" t="s">
        <v>92</v>
      </c>
      <c r="D197" s="360">
        <f>'Proposed Rates'!H30</f>
        <v>2.3489</v>
      </c>
    </row>
    <row r="198" spans="1:4" s="315" customFormat="1" ht="18.75" customHeight="1" x14ac:dyDescent="0.45">
      <c r="A198" s="395" t="s">
        <v>189</v>
      </c>
      <c r="B198" s="395"/>
      <c r="C198" s="395"/>
      <c r="D198" s="407"/>
    </row>
    <row r="199" spans="1:4" s="300" customFormat="1" ht="36" customHeight="1" x14ac:dyDescent="0.35">
      <c r="A199" s="388" t="s">
        <v>190</v>
      </c>
      <c r="B199" s="388"/>
      <c r="C199" s="388"/>
      <c r="D199" s="399"/>
    </row>
    <row r="200" spans="1:4" s="300" customFormat="1" ht="6.75" customHeight="1" x14ac:dyDescent="0.35">
      <c r="A200" s="301"/>
      <c r="B200" s="301"/>
      <c r="C200" s="301"/>
      <c r="D200" s="316"/>
    </row>
    <row r="201" spans="1:4" s="300" customFormat="1" ht="11.25" customHeight="1" x14ac:dyDescent="0.35">
      <c r="A201" s="393" t="s">
        <v>146</v>
      </c>
      <c r="B201" s="394"/>
      <c r="C201" s="394"/>
      <c r="D201" s="394"/>
    </row>
    <row r="202" spans="1:4" s="300" customFormat="1" ht="6.75" customHeight="1" x14ac:dyDescent="0.35">
      <c r="A202" s="302"/>
      <c r="B202" s="303"/>
      <c r="C202" s="303"/>
      <c r="D202" s="303"/>
    </row>
    <row r="203" spans="1:4" s="300" customFormat="1" ht="36" customHeight="1" x14ac:dyDescent="0.35">
      <c r="A203" s="388" t="s">
        <v>147</v>
      </c>
      <c r="B203" s="388"/>
      <c r="C203" s="388"/>
      <c r="D203" s="399"/>
    </row>
    <row r="204" spans="1:4" s="300" customFormat="1" ht="6.75" customHeight="1" x14ac:dyDescent="0.35">
      <c r="A204" s="301"/>
      <c r="B204" s="301"/>
      <c r="C204" s="301"/>
      <c r="D204" s="316"/>
    </row>
    <row r="205" spans="1:4" s="300" customFormat="1" ht="48" customHeight="1" x14ac:dyDescent="0.35">
      <c r="A205" s="388" t="s">
        <v>148</v>
      </c>
      <c r="B205" s="388"/>
      <c r="C205" s="388"/>
      <c r="D205" s="399"/>
    </row>
    <row r="206" spans="1:4" s="300" customFormat="1" ht="6.75" customHeight="1" x14ac:dyDescent="0.35">
      <c r="A206" s="301"/>
      <c r="B206" s="301"/>
      <c r="C206" s="301"/>
      <c r="D206" s="316"/>
    </row>
    <row r="207" spans="1:4" s="300" customFormat="1" ht="48" customHeight="1" x14ac:dyDescent="0.35">
      <c r="A207" s="388" t="s">
        <v>149</v>
      </c>
      <c r="B207" s="388"/>
      <c r="C207" s="388"/>
      <c r="D207" s="399"/>
    </row>
    <row r="208" spans="1:4" s="300" customFormat="1" ht="6.75" customHeight="1" x14ac:dyDescent="0.35">
      <c r="A208" s="301"/>
      <c r="B208" s="301"/>
      <c r="C208" s="301"/>
      <c r="D208" s="316"/>
    </row>
    <row r="209" spans="1:4" s="300" customFormat="1" ht="36" customHeight="1" x14ac:dyDescent="0.35">
      <c r="A209" s="388" t="s">
        <v>150</v>
      </c>
      <c r="B209" s="388"/>
      <c r="C209" s="388"/>
      <c r="D209" s="399"/>
    </row>
    <row r="210" spans="1:4" s="300" customFormat="1" ht="6.75" customHeight="1" x14ac:dyDescent="0.35">
      <c r="A210" s="301"/>
      <c r="B210" s="301"/>
      <c r="C210" s="301"/>
      <c r="D210" s="316"/>
    </row>
    <row r="211" spans="1:4" s="300" customFormat="1" ht="15" customHeight="1" x14ac:dyDescent="0.35">
      <c r="A211" s="389" t="s">
        <v>151</v>
      </c>
      <c r="B211" s="390"/>
      <c r="C211" s="390"/>
      <c r="D211" s="390"/>
    </row>
    <row r="212" spans="1:4" s="300" customFormat="1" ht="6.75" customHeight="1" x14ac:dyDescent="0.35">
      <c r="A212" s="304"/>
      <c r="B212" s="305"/>
      <c r="C212" s="305"/>
      <c r="D212" s="305"/>
    </row>
    <row r="213" spans="1:4" s="300" customFormat="1" ht="11.25" customHeight="1" x14ac:dyDescent="0.35">
      <c r="A213" s="383" t="s">
        <v>180</v>
      </c>
      <c r="B213" s="383"/>
      <c r="C213" s="306" t="s">
        <v>153</v>
      </c>
      <c r="D213" s="358">
        <f>'Proposed Rates'!H13</f>
        <v>5.97</v>
      </c>
    </row>
    <row r="214" spans="1:4" s="300" customFormat="1" ht="11.25" customHeight="1" x14ac:dyDescent="0.35">
      <c r="A214" s="383" t="s">
        <v>19</v>
      </c>
      <c r="B214" s="383"/>
      <c r="C214" s="306" t="s">
        <v>92</v>
      </c>
      <c r="D214" s="360">
        <f>'Proposed Rates'!H26</f>
        <v>27.9664</v>
      </c>
    </row>
    <row r="215" spans="1:4" s="300" customFormat="1" ht="11.25" customHeight="1" x14ac:dyDescent="0.35">
      <c r="A215" s="383" t="s">
        <v>156</v>
      </c>
      <c r="B215" s="383"/>
      <c r="C215" s="306" t="s">
        <v>92</v>
      </c>
      <c r="D215" s="307">
        <f>'Proposed Rates'!H239</f>
        <v>1.5140000000000001E-2</v>
      </c>
    </row>
    <row r="216" spans="1:4" s="300" customFormat="1" ht="15.75" customHeight="1" x14ac:dyDescent="0.35">
      <c r="A216" s="383" t="s">
        <v>157</v>
      </c>
      <c r="B216" s="383"/>
      <c r="C216" s="306" t="s">
        <v>92</v>
      </c>
      <c r="D216" s="307">
        <f>'Proposed Rates'!H159</f>
        <v>2.2927</v>
      </c>
    </row>
    <row r="217" spans="1:4" s="300" customFormat="1" ht="13.5" customHeight="1" x14ac:dyDescent="0.35">
      <c r="A217" s="383" t="s">
        <v>158</v>
      </c>
      <c r="B217" s="383"/>
      <c r="C217" s="306" t="s">
        <v>92</v>
      </c>
      <c r="D217" s="318">
        <f>'Proposed Rates'!H173</f>
        <v>1.4594</v>
      </c>
    </row>
    <row r="218" spans="1:4" s="300" customFormat="1" ht="6.75" customHeight="1" x14ac:dyDescent="0.35">
      <c r="A218" s="308"/>
      <c r="B218" s="308"/>
      <c r="C218" s="306"/>
      <c r="D218" s="307"/>
    </row>
    <row r="219" spans="1:4" s="300" customFormat="1" ht="15" customHeight="1" x14ac:dyDescent="0.35">
      <c r="A219" s="385" t="s">
        <v>159</v>
      </c>
      <c r="B219" s="384"/>
      <c r="C219" s="306"/>
      <c r="D219" s="310"/>
    </row>
    <row r="220" spans="1:4" s="300" customFormat="1" ht="6.75" customHeight="1" x14ac:dyDescent="0.35">
      <c r="A220" s="311"/>
      <c r="B220" s="309"/>
      <c r="C220" s="306"/>
      <c r="D220" s="310"/>
    </row>
    <row r="221" spans="1:4" s="300" customFormat="1" ht="11.25" customHeight="1" x14ac:dyDescent="0.35">
      <c r="A221" s="383" t="s">
        <v>160</v>
      </c>
      <c r="B221" s="383"/>
      <c r="C221" s="312" t="s">
        <v>91</v>
      </c>
      <c r="D221" s="313">
        <v>3.0000000000000001E-3</v>
      </c>
    </row>
    <row r="222" spans="1:4" s="300" customFormat="1" ht="11.25" customHeight="1" x14ac:dyDescent="0.35">
      <c r="A222" s="384" t="s">
        <v>161</v>
      </c>
      <c r="B222" s="384"/>
      <c r="C222" s="312" t="s">
        <v>91</v>
      </c>
      <c r="D222" s="314">
        <v>4.0000000000000002E-4</v>
      </c>
    </row>
    <row r="223" spans="1:4" s="300" customFormat="1" ht="11.25" customHeight="1" x14ac:dyDescent="0.35">
      <c r="A223" s="383" t="s">
        <v>162</v>
      </c>
      <c r="B223" s="383"/>
      <c r="C223" s="312" t="s">
        <v>91</v>
      </c>
      <c r="D223" s="314">
        <v>5.0000000000000001E-4</v>
      </c>
    </row>
    <row r="224" spans="1:4" s="300" customFormat="1" ht="11.25" customHeight="1" x14ac:dyDescent="0.35">
      <c r="A224" s="383" t="s">
        <v>163</v>
      </c>
      <c r="B224" s="383"/>
      <c r="C224" s="306" t="s">
        <v>153</v>
      </c>
      <c r="D224" s="347">
        <f>'Proposed Rates'!H215</f>
        <v>0.25</v>
      </c>
    </row>
    <row r="225" spans="1:4" s="315" customFormat="1" ht="18.75" customHeight="1" x14ac:dyDescent="0.45">
      <c r="A225" s="395" t="s">
        <v>191</v>
      </c>
      <c r="B225" s="395"/>
      <c r="C225" s="395"/>
      <c r="D225" s="407"/>
    </row>
    <row r="226" spans="1:4" s="300" customFormat="1" ht="60" customHeight="1" x14ac:dyDescent="0.35">
      <c r="A226" s="388" t="s">
        <v>192</v>
      </c>
      <c r="B226" s="388"/>
      <c r="C226" s="388"/>
      <c r="D226" s="399"/>
    </row>
    <row r="227" spans="1:4" s="300" customFormat="1" ht="6.75" customHeight="1" x14ac:dyDescent="0.35">
      <c r="A227" s="301"/>
      <c r="B227" s="301"/>
      <c r="C227" s="301"/>
      <c r="D227" s="316"/>
    </row>
    <row r="228" spans="1:4" s="300" customFormat="1" ht="11.25" customHeight="1" x14ac:dyDescent="0.35">
      <c r="A228" s="393" t="s">
        <v>146</v>
      </c>
      <c r="B228" s="394"/>
      <c r="C228" s="394"/>
      <c r="D228" s="394"/>
    </row>
    <row r="229" spans="1:4" s="300" customFormat="1" ht="6.75" customHeight="1" x14ac:dyDescent="0.35">
      <c r="A229" s="302"/>
      <c r="B229" s="303"/>
      <c r="C229" s="303"/>
      <c r="D229" s="303"/>
    </row>
    <row r="230" spans="1:4" s="300" customFormat="1" ht="36" customHeight="1" x14ac:dyDescent="0.35">
      <c r="A230" s="388" t="s">
        <v>147</v>
      </c>
      <c r="B230" s="388"/>
      <c r="C230" s="388"/>
      <c r="D230" s="399"/>
    </row>
    <row r="231" spans="1:4" s="300" customFormat="1" ht="6.75" customHeight="1" x14ac:dyDescent="0.35">
      <c r="A231" s="301"/>
      <c r="B231" s="301"/>
      <c r="C231" s="301"/>
      <c r="D231" s="316"/>
    </row>
    <row r="232" spans="1:4" s="300" customFormat="1" ht="48" customHeight="1" x14ac:dyDescent="0.35">
      <c r="A232" s="388" t="s">
        <v>148</v>
      </c>
      <c r="B232" s="388"/>
      <c r="C232" s="388"/>
      <c r="D232" s="399"/>
    </row>
    <row r="233" spans="1:4" s="300" customFormat="1" ht="6.75" customHeight="1" x14ac:dyDescent="0.35">
      <c r="A233" s="301"/>
      <c r="B233" s="301"/>
      <c r="C233" s="301"/>
      <c r="D233" s="316"/>
    </row>
    <row r="234" spans="1:4" s="300" customFormat="1" ht="48" customHeight="1" x14ac:dyDescent="0.35">
      <c r="A234" s="388" t="s">
        <v>149</v>
      </c>
      <c r="B234" s="388"/>
      <c r="C234" s="388"/>
      <c r="D234" s="399"/>
    </row>
    <row r="235" spans="1:4" s="300" customFormat="1" ht="6.75" customHeight="1" x14ac:dyDescent="0.35">
      <c r="A235" s="301"/>
      <c r="B235" s="301"/>
      <c r="C235" s="301"/>
      <c r="D235" s="316"/>
    </row>
    <row r="236" spans="1:4" s="300" customFormat="1" ht="36" customHeight="1" x14ac:dyDescent="0.35">
      <c r="A236" s="388" t="s">
        <v>193</v>
      </c>
      <c r="B236" s="388"/>
      <c r="C236" s="388"/>
      <c r="D236" s="399"/>
    </row>
    <row r="237" spans="1:4" s="300" customFormat="1" ht="6.75" customHeight="1" x14ac:dyDescent="0.35">
      <c r="A237" s="301"/>
      <c r="B237" s="301"/>
      <c r="C237" s="301"/>
      <c r="D237" s="316"/>
    </row>
    <row r="238" spans="1:4" s="300" customFormat="1" ht="15" customHeight="1" x14ac:dyDescent="0.35">
      <c r="A238" s="389" t="s">
        <v>151</v>
      </c>
      <c r="B238" s="390"/>
      <c r="C238" s="390"/>
      <c r="D238" s="390"/>
    </row>
    <row r="239" spans="1:4" s="300" customFormat="1" ht="6.75" customHeight="1" x14ac:dyDescent="0.35">
      <c r="A239" s="304"/>
      <c r="B239" s="305"/>
      <c r="C239" s="305"/>
      <c r="D239" s="305"/>
    </row>
    <row r="240" spans="1:4" s="300" customFormat="1" ht="11.25" customHeight="1" x14ac:dyDescent="0.35">
      <c r="A240" s="383" t="s">
        <v>180</v>
      </c>
      <c r="B240" s="383"/>
      <c r="C240" s="306" t="s">
        <v>153</v>
      </c>
      <c r="D240" s="356">
        <f>'Proposed Rates'!H12</f>
        <v>1.05</v>
      </c>
    </row>
    <row r="241" spans="1:4" s="300" customFormat="1" ht="11.25" customHeight="1" x14ac:dyDescent="0.35">
      <c r="A241" s="383" t="s">
        <v>19</v>
      </c>
      <c r="B241" s="383"/>
      <c r="C241" s="306" t="s">
        <v>92</v>
      </c>
      <c r="D241" s="356">
        <f>'Proposed Rates'!H25</f>
        <v>7.3700999999999999</v>
      </c>
    </row>
    <row r="242" spans="1:4" s="300" customFormat="1" ht="11.25" customHeight="1" x14ac:dyDescent="0.35">
      <c r="A242" s="383" t="s">
        <v>156</v>
      </c>
      <c r="B242" s="383"/>
      <c r="C242" s="306" t="s">
        <v>92</v>
      </c>
      <c r="D242" s="364">
        <f>'Proposed Rates'!H238</f>
        <v>1.546E-2</v>
      </c>
    </row>
    <row r="243" spans="1:4" s="300" customFormat="1" ht="15.75" customHeight="1" x14ac:dyDescent="0.35">
      <c r="A243" s="383" t="s">
        <v>157</v>
      </c>
      <c r="B243" s="383"/>
      <c r="C243" s="306" t="s">
        <v>92</v>
      </c>
      <c r="D243" s="356">
        <f>'Proposed Rates'!H158</f>
        <v>2.3043999999999998</v>
      </c>
    </row>
    <row r="244" spans="1:4" s="300" customFormat="1" ht="15" customHeight="1" x14ac:dyDescent="0.35">
      <c r="A244" s="383" t="s">
        <v>158</v>
      </c>
      <c r="B244" s="383"/>
      <c r="C244" s="306" t="s">
        <v>92</v>
      </c>
      <c r="D244" s="307">
        <f>'Proposed Rates'!H172</f>
        <v>1.4898</v>
      </c>
    </row>
    <row r="245" spans="1:4" s="300" customFormat="1" ht="6.75" customHeight="1" x14ac:dyDescent="0.35">
      <c r="A245" s="308"/>
      <c r="B245" s="308"/>
      <c r="C245" s="306"/>
      <c r="D245" s="307"/>
    </row>
    <row r="246" spans="1:4" s="300" customFormat="1" ht="15" customHeight="1" x14ac:dyDescent="0.35">
      <c r="A246" s="385" t="s">
        <v>159</v>
      </c>
      <c r="B246" s="384"/>
      <c r="C246" s="306"/>
      <c r="D246" s="310"/>
    </row>
    <row r="247" spans="1:4" s="300" customFormat="1" ht="6.75" customHeight="1" x14ac:dyDescent="0.35">
      <c r="A247" s="311"/>
      <c r="B247" s="309"/>
      <c r="C247" s="306"/>
      <c r="D247" s="310"/>
    </row>
    <row r="248" spans="1:4" s="300" customFormat="1" ht="11.25" customHeight="1" x14ac:dyDescent="0.35">
      <c r="A248" s="383" t="s">
        <v>160</v>
      </c>
      <c r="B248" s="383"/>
      <c r="C248" s="312" t="s">
        <v>91</v>
      </c>
      <c r="D248" s="313">
        <v>3.0000000000000001E-3</v>
      </c>
    </row>
    <row r="249" spans="1:4" s="300" customFormat="1" ht="11.25" customHeight="1" x14ac:dyDescent="0.35">
      <c r="A249" s="384" t="s">
        <v>161</v>
      </c>
      <c r="B249" s="384"/>
      <c r="C249" s="312" t="s">
        <v>91</v>
      </c>
      <c r="D249" s="314">
        <v>4.0000000000000002E-4</v>
      </c>
    </row>
    <row r="250" spans="1:4" s="300" customFormat="1" ht="11.25" customHeight="1" x14ac:dyDescent="0.35">
      <c r="A250" s="383" t="s">
        <v>162</v>
      </c>
      <c r="B250" s="383"/>
      <c r="C250" s="312" t="s">
        <v>91</v>
      </c>
      <c r="D250" s="314">
        <v>5.0000000000000001E-4</v>
      </c>
    </row>
    <row r="251" spans="1:4" s="300" customFormat="1" ht="11.25" customHeight="1" x14ac:dyDescent="0.35">
      <c r="A251" s="383" t="s">
        <v>163</v>
      </c>
      <c r="B251" s="383"/>
      <c r="C251" s="306" t="s">
        <v>153</v>
      </c>
      <c r="D251" s="347">
        <f>'Proposed Rates'!H215</f>
        <v>0.25</v>
      </c>
    </row>
    <row r="252" spans="1:4" s="315" customFormat="1" ht="18.75" customHeight="1" x14ac:dyDescent="0.45">
      <c r="A252" s="395" t="s">
        <v>194</v>
      </c>
      <c r="B252" s="395"/>
      <c r="C252" s="395"/>
      <c r="D252" s="407"/>
    </row>
    <row r="253" spans="1:4" s="300" customFormat="1" ht="36" customHeight="1" x14ac:dyDescent="0.35">
      <c r="A253" s="388" t="s">
        <v>195</v>
      </c>
      <c r="B253" s="388"/>
      <c r="C253" s="388"/>
      <c r="D253" s="399"/>
    </row>
    <row r="254" spans="1:4" s="300" customFormat="1" ht="6.75" customHeight="1" x14ac:dyDescent="0.35">
      <c r="A254" s="301"/>
      <c r="B254" s="301"/>
      <c r="C254" s="301"/>
      <c r="D254" s="316"/>
    </row>
    <row r="255" spans="1:4" s="300" customFormat="1" ht="11.25" customHeight="1" x14ac:dyDescent="0.35">
      <c r="A255" s="393" t="s">
        <v>146</v>
      </c>
      <c r="B255" s="394"/>
      <c r="C255" s="394"/>
      <c r="D255" s="394"/>
    </row>
    <row r="256" spans="1:4" s="300" customFormat="1" ht="6.75" customHeight="1" x14ac:dyDescent="0.35">
      <c r="A256" s="302"/>
      <c r="B256" s="303"/>
      <c r="C256" s="303"/>
      <c r="D256" s="303"/>
    </row>
    <row r="257" spans="1:4" s="300" customFormat="1" ht="36" customHeight="1" x14ac:dyDescent="0.35">
      <c r="A257" s="388" t="s">
        <v>147</v>
      </c>
      <c r="B257" s="388"/>
      <c r="C257" s="388"/>
      <c r="D257" s="399"/>
    </row>
    <row r="258" spans="1:4" s="300" customFormat="1" ht="6.75" customHeight="1" x14ac:dyDescent="0.35">
      <c r="A258" s="301"/>
      <c r="B258" s="301"/>
      <c r="C258" s="301"/>
      <c r="D258" s="316"/>
    </row>
    <row r="259" spans="1:4" s="300" customFormat="1" ht="48" customHeight="1" x14ac:dyDescent="0.35">
      <c r="A259" s="388" t="s">
        <v>148</v>
      </c>
      <c r="B259" s="388"/>
      <c r="C259" s="388"/>
      <c r="D259" s="399"/>
    </row>
    <row r="260" spans="1:4" s="300" customFormat="1" ht="6.75" customHeight="1" x14ac:dyDescent="0.35">
      <c r="A260" s="301"/>
      <c r="B260" s="301"/>
      <c r="C260" s="301"/>
      <c r="D260" s="316"/>
    </row>
    <row r="261" spans="1:4" s="300" customFormat="1" ht="24" customHeight="1" x14ac:dyDescent="0.35">
      <c r="A261" s="388" t="s">
        <v>196</v>
      </c>
      <c r="B261" s="388"/>
      <c r="C261" s="388"/>
      <c r="D261" s="399"/>
    </row>
    <row r="262" spans="1:4" s="300" customFormat="1" ht="6.75" customHeight="1" x14ac:dyDescent="0.35">
      <c r="A262" s="301"/>
      <c r="B262" s="301"/>
      <c r="C262" s="301"/>
      <c r="D262" s="316"/>
    </row>
    <row r="263" spans="1:4" s="300" customFormat="1" ht="36" customHeight="1" x14ac:dyDescent="0.35">
      <c r="A263" s="388" t="s">
        <v>193</v>
      </c>
      <c r="B263" s="388"/>
      <c r="C263" s="388"/>
      <c r="D263" s="399"/>
    </row>
    <row r="264" spans="1:4" s="300" customFormat="1" ht="6.75" customHeight="1" x14ac:dyDescent="0.35">
      <c r="A264" s="301"/>
      <c r="B264" s="301"/>
      <c r="C264" s="301"/>
      <c r="D264" s="316"/>
    </row>
    <row r="265" spans="1:4" s="300" customFormat="1" ht="15" customHeight="1" x14ac:dyDescent="0.35">
      <c r="A265" s="389" t="s">
        <v>151</v>
      </c>
      <c r="B265" s="390"/>
      <c r="C265" s="390"/>
      <c r="D265" s="390"/>
    </row>
    <row r="266" spans="1:4" s="300" customFormat="1" ht="6.75" customHeight="1" x14ac:dyDescent="0.35">
      <c r="A266" s="304"/>
      <c r="B266" s="305"/>
      <c r="C266" s="305"/>
      <c r="D266" s="305"/>
    </row>
    <row r="267" spans="1:4" s="300" customFormat="1" ht="11.25" customHeight="1" x14ac:dyDescent="0.35">
      <c r="A267" s="383" t="s">
        <v>152</v>
      </c>
      <c r="B267" s="383"/>
      <c r="C267" s="306" t="s">
        <v>153</v>
      </c>
      <c r="D267" s="320">
        <f>'Proposed Rates'!H352</f>
        <v>15</v>
      </c>
    </row>
    <row r="268" spans="1:4" s="315" customFormat="1" ht="18.75" customHeight="1" x14ac:dyDescent="0.45">
      <c r="A268" s="395" t="s">
        <v>197</v>
      </c>
      <c r="B268" s="395"/>
      <c r="C268" s="395"/>
      <c r="D268" s="407"/>
    </row>
    <row r="269" spans="1:4" s="300" customFormat="1" ht="36" customHeight="1" x14ac:dyDescent="0.35">
      <c r="A269" s="388" t="s">
        <v>198</v>
      </c>
      <c r="B269" s="388"/>
      <c r="C269" s="388"/>
      <c r="D269" s="399"/>
    </row>
    <row r="270" spans="1:4" s="300" customFormat="1" ht="6.75" customHeight="1" x14ac:dyDescent="0.35">
      <c r="A270" s="301"/>
      <c r="B270" s="301"/>
      <c r="C270" s="301"/>
      <c r="D270" s="316"/>
    </row>
    <row r="271" spans="1:4" s="300" customFormat="1" ht="11.25" customHeight="1" x14ac:dyDescent="0.35">
      <c r="A271" s="393" t="s">
        <v>146</v>
      </c>
      <c r="B271" s="394"/>
      <c r="C271" s="394"/>
      <c r="D271" s="394"/>
    </row>
    <row r="272" spans="1:4" s="300" customFormat="1" ht="6.75" customHeight="1" x14ac:dyDescent="0.35">
      <c r="A272" s="302"/>
      <c r="B272" s="303"/>
      <c r="C272" s="303"/>
      <c r="D272" s="303"/>
    </row>
    <row r="273" spans="1:4" s="300" customFormat="1" ht="36" customHeight="1" x14ac:dyDescent="0.35">
      <c r="A273" s="388" t="s">
        <v>147</v>
      </c>
      <c r="B273" s="388"/>
      <c r="C273" s="388"/>
      <c r="D273" s="399"/>
    </row>
    <row r="274" spans="1:4" s="300" customFormat="1" ht="6.75" customHeight="1" x14ac:dyDescent="0.35">
      <c r="A274" s="301"/>
      <c r="B274" s="301"/>
      <c r="C274" s="301"/>
      <c r="D274" s="316"/>
    </row>
    <row r="275" spans="1:4" s="300" customFormat="1" ht="48" customHeight="1" x14ac:dyDescent="0.35">
      <c r="A275" s="388" t="s">
        <v>148</v>
      </c>
      <c r="B275" s="388"/>
      <c r="C275" s="388"/>
      <c r="D275" s="399"/>
    </row>
    <row r="276" spans="1:4" s="300" customFormat="1" ht="6.75" customHeight="1" x14ac:dyDescent="0.35">
      <c r="A276" s="301"/>
      <c r="B276" s="301"/>
      <c r="C276" s="301"/>
      <c r="D276" s="316"/>
    </row>
    <row r="277" spans="1:4" s="300" customFormat="1" ht="24" customHeight="1" x14ac:dyDescent="0.35">
      <c r="A277" s="388" t="s">
        <v>196</v>
      </c>
      <c r="B277" s="388"/>
      <c r="C277" s="388"/>
      <c r="D277" s="399"/>
    </row>
    <row r="278" spans="1:4" s="300" customFormat="1" ht="6.75" customHeight="1" x14ac:dyDescent="0.35">
      <c r="A278" s="301"/>
      <c r="B278" s="301"/>
      <c r="C278" s="301"/>
      <c r="D278" s="316"/>
    </row>
    <row r="279" spans="1:4" s="300" customFormat="1" ht="36" customHeight="1" x14ac:dyDescent="0.35">
      <c r="A279" s="388" t="s">
        <v>193</v>
      </c>
      <c r="B279" s="388"/>
      <c r="C279" s="388"/>
      <c r="D279" s="399"/>
    </row>
    <row r="280" spans="1:4" s="300" customFormat="1" ht="6.75" customHeight="1" x14ac:dyDescent="0.35">
      <c r="A280" s="301"/>
      <c r="B280" s="301"/>
      <c r="C280" s="301"/>
      <c r="D280" s="316"/>
    </row>
    <row r="281" spans="1:4" s="300" customFormat="1" ht="15" customHeight="1" x14ac:dyDescent="0.35">
      <c r="A281" s="389" t="s">
        <v>151</v>
      </c>
      <c r="B281" s="390"/>
      <c r="C281" s="390"/>
      <c r="D281" s="390"/>
    </row>
    <row r="282" spans="1:4" s="300" customFormat="1" ht="6.75" customHeight="1" x14ac:dyDescent="0.35">
      <c r="A282" s="304"/>
      <c r="B282" s="305"/>
      <c r="C282" s="305"/>
      <c r="D282" s="305"/>
    </row>
    <row r="283" spans="1:4" s="300" customFormat="1" ht="11.25" customHeight="1" x14ac:dyDescent="0.35">
      <c r="A283" s="383" t="s">
        <v>152</v>
      </c>
      <c r="B283" s="383"/>
      <c r="C283" s="306" t="s">
        <v>153</v>
      </c>
      <c r="D283" s="320">
        <f>'Proposed Rates'!H353</f>
        <v>15</v>
      </c>
    </row>
    <row r="284" spans="1:4" s="315" customFormat="1" ht="18.75" customHeight="1" x14ac:dyDescent="0.45">
      <c r="A284" s="395" t="s">
        <v>199</v>
      </c>
      <c r="B284" s="395"/>
      <c r="C284" s="395"/>
      <c r="D284" s="407"/>
    </row>
    <row r="285" spans="1:4" s="300" customFormat="1" ht="36" customHeight="1" x14ac:dyDescent="0.35">
      <c r="A285" s="388" t="s">
        <v>200</v>
      </c>
      <c r="B285" s="388"/>
      <c r="C285" s="388"/>
      <c r="D285" s="399"/>
    </row>
    <row r="286" spans="1:4" s="300" customFormat="1" ht="6.75" customHeight="1" x14ac:dyDescent="0.35">
      <c r="A286" s="301"/>
      <c r="B286" s="301"/>
      <c r="C286" s="301"/>
      <c r="D286" s="316"/>
    </row>
    <row r="287" spans="1:4" s="300" customFormat="1" ht="11.25" customHeight="1" x14ac:dyDescent="0.35">
      <c r="A287" s="393" t="s">
        <v>146</v>
      </c>
      <c r="B287" s="394"/>
      <c r="C287" s="394"/>
      <c r="D287" s="394"/>
    </row>
    <row r="288" spans="1:4" s="300" customFormat="1" ht="6.75" customHeight="1" x14ac:dyDescent="0.35">
      <c r="A288" s="302"/>
      <c r="B288" s="303"/>
      <c r="C288" s="303"/>
      <c r="D288" s="303"/>
    </row>
    <row r="289" spans="1:4" s="300" customFormat="1" ht="36" customHeight="1" x14ac:dyDescent="0.35">
      <c r="A289" s="388" t="s">
        <v>147</v>
      </c>
      <c r="B289" s="388"/>
      <c r="C289" s="388"/>
      <c r="D289" s="399"/>
    </row>
    <row r="290" spans="1:4" s="300" customFormat="1" ht="6.75" customHeight="1" x14ac:dyDescent="0.35">
      <c r="A290" s="301"/>
      <c r="B290" s="301"/>
      <c r="C290" s="301"/>
      <c r="D290" s="316"/>
    </row>
    <row r="291" spans="1:4" s="300" customFormat="1" ht="48" customHeight="1" x14ac:dyDescent="0.35">
      <c r="A291" s="388" t="s">
        <v>148</v>
      </c>
      <c r="B291" s="388"/>
      <c r="C291" s="388"/>
      <c r="D291" s="399"/>
    </row>
    <row r="292" spans="1:4" s="300" customFormat="1" ht="6.75" customHeight="1" x14ac:dyDescent="0.35">
      <c r="A292" s="301"/>
      <c r="B292" s="301"/>
      <c r="C292" s="301"/>
      <c r="D292" s="316"/>
    </row>
    <row r="293" spans="1:4" s="300" customFormat="1" ht="24" customHeight="1" x14ac:dyDescent="0.35">
      <c r="A293" s="388" t="s">
        <v>196</v>
      </c>
      <c r="B293" s="388"/>
      <c r="C293" s="388"/>
      <c r="D293" s="399"/>
    </row>
    <row r="294" spans="1:4" s="300" customFormat="1" ht="6.75" customHeight="1" x14ac:dyDescent="0.35">
      <c r="A294" s="301"/>
      <c r="B294" s="301"/>
      <c r="C294" s="301"/>
      <c r="D294" s="316"/>
    </row>
    <row r="295" spans="1:4" s="300" customFormat="1" ht="36" customHeight="1" x14ac:dyDescent="0.35">
      <c r="A295" s="388" t="s">
        <v>193</v>
      </c>
      <c r="B295" s="388"/>
      <c r="C295" s="388"/>
      <c r="D295" s="399"/>
    </row>
    <row r="296" spans="1:4" s="300" customFormat="1" ht="6.75" customHeight="1" x14ac:dyDescent="0.35">
      <c r="A296" s="301"/>
      <c r="B296" s="301"/>
      <c r="C296" s="301"/>
      <c r="D296" s="316"/>
    </row>
    <row r="297" spans="1:4" s="300" customFormat="1" ht="15" customHeight="1" x14ac:dyDescent="0.35">
      <c r="A297" s="389" t="s">
        <v>151</v>
      </c>
      <c r="B297" s="390"/>
      <c r="C297" s="390"/>
      <c r="D297" s="390"/>
    </row>
    <row r="298" spans="1:4" s="300" customFormat="1" ht="6.75" customHeight="1" x14ac:dyDescent="0.35">
      <c r="A298" s="304"/>
      <c r="B298" s="305"/>
      <c r="C298" s="305"/>
      <c r="D298" s="305"/>
    </row>
    <row r="299" spans="1:4" s="300" customFormat="1" ht="11.25" customHeight="1" x14ac:dyDescent="0.35">
      <c r="A299" s="383" t="s">
        <v>152</v>
      </c>
      <c r="B299" s="383"/>
      <c r="C299" s="306" t="s">
        <v>153</v>
      </c>
      <c r="D299" s="320">
        <f>'Proposed Rates'!H354</f>
        <v>82</v>
      </c>
    </row>
    <row r="300" spans="1:4" s="315" customFormat="1" ht="18.75" customHeight="1" x14ac:dyDescent="0.45">
      <c r="A300" s="395" t="s">
        <v>201</v>
      </c>
      <c r="B300" s="395"/>
      <c r="C300" s="395"/>
      <c r="D300" s="407"/>
    </row>
    <row r="301" spans="1:4" s="300" customFormat="1" ht="36" customHeight="1" x14ac:dyDescent="0.35">
      <c r="A301" s="388" t="s">
        <v>202</v>
      </c>
      <c r="B301" s="388"/>
      <c r="C301" s="388"/>
      <c r="D301" s="399"/>
    </row>
    <row r="302" spans="1:4" s="300" customFormat="1" ht="6.75" customHeight="1" x14ac:dyDescent="0.35">
      <c r="A302" s="301"/>
      <c r="B302" s="301"/>
      <c r="C302" s="301"/>
      <c r="D302" s="316"/>
    </row>
    <row r="303" spans="1:4" s="300" customFormat="1" ht="11.25" customHeight="1" x14ac:dyDescent="0.35">
      <c r="A303" s="393" t="s">
        <v>146</v>
      </c>
      <c r="B303" s="394"/>
      <c r="C303" s="394"/>
      <c r="D303" s="394"/>
    </row>
    <row r="304" spans="1:4" s="300" customFormat="1" ht="6.75" customHeight="1" x14ac:dyDescent="0.35">
      <c r="A304" s="302"/>
      <c r="B304" s="303"/>
      <c r="C304" s="303"/>
      <c r="D304" s="303"/>
    </row>
    <row r="305" spans="1:4" s="300" customFormat="1" ht="36" customHeight="1" x14ac:dyDescent="0.35">
      <c r="A305" s="388" t="s">
        <v>147</v>
      </c>
      <c r="B305" s="388"/>
      <c r="C305" s="388"/>
      <c r="D305" s="399"/>
    </row>
    <row r="306" spans="1:4" s="300" customFormat="1" ht="6.75" customHeight="1" x14ac:dyDescent="0.35">
      <c r="A306" s="301"/>
      <c r="B306" s="301"/>
      <c r="C306" s="301"/>
      <c r="D306" s="316"/>
    </row>
    <row r="307" spans="1:4" s="300" customFormat="1" ht="48" customHeight="1" x14ac:dyDescent="0.35">
      <c r="A307" s="388" t="s">
        <v>148</v>
      </c>
      <c r="B307" s="388"/>
      <c r="C307" s="388"/>
      <c r="D307" s="399"/>
    </row>
    <row r="308" spans="1:4" s="300" customFormat="1" ht="6.75" customHeight="1" x14ac:dyDescent="0.35">
      <c r="A308" s="301"/>
      <c r="B308" s="301"/>
      <c r="C308" s="301"/>
      <c r="D308" s="316"/>
    </row>
    <row r="309" spans="1:4" s="300" customFormat="1" ht="24" customHeight="1" x14ac:dyDescent="0.35">
      <c r="A309" s="388" t="s">
        <v>196</v>
      </c>
      <c r="B309" s="388"/>
      <c r="C309" s="388"/>
      <c r="D309" s="399"/>
    </row>
    <row r="310" spans="1:4" s="300" customFormat="1" ht="6.75" customHeight="1" x14ac:dyDescent="0.35">
      <c r="A310" s="301"/>
      <c r="B310" s="301"/>
      <c r="C310" s="301"/>
      <c r="D310" s="316"/>
    </row>
    <row r="311" spans="1:4" s="300" customFormat="1" ht="36" customHeight="1" x14ac:dyDescent="0.35">
      <c r="A311" s="388" t="s">
        <v>193</v>
      </c>
      <c r="B311" s="388"/>
      <c r="C311" s="388"/>
      <c r="D311" s="399"/>
    </row>
    <row r="312" spans="1:4" s="300" customFormat="1" ht="6.75" customHeight="1" x14ac:dyDescent="0.35">
      <c r="A312" s="301"/>
      <c r="B312" s="301"/>
      <c r="C312" s="301"/>
      <c r="D312" s="316"/>
    </row>
    <row r="313" spans="1:4" s="300" customFormat="1" ht="15" customHeight="1" x14ac:dyDescent="0.35">
      <c r="A313" s="389" t="s">
        <v>151</v>
      </c>
      <c r="B313" s="390"/>
      <c r="C313" s="390"/>
      <c r="D313" s="390"/>
    </row>
    <row r="314" spans="1:4" s="300" customFormat="1" ht="6.75" customHeight="1" x14ac:dyDescent="0.35">
      <c r="A314" s="304"/>
      <c r="B314" s="305"/>
      <c r="C314" s="305"/>
      <c r="D314" s="305"/>
    </row>
    <row r="315" spans="1:4" s="300" customFormat="1" ht="11.25" customHeight="1" x14ac:dyDescent="0.35">
      <c r="A315" s="383" t="s">
        <v>152</v>
      </c>
      <c r="B315" s="383"/>
      <c r="C315" s="306" t="s">
        <v>153</v>
      </c>
      <c r="D315" s="320">
        <f>'Proposed Rates'!H355</f>
        <v>338</v>
      </c>
    </row>
    <row r="316" spans="1:4" s="300" customFormat="1" ht="6.75" customHeight="1" x14ac:dyDescent="0.35">
      <c r="A316" s="321"/>
      <c r="B316" s="308"/>
      <c r="C316" s="306"/>
      <c r="D316" s="320"/>
    </row>
    <row r="317" spans="1:4" s="300" customFormat="1" ht="18" customHeight="1" x14ac:dyDescent="0.4">
      <c r="A317" s="322" t="s">
        <v>203</v>
      </c>
      <c r="B317" s="323"/>
      <c r="C317" s="323"/>
      <c r="D317" s="324"/>
    </row>
    <row r="318" spans="1:4" s="300" customFormat="1" ht="11.25" customHeight="1" x14ac:dyDescent="0.35">
      <c r="A318" s="384" t="s">
        <v>204</v>
      </c>
      <c r="B318" s="384"/>
      <c r="C318" s="325" t="s">
        <v>92</v>
      </c>
      <c r="D318" s="326">
        <f>'Proposed Rates'!H356</f>
        <v>-0.45</v>
      </c>
    </row>
    <row r="319" spans="1:4" s="300" customFormat="1" ht="11.25" customHeight="1" x14ac:dyDescent="0.35">
      <c r="A319" s="383" t="s">
        <v>205</v>
      </c>
      <c r="B319" s="383"/>
      <c r="C319" s="325" t="s">
        <v>206</v>
      </c>
      <c r="D319" s="326">
        <f>'Proposed Rates'!H357</f>
        <v>-1</v>
      </c>
    </row>
    <row r="320" spans="1:4" s="300" customFormat="1" ht="18" customHeight="1" x14ac:dyDescent="0.4">
      <c r="A320" s="322" t="s">
        <v>207</v>
      </c>
      <c r="B320" s="323"/>
      <c r="C320" s="323"/>
      <c r="D320" s="327"/>
    </row>
    <row r="321" spans="1:4" s="300" customFormat="1" ht="6.75" customHeight="1" x14ac:dyDescent="0.4">
      <c r="A321" s="322"/>
      <c r="B321" s="323"/>
      <c r="C321" s="323"/>
      <c r="D321" s="327"/>
    </row>
    <row r="322" spans="1:4" s="300" customFormat="1" ht="11.25" customHeight="1" x14ac:dyDescent="0.35">
      <c r="A322" s="400" t="s">
        <v>146</v>
      </c>
      <c r="B322" s="392"/>
      <c r="C322" s="392"/>
      <c r="D322" s="392"/>
    </row>
    <row r="323" spans="1:4" s="300" customFormat="1" ht="6.75" customHeight="1" x14ac:dyDescent="0.35">
      <c r="A323" s="328"/>
      <c r="B323" s="329"/>
      <c r="C323" s="329"/>
      <c r="D323" s="329"/>
    </row>
    <row r="324" spans="1:4" s="300" customFormat="1" ht="36" customHeight="1" x14ac:dyDescent="0.35">
      <c r="A324" s="401" t="s">
        <v>147</v>
      </c>
      <c r="B324" s="401"/>
      <c r="C324" s="401"/>
      <c r="D324" s="408"/>
    </row>
    <row r="325" spans="1:4" s="300" customFormat="1" ht="6.75" customHeight="1" x14ac:dyDescent="0.35">
      <c r="A325" s="330"/>
      <c r="B325" s="330"/>
      <c r="C325" s="330"/>
      <c r="D325" s="331"/>
    </row>
    <row r="326" spans="1:4" s="300" customFormat="1" ht="48" customHeight="1" x14ac:dyDescent="0.35">
      <c r="A326" s="401" t="s">
        <v>208</v>
      </c>
      <c r="B326" s="401"/>
      <c r="C326" s="401"/>
      <c r="D326" s="408"/>
    </row>
    <row r="327" spans="1:4" s="300" customFormat="1" ht="6.75" customHeight="1" x14ac:dyDescent="0.35">
      <c r="A327" s="330"/>
      <c r="B327" s="330"/>
      <c r="C327" s="330"/>
      <c r="D327" s="331"/>
    </row>
    <row r="328" spans="1:4" s="300" customFormat="1" ht="36" customHeight="1" x14ac:dyDescent="0.35">
      <c r="A328" s="401" t="s">
        <v>150</v>
      </c>
      <c r="B328" s="401"/>
      <c r="C328" s="401"/>
      <c r="D328" s="408"/>
    </row>
    <row r="329" spans="1:4" s="300" customFormat="1" ht="6.75" customHeight="1" x14ac:dyDescent="0.35">
      <c r="A329" s="330"/>
      <c r="B329" s="330"/>
      <c r="C329" s="330"/>
      <c r="D329" s="331"/>
    </row>
    <row r="330" spans="1:4" s="300" customFormat="1" ht="15" customHeight="1" x14ac:dyDescent="0.35">
      <c r="A330" s="332" t="s">
        <v>209</v>
      </c>
      <c r="B330" s="323"/>
      <c r="C330" s="323"/>
      <c r="D330" s="327"/>
    </row>
    <row r="331" spans="1:4" s="300" customFormat="1" ht="11.25" customHeight="1" x14ac:dyDescent="0.35">
      <c r="A331" s="402" t="s">
        <v>210</v>
      </c>
      <c r="B331" s="402"/>
      <c r="C331" s="306" t="s">
        <v>153</v>
      </c>
      <c r="D331" s="320">
        <f>'Proposed Rates'!H296</f>
        <v>17</v>
      </c>
    </row>
    <row r="332" spans="1:4" s="300" customFormat="1" ht="11.25" customHeight="1" x14ac:dyDescent="0.35">
      <c r="A332" s="333" t="s">
        <v>211</v>
      </c>
      <c r="B332" s="333"/>
      <c r="C332" s="306" t="s">
        <v>153</v>
      </c>
      <c r="D332" s="320">
        <f>'Proposed Rates'!H297</f>
        <v>27</v>
      </c>
    </row>
    <row r="333" spans="1:4" s="300" customFormat="1" ht="11.25" customHeight="1" x14ac:dyDescent="0.35">
      <c r="A333" s="402" t="s">
        <v>212</v>
      </c>
      <c r="B333" s="402"/>
      <c r="C333" s="306" t="s">
        <v>153</v>
      </c>
      <c r="D333" s="320">
        <f>'Proposed Rates'!H298</f>
        <v>6</v>
      </c>
    </row>
    <row r="334" spans="1:4" s="300" customFormat="1" ht="11.25" customHeight="1" x14ac:dyDescent="0.35">
      <c r="A334" s="402" t="s">
        <v>213</v>
      </c>
      <c r="B334" s="402"/>
      <c r="C334" s="306" t="s">
        <v>153</v>
      </c>
      <c r="D334" s="320">
        <f>'Proposed Rates'!H299</f>
        <v>129</v>
      </c>
    </row>
    <row r="335" spans="1:4" s="300" customFormat="1" ht="11.25" customHeight="1" x14ac:dyDescent="0.35">
      <c r="A335" s="402" t="s">
        <v>214</v>
      </c>
      <c r="B335" s="402"/>
      <c r="C335" s="306" t="s">
        <v>153</v>
      </c>
      <c r="D335" s="320">
        <f>'Proposed Rates'!H300</f>
        <v>17</v>
      </c>
    </row>
    <row r="336" spans="1:4" s="300" customFormat="1" ht="11.25" customHeight="1" x14ac:dyDescent="0.35">
      <c r="A336" s="402" t="s">
        <v>215</v>
      </c>
      <c r="B336" s="402"/>
      <c r="C336" s="306" t="s">
        <v>153</v>
      </c>
      <c r="D336" s="320">
        <f>'Proposed Rates'!H301</f>
        <v>27</v>
      </c>
    </row>
    <row r="337" spans="1:4" s="300" customFormat="1" ht="11.25" customHeight="1" x14ac:dyDescent="0.35">
      <c r="A337" s="402" t="s">
        <v>216</v>
      </c>
      <c r="B337" s="402"/>
      <c r="C337" s="306" t="s">
        <v>153</v>
      </c>
      <c r="D337" s="320">
        <f>'Proposed Rates'!H302</f>
        <v>27</v>
      </c>
    </row>
    <row r="338" spans="1:4" s="300" customFormat="1" ht="11.25" customHeight="1" x14ac:dyDescent="0.35">
      <c r="A338" s="402" t="s">
        <v>219</v>
      </c>
      <c r="B338" s="402"/>
      <c r="C338" s="306" t="s">
        <v>153</v>
      </c>
      <c r="D338" s="320">
        <f>'Proposed Rates'!H305</f>
        <v>331</v>
      </c>
    </row>
    <row r="339" spans="1:4" s="300" customFormat="1" ht="11.25" customHeight="1" x14ac:dyDescent="0.35">
      <c r="A339" s="402" t="s">
        <v>220</v>
      </c>
      <c r="B339" s="402"/>
      <c r="C339" s="306" t="s">
        <v>153</v>
      </c>
      <c r="D339" s="320">
        <f>'Proposed Rates'!H306</f>
        <v>249</v>
      </c>
    </row>
    <row r="340" spans="1:4" s="300" customFormat="1" ht="6.75" customHeight="1" x14ac:dyDescent="0.35">
      <c r="A340" s="333"/>
      <c r="B340" s="333"/>
      <c r="C340" s="306"/>
      <c r="D340" s="320"/>
    </row>
    <row r="341" spans="1:4" s="300" customFormat="1" ht="15" customHeight="1" x14ac:dyDescent="0.35">
      <c r="A341" s="332" t="s">
        <v>221</v>
      </c>
      <c r="B341" s="323"/>
      <c r="C341" s="334"/>
      <c r="D341" s="335"/>
    </row>
    <row r="342" spans="1:4" s="300" customFormat="1" ht="22.5" customHeight="1" x14ac:dyDescent="0.35">
      <c r="A342" s="402" t="s">
        <v>222</v>
      </c>
      <c r="B342" s="402"/>
      <c r="C342" s="306" t="s">
        <v>206</v>
      </c>
      <c r="D342" s="320">
        <f>'Proposed Rates'!H310</f>
        <v>1.5</v>
      </c>
    </row>
    <row r="343" spans="1:4" s="300" customFormat="1" ht="11.25" customHeight="1" x14ac:dyDescent="0.35">
      <c r="A343" s="402" t="s">
        <v>223</v>
      </c>
      <c r="B343" s="402"/>
      <c r="C343" s="306" t="s">
        <v>153</v>
      </c>
      <c r="D343" s="320">
        <f>'Proposed Rates'!H311</f>
        <v>70</v>
      </c>
    </row>
    <row r="344" spans="1:4" s="300" customFormat="1" ht="11.25" customHeight="1" x14ac:dyDescent="0.35">
      <c r="A344" s="402" t="s">
        <v>224</v>
      </c>
      <c r="B344" s="402"/>
      <c r="C344" s="306" t="s">
        <v>153</v>
      </c>
      <c r="D344" s="320">
        <f>'Proposed Rates'!H312</f>
        <v>106</v>
      </c>
    </row>
    <row r="345" spans="1:4" s="300" customFormat="1" ht="11.25" customHeight="1" x14ac:dyDescent="0.35">
      <c r="A345" s="402" t="s">
        <v>225</v>
      </c>
      <c r="B345" s="402"/>
      <c r="C345" s="306" t="s">
        <v>153</v>
      </c>
      <c r="D345" s="320">
        <f>'Proposed Rates'!H313</f>
        <v>264</v>
      </c>
    </row>
    <row r="346" spans="1:4" s="300" customFormat="1" ht="11.25" customHeight="1" x14ac:dyDescent="0.35">
      <c r="A346" s="402" t="s">
        <v>226</v>
      </c>
      <c r="B346" s="402"/>
      <c r="C346" s="306" t="s">
        <v>153</v>
      </c>
      <c r="D346" s="320">
        <f>'Proposed Rates'!H314</f>
        <v>445</v>
      </c>
    </row>
    <row r="347" spans="1:4" s="300" customFormat="1" ht="6.75" customHeight="1" x14ac:dyDescent="0.35">
      <c r="A347" s="333"/>
      <c r="B347" s="333"/>
      <c r="C347" s="306"/>
      <c r="D347" s="320">
        <f>'Proposed Rates'!H315</f>
        <v>0</v>
      </c>
    </row>
    <row r="348" spans="1:4" s="300" customFormat="1" ht="15" customHeight="1" x14ac:dyDescent="0.35">
      <c r="A348" s="336" t="s">
        <v>227</v>
      </c>
      <c r="B348" s="323"/>
      <c r="C348" s="334"/>
      <c r="D348" s="320">
        <f>'Proposed Rates'!H316</f>
        <v>0</v>
      </c>
    </row>
    <row r="349" spans="1:4" s="300" customFormat="1" ht="11.25" customHeight="1" x14ac:dyDescent="0.35">
      <c r="A349" s="402" t="s">
        <v>228</v>
      </c>
      <c r="B349" s="402"/>
      <c r="C349" s="306" t="s">
        <v>153</v>
      </c>
      <c r="D349" s="320">
        <f>'Proposed Rates'!H317</f>
        <v>928</v>
      </c>
    </row>
    <row r="350" spans="1:4" s="300" customFormat="1" ht="11.25" customHeight="1" x14ac:dyDescent="0.35">
      <c r="A350" s="402" t="s">
        <v>229</v>
      </c>
      <c r="B350" s="402"/>
      <c r="C350" s="306" t="s">
        <v>153</v>
      </c>
      <c r="D350" s="320">
        <f>'Proposed Rates'!H318</f>
        <v>1346</v>
      </c>
    </row>
    <row r="351" spans="1:4" s="300" customFormat="1" ht="11.25" customHeight="1" x14ac:dyDescent="0.35">
      <c r="A351" s="402" t="s">
        <v>230</v>
      </c>
      <c r="B351" s="402"/>
      <c r="C351" s="306" t="s">
        <v>153</v>
      </c>
      <c r="D351" s="320">
        <f>'Proposed Rates'!H319</f>
        <v>3309</v>
      </c>
    </row>
    <row r="352" spans="1:4" s="300" customFormat="1" ht="22.5" customHeight="1" x14ac:dyDescent="0.35">
      <c r="A352" s="402" t="s">
        <v>231</v>
      </c>
      <c r="B352" s="402"/>
      <c r="C352" s="306" t="s">
        <v>153</v>
      </c>
      <c r="D352" s="320">
        <f>'Proposed Rates'!H320</f>
        <v>48.55</v>
      </c>
    </row>
    <row r="353" spans="1:4" s="300" customFormat="1" ht="11.25" customHeight="1" x14ac:dyDescent="0.35">
      <c r="A353" s="402" t="s">
        <v>232</v>
      </c>
      <c r="B353" s="402"/>
      <c r="C353" s="306"/>
      <c r="D353" s="320" t="str">
        <f>'Proposed Rates'!H321</f>
        <v>Per Attached Table</v>
      </c>
    </row>
    <row r="354" spans="1:4" s="300" customFormat="1" ht="11.25" customHeight="1" x14ac:dyDescent="0.35">
      <c r="A354" s="402" t="s">
        <v>234</v>
      </c>
      <c r="B354" s="402"/>
      <c r="C354" s="306" t="s">
        <v>153</v>
      </c>
      <c r="D354" s="320">
        <f>'Proposed Rates'!H322</f>
        <v>150</v>
      </c>
    </row>
    <row r="355" spans="1:4" s="300" customFormat="1" ht="11.25" customHeight="1" x14ac:dyDescent="0.35">
      <c r="A355" s="402"/>
      <c r="B355" s="402"/>
      <c r="C355" s="306"/>
      <c r="D355" s="320"/>
    </row>
    <row r="356" spans="1:4" s="300" customFormat="1" ht="18" customHeight="1" x14ac:dyDescent="0.4">
      <c r="A356" s="322" t="s">
        <v>235</v>
      </c>
      <c r="B356" s="323"/>
      <c r="C356" s="323"/>
      <c r="D356" s="327"/>
    </row>
    <row r="357" spans="1:4" s="300" customFormat="1" ht="6.75" customHeight="1" x14ac:dyDescent="0.4">
      <c r="A357" s="322"/>
      <c r="B357" s="323"/>
      <c r="C357" s="323"/>
      <c r="D357" s="327"/>
    </row>
    <row r="358" spans="1:4" s="300" customFormat="1" ht="36" customHeight="1" x14ac:dyDescent="0.35">
      <c r="A358" s="401" t="s">
        <v>236</v>
      </c>
      <c r="B358" s="401"/>
      <c r="C358" s="401"/>
      <c r="D358" s="408"/>
    </row>
    <row r="359" spans="1:4" s="300" customFormat="1" ht="6.75" customHeight="1" x14ac:dyDescent="0.35">
      <c r="A359" s="330"/>
      <c r="B359" s="330"/>
      <c r="C359" s="330"/>
      <c r="D359" s="331"/>
    </row>
    <row r="360" spans="1:4" s="300" customFormat="1" ht="48" customHeight="1" x14ac:dyDescent="0.35">
      <c r="A360" s="401" t="s">
        <v>148</v>
      </c>
      <c r="B360" s="401"/>
      <c r="C360" s="401"/>
      <c r="D360" s="408"/>
    </row>
    <row r="361" spans="1:4" s="300" customFormat="1" ht="6.75" customHeight="1" x14ac:dyDescent="0.35">
      <c r="A361" s="330"/>
      <c r="B361" s="330"/>
      <c r="C361" s="330"/>
      <c r="D361" s="331"/>
    </row>
    <row r="362" spans="1:4" s="300" customFormat="1" ht="24" customHeight="1" x14ac:dyDescent="0.35">
      <c r="A362" s="401" t="s">
        <v>183</v>
      </c>
      <c r="B362" s="401"/>
      <c r="C362" s="401"/>
      <c r="D362" s="408"/>
    </row>
    <row r="363" spans="1:4" s="300" customFormat="1" ht="6.75" customHeight="1" x14ac:dyDescent="0.35">
      <c r="A363" s="330"/>
      <c r="B363" s="330"/>
      <c r="C363" s="330"/>
      <c r="D363" s="331"/>
    </row>
    <row r="364" spans="1:4" s="300" customFormat="1" ht="36" customHeight="1" x14ac:dyDescent="0.35">
      <c r="A364" s="401" t="s">
        <v>150</v>
      </c>
      <c r="B364" s="401"/>
      <c r="C364" s="401"/>
      <c r="D364" s="408"/>
    </row>
    <row r="365" spans="1:4" s="300" customFormat="1" ht="6.75" customHeight="1" x14ac:dyDescent="0.35">
      <c r="A365" s="330"/>
      <c r="B365" s="330"/>
      <c r="C365" s="330"/>
      <c r="D365" s="331"/>
    </row>
    <row r="366" spans="1:4" s="300" customFormat="1" ht="24" customHeight="1" x14ac:dyDescent="0.35">
      <c r="A366" s="401" t="s">
        <v>237</v>
      </c>
      <c r="B366" s="401"/>
      <c r="C366" s="401"/>
      <c r="D366" s="408"/>
    </row>
    <row r="367" spans="1:4" s="300" customFormat="1" ht="22.5" customHeight="1" x14ac:dyDescent="0.35">
      <c r="A367" s="383" t="s">
        <v>238</v>
      </c>
      <c r="B367" s="383"/>
      <c r="C367" s="337" t="s">
        <v>153</v>
      </c>
      <c r="D367" s="338">
        <f>'Proposed Rates'!H326</f>
        <v>111.27</v>
      </c>
    </row>
    <row r="368" spans="1:4" s="300" customFormat="1" ht="11.25" customHeight="1" x14ac:dyDescent="0.35">
      <c r="A368" s="383" t="s">
        <v>239</v>
      </c>
      <c r="B368" s="383"/>
      <c r="C368" s="337" t="s">
        <v>153</v>
      </c>
      <c r="D368" s="338">
        <f>'Proposed Rates'!H327</f>
        <v>44.53</v>
      </c>
    </row>
    <row r="369" spans="1:4" s="300" customFormat="1" ht="11.25" customHeight="1" x14ac:dyDescent="0.35">
      <c r="A369" s="383" t="s">
        <v>240</v>
      </c>
      <c r="B369" s="383"/>
      <c r="C369" s="337" t="s">
        <v>241</v>
      </c>
      <c r="D369" s="338">
        <f>'Proposed Rates'!H328</f>
        <v>1.1000000000000001</v>
      </c>
    </row>
    <row r="370" spans="1:4" s="300" customFormat="1" ht="11.25" customHeight="1" x14ac:dyDescent="0.35">
      <c r="A370" s="383" t="s">
        <v>242</v>
      </c>
      <c r="B370" s="383"/>
      <c r="C370" s="337" t="s">
        <v>241</v>
      </c>
      <c r="D370" s="338">
        <f>'Proposed Rates'!H329</f>
        <v>0.65</v>
      </c>
    </row>
    <row r="371" spans="1:4" s="300" customFormat="1" ht="11.25" customHeight="1" x14ac:dyDescent="0.35">
      <c r="A371" s="383" t="s">
        <v>243</v>
      </c>
      <c r="B371" s="383"/>
      <c r="C371" s="337" t="s">
        <v>241</v>
      </c>
      <c r="D371" s="338">
        <f>'Proposed Rates'!H330</f>
        <v>-0.65</v>
      </c>
    </row>
    <row r="372" spans="1:4" s="300" customFormat="1" ht="11.25" customHeight="1" x14ac:dyDescent="0.35">
      <c r="A372" s="383" t="s">
        <v>244</v>
      </c>
      <c r="B372" s="383"/>
      <c r="C372" s="339"/>
      <c r="D372" s="338"/>
    </row>
    <row r="373" spans="1:4" s="300" customFormat="1" ht="11.25" customHeight="1" x14ac:dyDescent="0.35">
      <c r="A373" s="403" t="s">
        <v>245</v>
      </c>
      <c r="B373" s="403"/>
      <c r="C373" s="337" t="s">
        <v>153</v>
      </c>
      <c r="D373" s="338">
        <f>'Proposed Rates'!H332</f>
        <v>0.55000000000000004</v>
      </c>
    </row>
    <row r="374" spans="1:4" s="300" customFormat="1" ht="11.25" customHeight="1" x14ac:dyDescent="0.35">
      <c r="A374" s="403" t="s">
        <v>246</v>
      </c>
      <c r="B374" s="403"/>
      <c r="C374" s="337" t="s">
        <v>153</v>
      </c>
      <c r="D374" s="338">
        <f>'Proposed Rates'!H333</f>
        <v>1.1000000000000001</v>
      </c>
    </row>
    <row r="375" spans="1:4" s="300" customFormat="1" ht="11.25" customHeight="1" x14ac:dyDescent="0.35">
      <c r="A375" s="383" t="s">
        <v>247</v>
      </c>
      <c r="B375" s="383"/>
      <c r="C375" s="340"/>
      <c r="D375" s="338"/>
    </row>
    <row r="376" spans="1:4" s="300" customFormat="1" ht="11.25" customHeight="1" x14ac:dyDescent="0.35">
      <c r="A376" s="383" t="s">
        <v>248</v>
      </c>
      <c r="B376" s="383"/>
      <c r="C376" s="340"/>
      <c r="D376" s="338"/>
    </row>
    <row r="377" spans="1:4" s="300" customFormat="1" ht="11.25" customHeight="1" x14ac:dyDescent="0.35">
      <c r="A377" s="383" t="s">
        <v>249</v>
      </c>
      <c r="B377" s="383"/>
      <c r="C377" s="340"/>
      <c r="D377" s="338"/>
    </row>
    <row r="378" spans="1:4" s="300" customFormat="1" ht="11.25" customHeight="1" x14ac:dyDescent="0.35">
      <c r="A378" s="403" t="s">
        <v>250</v>
      </c>
      <c r="B378" s="403"/>
      <c r="C378" s="337" t="s">
        <v>153</v>
      </c>
      <c r="D378" s="338" t="str">
        <f>'Proposed Rates'!H337</f>
        <v>no charge</v>
      </c>
    </row>
    <row r="379" spans="1:4" s="300" customFormat="1" ht="11.25" customHeight="1" x14ac:dyDescent="0.35">
      <c r="A379" s="403" t="s">
        <v>252</v>
      </c>
      <c r="B379" s="403"/>
      <c r="C379" s="337" t="s">
        <v>153</v>
      </c>
      <c r="D379" s="338">
        <f>'Proposed Rates'!H338</f>
        <v>4.45</v>
      </c>
    </row>
    <row r="380" spans="1:4" s="300" customFormat="1" ht="22.5" customHeight="1" x14ac:dyDescent="0.35">
      <c r="A380" s="383" t="s">
        <v>253</v>
      </c>
      <c r="B380" s="383"/>
      <c r="C380" s="340"/>
      <c r="D380" s="338"/>
    </row>
    <row r="381" spans="1:4" s="300" customFormat="1" ht="11.25" customHeight="1" x14ac:dyDescent="0.35">
      <c r="A381" s="406" t="s">
        <v>254</v>
      </c>
      <c r="B381" s="406"/>
      <c r="C381" s="337" t="s">
        <v>153</v>
      </c>
      <c r="D381" s="338">
        <f>'Proposed Rates'!H340</f>
        <v>2.23</v>
      </c>
    </row>
    <row r="382" spans="1:4" s="300" customFormat="1" ht="6.75" customHeight="1" x14ac:dyDescent="0.35">
      <c r="A382" s="342"/>
      <c r="B382" s="342"/>
      <c r="C382" s="337"/>
      <c r="D382" s="341"/>
    </row>
    <row r="383" spans="1:4" s="300" customFormat="1" ht="15" customHeight="1" x14ac:dyDescent="0.45">
      <c r="A383" s="343" t="s">
        <v>255</v>
      </c>
      <c r="B383" s="343"/>
      <c r="C383" s="344"/>
      <c r="D383" s="345"/>
    </row>
    <row r="384" spans="1:4" s="300" customFormat="1" ht="6.75" customHeight="1" x14ac:dyDescent="0.45">
      <c r="A384" s="343"/>
      <c r="B384" s="343"/>
      <c r="C384" s="344"/>
      <c r="D384" s="345"/>
    </row>
    <row r="385" spans="1:4" s="300" customFormat="1" ht="22.5" customHeight="1" x14ac:dyDescent="0.35">
      <c r="A385" s="404" t="s">
        <v>256</v>
      </c>
      <c r="B385" s="404"/>
      <c r="C385" s="404"/>
      <c r="D385" s="404"/>
    </row>
    <row r="386" spans="1:4" s="300" customFormat="1" ht="11.25" customHeight="1" x14ac:dyDescent="0.35">
      <c r="A386" s="405" t="s">
        <v>257</v>
      </c>
      <c r="B386" s="405"/>
      <c r="C386" s="405"/>
      <c r="D386" s="356">
        <f>'Proposed Rates'!H288</f>
        <v>1.0338000000000001</v>
      </c>
    </row>
    <row r="387" spans="1:4" s="300" customFormat="1" ht="11.25" customHeight="1" x14ac:dyDescent="0.35">
      <c r="A387" s="405" t="s">
        <v>258</v>
      </c>
      <c r="B387" s="405"/>
      <c r="C387" s="405"/>
      <c r="D387" s="356">
        <f>'Proposed Rates'!H289</f>
        <v>1.0152000000000001</v>
      </c>
    </row>
    <row r="388" spans="1:4" s="300" customFormat="1" ht="11.25" customHeight="1" x14ac:dyDescent="0.35">
      <c r="A388" s="405" t="s">
        <v>259</v>
      </c>
      <c r="B388" s="405"/>
      <c r="C388" s="405"/>
      <c r="D388" s="356">
        <f>'Proposed Rates'!H290</f>
        <v>1.0234000000000001</v>
      </c>
    </row>
    <row r="389" spans="1:4" s="300" customFormat="1" ht="11.25" customHeight="1" x14ac:dyDescent="0.35">
      <c r="A389" s="405" t="s">
        <v>260</v>
      </c>
      <c r="B389" s="405"/>
      <c r="C389" s="405"/>
      <c r="D389" s="356">
        <f>'Proposed Rates'!H291</f>
        <v>1.0051000000000001</v>
      </c>
    </row>
    <row r="390" spans="1:4" ht="127.5" customHeight="1" x14ac:dyDescent="0.35"/>
    <row r="391" spans="1:4" ht="127.5" customHeight="1" x14ac:dyDescent="0.35"/>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sheetData>
  <mergeCells count="259">
    <mergeCell ref="A387:C387"/>
    <mergeCell ref="A388:C388"/>
    <mergeCell ref="A389:C389"/>
    <mergeCell ref="A378:B378"/>
    <mergeCell ref="A379:B379"/>
    <mergeCell ref="A380:B380"/>
    <mergeCell ref="A381:B381"/>
    <mergeCell ref="A385:D385"/>
    <mergeCell ref="A386:C386"/>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38:B338"/>
    <mergeCell ref="A339:B339"/>
    <mergeCell ref="A342:B342"/>
    <mergeCell ref="A343:B343"/>
    <mergeCell ref="A344:B344"/>
    <mergeCell ref="A345:B345"/>
    <mergeCell ref="A334:B334"/>
    <mergeCell ref="A335:B335"/>
    <mergeCell ref="A336:B336"/>
    <mergeCell ref="A337:B33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16" manualBreakCount="16">
    <brk id="33" max="16383" man="1"/>
    <brk id="61" max="16383" man="1"/>
    <brk id="85" max="3" man="1"/>
    <brk id="91" max="16383" man="1"/>
    <brk id="115" max="3" man="1"/>
    <brk id="121" max="16383" man="1"/>
    <brk id="145" max="3" man="1"/>
    <brk id="151" max="16383" man="1"/>
    <brk id="178" max="16383" man="1"/>
    <brk id="197" max="16383" man="1"/>
    <brk id="224" max="16383" man="1"/>
    <brk id="251" max="16383" man="1"/>
    <brk id="283" max="16383" man="1"/>
    <brk id="299" max="16383" man="1"/>
    <brk id="319" max="3" man="1"/>
    <brk id="35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view="pageBreakPreview" topLeftCell="A341" zoomScaleNormal="100" zoomScaleSheetLayoutView="100" workbookViewId="0">
      <selection activeCell="A318" sqref="A318:B318"/>
    </sheetView>
  </sheetViews>
  <sheetFormatPr defaultColWidth="9.1796875" defaultRowHeight="14.5" x14ac:dyDescent="0.35"/>
  <cols>
    <col min="1" max="1" width="54" style="346" customWidth="1"/>
    <col min="2" max="2" width="16.453125" style="346" customWidth="1"/>
    <col min="3" max="3" width="10.453125" style="346" customWidth="1"/>
    <col min="4" max="4" width="9.453125" style="346" customWidth="1"/>
    <col min="5" max="5" width="9.1796875" style="346" customWidth="1"/>
    <col min="6" max="459" width="9.1796875" style="346"/>
    <col min="460" max="460" width="74" style="346" customWidth="1"/>
    <col min="461" max="16384" width="9.1796875" style="346"/>
  </cols>
  <sheetData>
    <row r="1" spans="1:4" s="300" customFormat="1" ht="23.25" customHeight="1" x14ac:dyDescent="0.35">
      <c r="A1" s="378" t="s">
        <v>138</v>
      </c>
      <c r="B1" s="378"/>
      <c r="C1" s="378"/>
      <c r="D1" s="378"/>
    </row>
    <row r="2" spans="1:4" s="300" customFormat="1" ht="18" customHeight="1" x14ac:dyDescent="0.35">
      <c r="A2" s="379" t="s">
        <v>139</v>
      </c>
      <c r="B2" s="379"/>
      <c r="C2" s="379"/>
      <c r="D2" s="379"/>
    </row>
    <row r="3" spans="1:4" s="300" customFormat="1" ht="15.75" customHeight="1" x14ac:dyDescent="0.35">
      <c r="A3" s="380" t="s">
        <v>264</v>
      </c>
      <c r="B3" s="380"/>
      <c r="C3" s="380"/>
      <c r="D3" s="380"/>
    </row>
    <row r="4" spans="1:4" s="300" customFormat="1" ht="11.25" customHeight="1" x14ac:dyDescent="0.35">
      <c r="A4" s="381" t="s">
        <v>141</v>
      </c>
      <c r="B4" s="381"/>
      <c r="C4" s="381"/>
      <c r="D4" s="381"/>
    </row>
    <row r="5" spans="1:4" s="300" customFormat="1" ht="11.25" customHeight="1" x14ac:dyDescent="0.35">
      <c r="A5" s="381" t="s">
        <v>142</v>
      </c>
      <c r="B5" s="381"/>
      <c r="C5" s="381"/>
      <c r="D5" s="381"/>
    </row>
    <row r="6" spans="1:4" s="300" customFormat="1" ht="11.25" customHeight="1" x14ac:dyDescent="0.35">
      <c r="A6" s="382" t="s">
        <v>143</v>
      </c>
      <c r="B6" s="382"/>
      <c r="C6" s="382"/>
      <c r="D6" s="382"/>
    </row>
    <row r="7" spans="1:4" s="300" customFormat="1" ht="18.75" customHeight="1" x14ac:dyDescent="0.35">
      <c r="A7" s="391" t="s">
        <v>144</v>
      </c>
      <c r="B7" s="392"/>
      <c r="C7" s="392"/>
      <c r="D7" s="392"/>
    </row>
    <row r="8" spans="1:4" s="300" customFormat="1" ht="72" customHeight="1" x14ac:dyDescent="0.35">
      <c r="A8" s="388" t="s">
        <v>145</v>
      </c>
      <c r="B8" s="388"/>
      <c r="C8" s="388"/>
      <c r="D8" s="388"/>
    </row>
    <row r="9" spans="1:4" s="300" customFormat="1" ht="6.75" customHeight="1" x14ac:dyDescent="0.35">
      <c r="A9" s="301"/>
      <c r="B9" s="301"/>
      <c r="C9" s="301"/>
      <c r="D9" s="301"/>
    </row>
    <row r="10" spans="1:4" s="300" customFormat="1" ht="11.25" customHeight="1" x14ac:dyDescent="0.35">
      <c r="A10" s="393" t="s">
        <v>146</v>
      </c>
      <c r="B10" s="394"/>
      <c r="C10" s="394"/>
      <c r="D10" s="394"/>
    </row>
    <row r="11" spans="1:4" s="300" customFormat="1" ht="6.75" customHeight="1" x14ac:dyDescent="0.35">
      <c r="A11" s="302"/>
      <c r="B11" s="303"/>
      <c r="C11" s="303"/>
      <c r="D11" s="303"/>
    </row>
    <row r="12" spans="1:4" s="300" customFormat="1" ht="36" customHeight="1" x14ac:dyDescent="0.35">
      <c r="A12" s="388" t="s">
        <v>147</v>
      </c>
      <c r="B12" s="388"/>
      <c r="C12" s="388"/>
      <c r="D12" s="388"/>
    </row>
    <row r="13" spans="1:4" s="300" customFormat="1" ht="6.75" customHeight="1" x14ac:dyDescent="0.35">
      <c r="A13" s="301"/>
      <c r="B13" s="301"/>
      <c r="C13" s="301"/>
      <c r="D13" s="301"/>
    </row>
    <row r="14" spans="1:4" s="300" customFormat="1" ht="48" customHeight="1" x14ac:dyDescent="0.35">
      <c r="A14" s="388" t="s">
        <v>148</v>
      </c>
      <c r="B14" s="388"/>
      <c r="C14" s="388"/>
      <c r="D14" s="388"/>
    </row>
    <row r="15" spans="1:4" s="300" customFormat="1" ht="6.75" customHeight="1" x14ac:dyDescent="0.35">
      <c r="A15" s="301"/>
      <c r="B15" s="301"/>
      <c r="C15" s="301"/>
      <c r="D15" s="301"/>
    </row>
    <row r="16" spans="1:4" s="300" customFormat="1" ht="48" customHeight="1" x14ac:dyDescent="0.35">
      <c r="A16" s="388" t="s">
        <v>149</v>
      </c>
      <c r="B16" s="388"/>
      <c r="C16" s="388"/>
      <c r="D16" s="388"/>
    </row>
    <row r="17" spans="1:4" s="300" customFormat="1" ht="6.75" customHeight="1" x14ac:dyDescent="0.35">
      <c r="A17" s="301"/>
      <c r="B17" s="301"/>
      <c r="C17" s="301"/>
      <c r="D17" s="301"/>
    </row>
    <row r="18" spans="1:4" s="300" customFormat="1" ht="36" customHeight="1" x14ac:dyDescent="0.35">
      <c r="A18" s="388" t="s">
        <v>150</v>
      </c>
      <c r="B18" s="388"/>
      <c r="C18" s="388"/>
      <c r="D18" s="388"/>
    </row>
    <row r="19" spans="1:4" s="300" customFormat="1" ht="6.75" customHeight="1" x14ac:dyDescent="0.35">
      <c r="A19" s="301"/>
      <c r="B19" s="301"/>
      <c r="C19" s="301"/>
      <c r="D19" s="301"/>
    </row>
    <row r="20" spans="1:4" s="300" customFormat="1" ht="15" customHeight="1" x14ac:dyDescent="0.35">
      <c r="A20" s="389" t="s">
        <v>151</v>
      </c>
      <c r="B20" s="390"/>
      <c r="C20" s="390"/>
      <c r="D20" s="390"/>
    </row>
    <row r="21" spans="1:4" s="300" customFormat="1" ht="6.75" customHeight="1" x14ac:dyDescent="0.35">
      <c r="A21" s="304"/>
      <c r="B21" s="305"/>
      <c r="C21" s="305"/>
      <c r="D21" s="305"/>
    </row>
    <row r="22" spans="1:4" s="300" customFormat="1" ht="11.25" customHeight="1" x14ac:dyDescent="0.35">
      <c r="A22" s="383" t="s">
        <v>152</v>
      </c>
      <c r="B22" s="384"/>
      <c r="C22" s="306" t="s">
        <v>153</v>
      </c>
      <c r="D22" s="356">
        <f>'Proposed Rates'!I7</f>
        <v>32.21</v>
      </c>
    </row>
    <row r="23" spans="1:4" s="300" customFormat="1" ht="11.25" customHeight="1" x14ac:dyDescent="0.35">
      <c r="A23" s="383" t="s">
        <v>262</v>
      </c>
      <c r="B23" s="384"/>
      <c r="C23" s="306" t="s">
        <v>153</v>
      </c>
      <c r="D23" s="307">
        <f>'Proposed Rates'!I247</f>
        <v>0.56999999999999995</v>
      </c>
    </row>
    <row r="24" spans="1:4" s="300" customFormat="1" ht="11.25" customHeight="1" x14ac:dyDescent="0.35">
      <c r="A24" s="383" t="s">
        <v>156</v>
      </c>
      <c r="B24" s="384"/>
      <c r="C24" s="306" t="s">
        <v>91</v>
      </c>
      <c r="D24" s="307">
        <f>'Proposed Rates'!I233</f>
        <v>5.0000000000000002E-5</v>
      </c>
    </row>
    <row r="25" spans="1:4" s="300" customFormat="1" ht="11.25" customHeight="1" x14ac:dyDescent="0.35">
      <c r="A25" s="383" t="s">
        <v>157</v>
      </c>
      <c r="B25" s="384"/>
      <c r="C25" s="306" t="s">
        <v>91</v>
      </c>
      <c r="D25" s="307">
        <f>'Proposed Rates'!I153</f>
        <v>8.0999999999999996E-3</v>
      </c>
    </row>
    <row r="26" spans="1:4" s="300" customFormat="1" ht="22.5" customHeight="1" x14ac:dyDescent="0.35">
      <c r="A26" s="383" t="s">
        <v>158</v>
      </c>
      <c r="B26" s="384"/>
      <c r="C26" s="306" t="s">
        <v>91</v>
      </c>
      <c r="D26" s="307">
        <f>'Proposed Rates'!I167</f>
        <v>5.0000000000000001E-3</v>
      </c>
    </row>
    <row r="27" spans="1:4" s="300" customFormat="1" ht="6.75" customHeight="1" x14ac:dyDescent="0.35">
      <c r="A27" s="308"/>
      <c r="B27" s="309"/>
      <c r="C27" s="306"/>
      <c r="D27" s="307"/>
    </row>
    <row r="28" spans="1:4" s="300" customFormat="1" ht="15" customHeight="1" x14ac:dyDescent="0.35">
      <c r="A28" s="385" t="s">
        <v>159</v>
      </c>
      <c r="B28" s="384"/>
      <c r="C28" s="306"/>
      <c r="D28" s="310"/>
    </row>
    <row r="29" spans="1:4" s="300" customFormat="1" ht="6.75" customHeight="1" x14ac:dyDescent="0.35">
      <c r="A29" s="311"/>
      <c r="B29" s="309"/>
      <c r="C29" s="306"/>
      <c r="D29" s="310"/>
    </row>
    <row r="30" spans="1:4" s="300" customFormat="1" ht="11.25" customHeight="1" x14ac:dyDescent="0.35">
      <c r="A30" s="383" t="s">
        <v>160</v>
      </c>
      <c r="B30" s="383"/>
      <c r="C30" s="312" t="s">
        <v>91</v>
      </c>
      <c r="D30" s="313">
        <v>3.0000000000000001E-3</v>
      </c>
    </row>
    <row r="31" spans="1:4" s="300" customFormat="1" ht="11.25" customHeight="1" x14ac:dyDescent="0.35">
      <c r="A31" s="384" t="s">
        <v>161</v>
      </c>
      <c r="B31" s="384"/>
      <c r="C31" s="312" t="s">
        <v>91</v>
      </c>
      <c r="D31" s="314">
        <v>4.0000000000000002E-4</v>
      </c>
    </row>
    <row r="32" spans="1:4" s="300" customFormat="1" ht="11.25" customHeight="1" x14ac:dyDescent="0.35">
      <c r="A32" s="383" t="s">
        <v>162</v>
      </c>
      <c r="B32" s="383"/>
      <c r="C32" s="312" t="s">
        <v>91</v>
      </c>
      <c r="D32" s="314">
        <v>5.0000000000000001E-4</v>
      </c>
    </row>
    <row r="33" spans="1:4" s="300" customFormat="1" ht="11.25" customHeight="1" x14ac:dyDescent="0.35">
      <c r="A33" s="383" t="s">
        <v>163</v>
      </c>
      <c r="B33" s="383"/>
      <c r="C33" s="306" t="s">
        <v>153</v>
      </c>
      <c r="D33" s="347">
        <f>'Proposed Rates'!I209</f>
        <v>0.25</v>
      </c>
    </row>
    <row r="34" spans="1:4" s="315" customFormat="1" ht="18.75" customHeight="1" x14ac:dyDescent="0.45">
      <c r="A34" s="395" t="s">
        <v>164</v>
      </c>
      <c r="B34" s="395"/>
      <c r="C34" s="395"/>
      <c r="D34" s="407"/>
    </row>
    <row r="35" spans="1:4" s="300" customFormat="1" ht="48" customHeight="1" x14ac:dyDescent="0.35">
      <c r="A35" s="388" t="s">
        <v>165</v>
      </c>
      <c r="B35" s="388"/>
      <c r="C35" s="388"/>
      <c r="D35" s="399"/>
    </row>
    <row r="36" spans="1:4" s="300" customFormat="1" ht="6.75" customHeight="1" x14ac:dyDescent="0.35">
      <c r="A36" s="301"/>
      <c r="B36" s="301"/>
      <c r="C36" s="301"/>
      <c r="D36" s="316"/>
    </row>
    <row r="37" spans="1:4" s="300" customFormat="1" ht="11.25" customHeight="1" x14ac:dyDescent="0.35">
      <c r="A37" s="393" t="s">
        <v>146</v>
      </c>
      <c r="B37" s="394"/>
      <c r="C37" s="394"/>
      <c r="D37" s="394"/>
    </row>
    <row r="38" spans="1:4" s="300" customFormat="1" ht="6.75" customHeight="1" x14ac:dyDescent="0.35">
      <c r="A38" s="302"/>
      <c r="B38" s="303"/>
      <c r="C38" s="303"/>
      <c r="D38" s="303"/>
    </row>
    <row r="39" spans="1:4" s="300" customFormat="1" ht="36" customHeight="1" x14ac:dyDescent="0.35">
      <c r="A39" s="388" t="s">
        <v>147</v>
      </c>
      <c r="B39" s="388"/>
      <c r="C39" s="388"/>
      <c r="D39" s="399"/>
    </row>
    <row r="40" spans="1:4" s="300" customFormat="1" ht="6.75" customHeight="1" x14ac:dyDescent="0.35">
      <c r="A40" s="301"/>
      <c r="B40" s="301"/>
      <c r="C40" s="301"/>
      <c r="D40" s="316"/>
    </row>
    <row r="41" spans="1:4" s="300" customFormat="1" ht="48" customHeight="1" x14ac:dyDescent="0.35">
      <c r="A41" s="388" t="s">
        <v>148</v>
      </c>
      <c r="B41" s="388"/>
      <c r="C41" s="388"/>
      <c r="D41" s="399"/>
    </row>
    <row r="42" spans="1:4" s="300" customFormat="1" ht="6.75" customHeight="1" x14ac:dyDescent="0.35">
      <c r="A42" s="301"/>
      <c r="B42" s="301"/>
      <c r="C42" s="301"/>
      <c r="D42" s="316"/>
    </row>
    <row r="43" spans="1:4" s="300" customFormat="1" ht="48" customHeight="1" x14ac:dyDescent="0.35">
      <c r="A43" s="388" t="s">
        <v>149</v>
      </c>
      <c r="B43" s="388"/>
      <c r="C43" s="388"/>
      <c r="D43" s="399"/>
    </row>
    <row r="44" spans="1:4" s="300" customFormat="1" ht="6.75" customHeight="1" x14ac:dyDescent="0.35">
      <c r="A44" s="301"/>
      <c r="B44" s="301"/>
      <c r="C44" s="301"/>
      <c r="D44" s="316"/>
    </row>
    <row r="45" spans="1:4" s="300" customFormat="1" ht="36" customHeight="1" x14ac:dyDescent="0.35">
      <c r="A45" s="388" t="s">
        <v>166</v>
      </c>
      <c r="B45" s="388"/>
      <c r="C45" s="388"/>
      <c r="D45" s="399"/>
    </row>
    <row r="46" spans="1:4" s="300" customFormat="1" ht="6.75" customHeight="1" x14ac:dyDescent="0.35">
      <c r="A46" s="301"/>
      <c r="B46" s="301"/>
      <c r="C46" s="301"/>
      <c r="D46" s="316"/>
    </row>
    <row r="47" spans="1:4" s="300" customFormat="1" ht="15" customHeight="1" x14ac:dyDescent="0.35">
      <c r="A47" s="389" t="s">
        <v>151</v>
      </c>
      <c r="B47" s="390"/>
      <c r="C47" s="390"/>
      <c r="D47" s="390"/>
    </row>
    <row r="48" spans="1:4" s="300" customFormat="1" ht="6.75" customHeight="1" x14ac:dyDescent="0.35">
      <c r="A48" s="304"/>
      <c r="B48" s="305"/>
      <c r="C48" s="305"/>
      <c r="D48" s="305"/>
    </row>
    <row r="49" spans="1:4" s="300" customFormat="1" ht="11.25" customHeight="1" x14ac:dyDescent="0.35">
      <c r="A49" s="383" t="s">
        <v>152</v>
      </c>
      <c r="B49" s="383"/>
      <c r="C49" s="306" t="s">
        <v>153</v>
      </c>
      <c r="D49" s="356">
        <f>'Proposed Rates'!I8</f>
        <v>22.18</v>
      </c>
    </row>
    <row r="50" spans="1:4" s="300" customFormat="1" ht="11.25" customHeight="1" x14ac:dyDescent="0.35">
      <c r="A50" s="383" t="s">
        <v>262</v>
      </c>
      <c r="B50" s="384"/>
      <c r="C50" s="306" t="s">
        <v>153</v>
      </c>
      <c r="D50" s="356">
        <f>'Proposed Rates'!I248</f>
        <v>0.56999999999999995</v>
      </c>
    </row>
    <row r="51" spans="1:4" s="300" customFormat="1" ht="11.25" customHeight="1" x14ac:dyDescent="0.35">
      <c r="A51" s="383" t="s">
        <v>19</v>
      </c>
      <c r="B51" s="383"/>
      <c r="C51" s="306" t="s">
        <v>91</v>
      </c>
      <c r="D51" s="360">
        <f>'Proposed Rates'!I21</f>
        <v>2.87E-2</v>
      </c>
    </row>
    <row r="52" spans="1:4" s="300" customFormat="1" ht="11.25" customHeight="1" x14ac:dyDescent="0.35">
      <c r="A52" s="383" t="s">
        <v>156</v>
      </c>
      <c r="B52" s="383"/>
      <c r="C52" s="306" t="s">
        <v>91</v>
      </c>
      <c r="D52" s="356">
        <f>'Proposed Rates'!I234</f>
        <v>5.0000000000000002E-5</v>
      </c>
    </row>
    <row r="53" spans="1:4" s="300" customFormat="1" ht="22.5" customHeight="1" x14ac:dyDescent="0.35">
      <c r="A53" s="383" t="s">
        <v>157</v>
      </c>
      <c r="B53" s="383"/>
      <c r="C53" s="306" t="s">
        <v>91</v>
      </c>
      <c r="D53" s="307">
        <f>'Proposed Rates'!I154</f>
        <v>7.6E-3</v>
      </c>
    </row>
    <row r="54" spans="1:4" s="300" customFormat="1" ht="22.5" customHeight="1" x14ac:dyDescent="0.35">
      <c r="A54" s="383" t="s">
        <v>158</v>
      </c>
      <c r="B54" s="383"/>
      <c r="C54" s="306" t="s">
        <v>91</v>
      </c>
      <c r="D54" s="318">
        <f>'Proposed Rates'!I168</f>
        <v>4.7999999999999996E-3</v>
      </c>
    </row>
    <row r="55" spans="1:4" s="300" customFormat="1" ht="6.75" customHeight="1" x14ac:dyDescent="0.35">
      <c r="A55" s="308"/>
      <c r="B55" s="308"/>
      <c r="C55" s="306"/>
      <c r="D55" s="307"/>
    </row>
    <row r="56" spans="1:4" s="300" customFormat="1" ht="15" customHeight="1" x14ac:dyDescent="0.35">
      <c r="A56" s="385" t="s">
        <v>159</v>
      </c>
      <c r="B56" s="384"/>
      <c r="C56" s="306"/>
      <c r="D56" s="310"/>
    </row>
    <row r="57" spans="1:4" s="300" customFormat="1" ht="6.75" customHeight="1" x14ac:dyDescent="0.35">
      <c r="A57" s="311"/>
      <c r="B57" s="309"/>
      <c r="C57" s="306"/>
      <c r="D57" s="310"/>
    </row>
    <row r="58" spans="1:4" s="300" customFormat="1" ht="11.25" customHeight="1" x14ac:dyDescent="0.35">
      <c r="A58" s="383" t="s">
        <v>160</v>
      </c>
      <c r="B58" s="383"/>
      <c r="C58" s="312" t="s">
        <v>91</v>
      </c>
      <c r="D58" s="313">
        <v>3.0000000000000001E-3</v>
      </c>
    </row>
    <row r="59" spans="1:4" s="300" customFormat="1" ht="11.25" customHeight="1" x14ac:dyDescent="0.35">
      <c r="A59" s="384" t="s">
        <v>161</v>
      </c>
      <c r="B59" s="384"/>
      <c r="C59" s="312" t="s">
        <v>91</v>
      </c>
      <c r="D59" s="314">
        <v>4.0000000000000002E-4</v>
      </c>
    </row>
    <row r="60" spans="1:4" s="300" customFormat="1" ht="11.25" customHeight="1" x14ac:dyDescent="0.35">
      <c r="A60" s="383" t="s">
        <v>162</v>
      </c>
      <c r="B60" s="383"/>
      <c r="C60" s="312" t="s">
        <v>91</v>
      </c>
      <c r="D60" s="314">
        <v>5.0000000000000001E-4</v>
      </c>
    </row>
    <row r="61" spans="1:4" s="300" customFormat="1" ht="11.25" customHeight="1" x14ac:dyDescent="0.35">
      <c r="A61" s="383" t="s">
        <v>163</v>
      </c>
      <c r="B61" s="383"/>
      <c r="C61" s="306" t="s">
        <v>153</v>
      </c>
      <c r="D61" s="347">
        <f>'Proposed Rates'!I210</f>
        <v>0.25</v>
      </c>
    </row>
    <row r="62" spans="1:4" s="315" customFormat="1" ht="18.75" customHeight="1" x14ac:dyDescent="0.45">
      <c r="A62" s="395" t="s">
        <v>167</v>
      </c>
      <c r="B62" s="395"/>
      <c r="C62" s="395"/>
      <c r="D62" s="407"/>
    </row>
    <row r="63" spans="1:4" s="300" customFormat="1" ht="48" customHeight="1" x14ac:dyDescent="0.35">
      <c r="A63" s="388" t="s">
        <v>168</v>
      </c>
      <c r="B63" s="388"/>
      <c r="C63" s="388"/>
      <c r="D63" s="399"/>
    </row>
    <row r="64" spans="1:4" s="300" customFormat="1" ht="6.75" customHeight="1" x14ac:dyDescent="0.35">
      <c r="A64" s="301"/>
      <c r="B64" s="301"/>
      <c r="C64" s="301"/>
      <c r="D64" s="316"/>
    </row>
    <row r="65" spans="1:4" s="300" customFormat="1" ht="11.25" customHeight="1" x14ac:dyDescent="0.35">
      <c r="A65" s="393" t="s">
        <v>146</v>
      </c>
      <c r="B65" s="394"/>
      <c r="C65" s="394"/>
      <c r="D65" s="394"/>
    </row>
    <row r="66" spans="1:4" s="300" customFormat="1" ht="6.75" customHeight="1" x14ac:dyDescent="0.35">
      <c r="A66" s="302"/>
      <c r="B66" s="303"/>
      <c r="C66" s="303"/>
      <c r="D66" s="303"/>
    </row>
    <row r="67" spans="1:4" s="300" customFormat="1" ht="36" customHeight="1" x14ac:dyDescent="0.35">
      <c r="A67" s="388" t="s">
        <v>147</v>
      </c>
      <c r="B67" s="388"/>
      <c r="C67" s="388"/>
      <c r="D67" s="399"/>
    </row>
    <row r="68" spans="1:4" s="300" customFormat="1" ht="6.75" customHeight="1" x14ac:dyDescent="0.35">
      <c r="A68" s="301"/>
      <c r="B68" s="301"/>
      <c r="C68" s="301"/>
      <c r="D68" s="316"/>
    </row>
    <row r="69" spans="1:4" s="300" customFormat="1" ht="48" customHeight="1" x14ac:dyDescent="0.35">
      <c r="A69" s="388" t="s">
        <v>148</v>
      </c>
      <c r="B69" s="388"/>
      <c r="C69" s="388"/>
      <c r="D69" s="399"/>
    </row>
    <row r="70" spans="1:4" s="300" customFormat="1" ht="6.75" customHeight="1" x14ac:dyDescent="0.35">
      <c r="A70" s="301"/>
      <c r="B70" s="301"/>
      <c r="C70" s="301"/>
      <c r="D70" s="316"/>
    </row>
    <row r="71" spans="1:4" s="300" customFormat="1" ht="48" customHeight="1" x14ac:dyDescent="0.35">
      <c r="A71" s="388" t="s">
        <v>149</v>
      </c>
      <c r="B71" s="388"/>
      <c r="C71" s="388"/>
      <c r="D71" s="399"/>
    </row>
    <row r="72" spans="1:4" s="300" customFormat="1" ht="6.75" customHeight="1" x14ac:dyDescent="0.35">
      <c r="A72" s="301"/>
      <c r="B72" s="301"/>
      <c r="C72" s="301"/>
      <c r="D72" s="316"/>
    </row>
    <row r="73" spans="1:4" s="300" customFormat="1" ht="96" customHeight="1" x14ac:dyDescent="0.35">
      <c r="A73" s="392" t="s">
        <v>169</v>
      </c>
      <c r="B73" s="392"/>
      <c r="C73" s="392"/>
      <c r="D73" s="392"/>
    </row>
    <row r="74" spans="1:4" s="300" customFormat="1" ht="96" customHeight="1" x14ac:dyDescent="0.35">
      <c r="A74" s="392" t="s">
        <v>170</v>
      </c>
      <c r="B74" s="392"/>
      <c r="C74" s="392"/>
      <c r="D74" s="392"/>
    </row>
    <row r="75" spans="1:4" s="300" customFormat="1" ht="36" customHeight="1" x14ac:dyDescent="0.35">
      <c r="A75" s="388" t="s">
        <v>150</v>
      </c>
      <c r="B75" s="388"/>
      <c r="C75" s="388"/>
      <c r="D75" s="388"/>
    </row>
    <row r="76" spans="1:4" s="300" customFormat="1" ht="24" customHeight="1" x14ac:dyDescent="0.35">
      <c r="A76" s="396" t="s">
        <v>171</v>
      </c>
      <c r="B76" s="396"/>
      <c r="C76" s="396"/>
      <c r="D76" s="396"/>
    </row>
    <row r="77" spans="1:4" s="300" customFormat="1" ht="6.75" customHeight="1" x14ac:dyDescent="0.35">
      <c r="A77" s="317"/>
      <c r="B77" s="317"/>
      <c r="C77" s="317"/>
      <c r="D77" s="317"/>
    </row>
    <row r="78" spans="1:4" s="300" customFormat="1" ht="15" customHeight="1" x14ac:dyDescent="0.35">
      <c r="A78" s="389" t="s">
        <v>151</v>
      </c>
      <c r="B78" s="390"/>
      <c r="C78" s="390"/>
      <c r="D78" s="390"/>
    </row>
    <row r="79" spans="1:4" s="300" customFormat="1" ht="6.75" customHeight="1" x14ac:dyDescent="0.35">
      <c r="A79" s="304"/>
      <c r="B79" s="305"/>
      <c r="C79" s="305"/>
      <c r="D79" s="305"/>
    </row>
    <row r="80" spans="1:4" s="300" customFormat="1" ht="11.25" customHeight="1" x14ac:dyDescent="0.35">
      <c r="A80" s="383" t="s">
        <v>152</v>
      </c>
      <c r="B80" s="383"/>
      <c r="C80" s="306" t="s">
        <v>153</v>
      </c>
      <c r="D80" s="356">
        <f>'Proposed Rates'!I9</f>
        <v>200</v>
      </c>
    </row>
    <row r="81" spans="1:4" s="300" customFormat="1" ht="11.25" customHeight="1" x14ac:dyDescent="0.35">
      <c r="A81" s="383" t="s">
        <v>19</v>
      </c>
      <c r="B81" s="383"/>
      <c r="C81" s="306" t="s">
        <v>92</v>
      </c>
      <c r="D81" s="356">
        <f>'Proposed Rates'!I22</f>
        <v>6.1269999999999998</v>
      </c>
    </row>
    <row r="82" spans="1:4" s="300" customFormat="1" ht="11.25" customHeight="1" x14ac:dyDescent="0.35">
      <c r="A82" s="383" t="s">
        <v>156</v>
      </c>
      <c r="B82" s="383"/>
      <c r="C82" s="306" t="s">
        <v>92</v>
      </c>
      <c r="D82" s="356">
        <f>'Proposed Rates'!I235</f>
        <v>2.07E-2</v>
      </c>
    </row>
    <row r="83" spans="1:4" s="300" customFormat="1" ht="22.5" customHeight="1" x14ac:dyDescent="0.35">
      <c r="A83" s="383" t="s">
        <v>157</v>
      </c>
      <c r="B83" s="383"/>
      <c r="C83" s="306" t="s">
        <v>92</v>
      </c>
      <c r="D83" s="307">
        <f>'Proposed Rates'!I155</f>
        <v>3.1059000000000001</v>
      </c>
    </row>
    <row r="84" spans="1:4" s="300" customFormat="1" ht="22.5" customHeight="1" x14ac:dyDescent="0.35">
      <c r="A84" s="383" t="s">
        <v>158</v>
      </c>
      <c r="B84" s="383"/>
      <c r="C84" s="306" t="s">
        <v>92</v>
      </c>
      <c r="D84" s="307">
        <f>'Proposed Rates'!I169</f>
        <v>1.9643999999999999</v>
      </c>
    </row>
    <row r="85" spans="1:4" s="300" customFormat="1" ht="6.75" customHeight="1" x14ac:dyDescent="0.35">
      <c r="A85" s="308"/>
      <c r="B85" s="308"/>
      <c r="C85" s="306"/>
      <c r="D85" s="307"/>
    </row>
    <row r="86" spans="1:4" s="300" customFormat="1" ht="15" customHeight="1" x14ac:dyDescent="0.35">
      <c r="A86" s="385" t="s">
        <v>159</v>
      </c>
      <c r="B86" s="384"/>
      <c r="C86" s="306"/>
      <c r="D86" s="310"/>
    </row>
    <row r="87" spans="1:4" s="300" customFormat="1" ht="6.75" customHeight="1" x14ac:dyDescent="0.35">
      <c r="A87" s="311"/>
      <c r="B87" s="309"/>
      <c r="C87" s="306"/>
      <c r="D87" s="310"/>
    </row>
    <row r="88" spans="1:4" s="300" customFormat="1" ht="11.25" customHeight="1" x14ac:dyDescent="0.35">
      <c r="A88" s="383" t="s">
        <v>160</v>
      </c>
      <c r="B88" s="383"/>
      <c r="C88" s="312" t="s">
        <v>91</v>
      </c>
      <c r="D88" s="313">
        <v>3.0000000000000001E-3</v>
      </c>
    </row>
    <row r="89" spans="1:4" s="300" customFormat="1" ht="11.25" customHeight="1" x14ac:dyDescent="0.35">
      <c r="A89" s="384" t="s">
        <v>161</v>
      </c>
      <c r="B89" s="384"/>
      <c r="C89" s="312" t="s">
        <v>91</v>
      </c>
      <c r="D89" s="314">
        <v>4.0000000000000002E-4</v>
      </c>
    </row>
    <row r="90" spans="1:4" s="300" customFormat="1" ht="11.25" customHeight="1" x14ac:dyDescent="0.35">
      <c r="A90" s="383" t="s">
        <v>162</v>
      </c>
      <c r="B90" s="383"/>
      <c r="C90" s="312" t="s">
        <v>91</v>
      </c>
      <c r="D90" s="314">
        <v>5.0000000000000001E-4</v>
      </c>
    </row>
    <row r="91" spans="1:4" s="300" customFormat="1" ht="11.25" customHeight="1" x14ac:dyDescent="0.35">
      <c r="A91" s="383" t="s">
        <v>163</v>
      </c>
      <c r="B91" s="383"/>
      <c r="C91" s="306" t="s">
        <v>153</v>
      </c>
      <c r="D91" s="347">
        <f>'Proposed Rates'!I211</f>
        <v>0.25</v>
      </c>
    </row>
    <row r="92" spans="1:4" s="315" customFormat="1" ht="18.75" customHeight="1" x14ac:dyDescent="0.45">
      <c r="A92" s="395" t="s">
        <v>172</v>
      </c>
      <c r="B92" s="395"/>
      <c r="C92" s="395"/>
      <c r="D92" s="407"/>
    </row>
    <row r="93" spans="1:4" s="300" customFormat="1" ht="48" customHeight="1" x14ac:dyDescent="0.35">
      <c r="A93" s="388" t="s">
        <v>173</v>
      </c>
      <c r="B93" s="388"/>
      <c r="C93" s="388"/>
      <c r="D93" s="399"/>
    </row>
    <row r="94" spans="1:4" s="300" customFormat="1" ht="6.75" customHeight="1" x14ac:dyDescent="0.35">
      <c r="A94" s="301"/>
      <c r="B94" s="301"/>
      <c r="C94" s="301"/>
      <c r="D94" s="316"/>
    </row>
    <row r="95" spans="1:4" s="300" customFormat="1" ht="11.25" customHeight="1" x14ac:dyDescent="0.35">
      <c r="A95" s="393" t="s">
        <v>146</v>
      </c>
      <c r="B95" s="394"/>
      <c r="C95" s="394"/>
      <c r="D95" s="394"/>
    </row>
    <row r="96" spans="1:4" s="300" customFormat="1" ht="6.75" customHeight="1" x14ac:dyDescent="0.35">
      <c r="A96" s="302"/>
      <c r="B96" s="303"/>
      <c r="C96" s="303"/>
      <c r="D96" s="303"/>
    </row>
    <row r="97" spans="1:4" s="300" customFormat="1" ht="36" customHeight="1" x14ac:dyDescent="0.35">
      <c r="A97" s="388" t="s">
        <v>147</v>
      </c>
      <c r="B97" s="388"/>
      <c r="C97" s="388"/>
      <c r="D97" s="399"/>
    </row>
    <row r="98" spans="1:4" s="300" customFormat="1" ht="6.75" customHeight="1" x14ac:dyDescent="0.35">
      <c r="A98" s="301"/>
      <c r="B98" s="301"/>
      <c r="C98" s="301"/>
      <c r="D98" s="316"/>
    </row>
    <row r="99" spans="1:4" s="300" customFormat="1" ht="48" customHeight="1" x14ac:dyDescent="0.35">
      <c r="A99" s="388" t="s">
        <v>174</v>
      </c>
      <c r="B99" s="388"/>
      <c r="C99" s="388"/>
      <c r="D99" s="399"/>
    </row>
    <row r="100" spans="1:4" s="300" customFormat="1" ht="6.75" customHeight="1" x14ac:dyDescent="0.35">
      <c r="A100" s="301"/>
      <c r="B100" s="301"/>
      <c r="C100" s="301"/>
      <c r="D100" s="316"/>
    </row>
    <row r="101" spans="1:4" s="300" customFormat="1" ht="48" customHeight="1" x14ac:dyDescent="0.35">
      <c r="A101" s="388" t="s">
        <v>149</v>
      </c>
      <c r="B101" s="388"/>
      <c r="C101" s="388"/>
      <c r="D101" s="399"/>
    </row>
    <row r="102" spans="1:4" s="300" customFormat="1" ht="6.75" customHeight="1" x14ac:dyDescent="0.35">
      <c r="A102" s="301"/>
      <c r="B102" s="301"/>
      <c r="C102" s="301"/>
      <c r="D102" s="316"/>
    </row>
    <row r="103" spans="1:4" s="300" customFormat="1" ht="96" customHeight="1" x14ac:dyDescent="0.35">
      <c r="A103" s="392" t="s">
        <v>169</v>
      </c>
      <c r="B103" s="392"/>
      <c r="C103" s="392"/>
      <c r="D103" s="392"/>
    </row>
    <row r="104" spans="1:4" s="300" customFormat="1" ht="96" customHeight="1" x14ac:dyDescent="0.35">
      <c r="A104" s="392" t="s">
        <v>170</v>
      </c>
      <c r="B104" s="392"/>
      <c r="C104" s="392"/>
      <c r="D104" s="392"/>
    </row>
    <row r="105" spans="1:4" s="300" customFormat="1" ht="36" customHeight="1" x14ac:dyDescent="0.35">
      <c r="A105" s="388" t="s">
        <v>150</v>
      </c>
      <c r="B105" s="388"/>
      <c r="C105" s="388"/>
      <c r="D105" s="399"/>
    </row>
    <row r="106" spans="1:4" s="300" customFormat="1" ht="24" customHeight="1" x14ac:dyDescent="0.35">
      <c r="A106" s="396" t="s">
        <v>171</v>
      </c>
      <c r="B106" s="396"/>
      <c r="C106" s="396"/>
      <c r="D106" s="396"/>
    </row>
    <row r="107" spans="1:4" s="300" customFormat="1" ht="6.75" customHeight="1" x14ac:dyDescent="0.35">
      <c r="A107" s="317"/>
      <c r="B107" s="317"/>
      <c r="C107" s="317"/>
      <c r="D107" s="317"/>
    </row>
    <row r="108" spans="1:4" s="300" customFormat="1" ht="15" customHeight="1" x14ac:dyDescent="0.35">
      <c r="A108" s="389" t="s">
        <v>151</v>
      </c>
      <c r="B108" s="390"/>
      <c r="C108" s="390"/>
      <c r="D108" s="390"/>
    </row>
    <row r="109" spans="1:4" s="300" customFormat="1" ht="6.75" customHeight="1" x14ac:dyDescent="0.35">
      <c r="A109" s="304"/>
      <c r="B109" s="305"/>
      <c r="C109" s="305"/>
      <c r="D109" s="305"/>
    </row>
    <row r="110" spans="1:4" s="300" customFormat="1" ht="11.25" customHeight="1" x14ac:dyDescent="0.35">
      <c r="A110" s="383" t="s">
        <v>152</v>
      </c>
      <c r="B110" s="383"/>
      <c r="C110" s="306" t="s">
        <v>153</v>
      </c>
      <c r="D110" s="361">
        <f>'Proposed Rates'!I10</f>
        <v>4034.09</v>
      </c>
    </row>
    <row r="111" spans="1:4" s="300" customFormat="1" ht="11.25" customHeight="1" x14ac:dyDescent="0.35">
      <c r="A111" s="383" t="s">
        <v>19</v>
      </c>
      <c r="B111" s="383"/>
      <c r="C111" s="306" t="s">
        <v>92</v>
      </c>
      <c r="D111" s="360">
        <f>'Proposed Rates'!I23</f>
        <v>5.6776</v>
      </c>
    </row>
    <row r="112" spans="1:4" s="300" customFormat="1" ht="11.25" customHeight="1" x14ac:dyDescent="0.35">
      <c r="A112" s="383" t="s">
        <v>156</v>
      </c>
      <c r="B112" s="383"/>
      <c r="C112" s="306" t="s">
        <v>92</v>
      </c>
      <c r="D112" s="307">
        <f>'Proposed Rates'!I236</f>
        <v>2.2120000000000001E-2</v>
      </c>
    </row>
    <row r="113" spans="1:4" s="300" customFormat="1" ht="22.5" customHeight="1" x14ac:dyDescent="0.35">
      <c r="A113" s="383" t="s">
        <v>157</v>
      </c>
      <c r="B113" s="383"/>
      <c r="C113" s="306" t="s">
        <v>92</v>
      </c>
      <c r="D113" s="307">
        <f>'Proposed Rates'!I156</f>
        <v>3.2248000000000001</v>
      </c>
    </row>
    <row r="114" spans="1:4" s="300" customFormat="1" ht="22.5" customHeight="1" x14ac:dyDescent="0.35">
      <c r="A114" s="383" t="s">
        <v>158</v>
      </c>
      <c r="B114" s="383"/>
      <c r="C114" s="306" t="s">
        <v>92</v>
      </c>
      <c r="D114" s="307">
        <f>'Proposed Rates'!I170</f>
        <v>2.0994999999999999</v>
      </c>
    </row>
    <row r="115" spans="1:4" s="300" customFormat="1" ht="6.75" customHeight="1" x14ac:dyDescent="0.35">
      <c r="A115" s="308"/>
      <c r="B115" s="308"/>
      <c r="C115" s="306"/>
      <c r="D115" s="307"/>
    </row>
    <row r="116" spans="1:4" s="300" customFormat="1" ht="15" customHeight="1" x14ac:dyDescent="0.35">
      <c r="A116" s="385" t="s">
        <v>159</v>
      </c>
      <c r="B116" s="384"/>
      <c r="C116" s="306"/>
      <c r="D116" s="310"/>
    </row>
    <row r="117" spans="1:4" s="300" customFormat="1" ht="6.75" customHeight="1" x14ac:dyDescent="0.35">
      <c r="A117" s="311"/>
      <c r="B117" s="309"/>
      <c r="C117" s="306"/>
      <c r="D117" s="310"/>
    </row>
    <row r="118" spans="1:4" s="300" customFormat="1" ht="11.25" customHeight="1" x14ac:dyDescent="0.35">
      <c r="A118" s="383" t="s">
        <v>160</v>
      </c>
      <c r="B118" s="383"/>
      <c r="C118" s="312" t="s">
        <v>91</v>
      </c>
      <c r="D118" s="313">
        <v>3.0000000000000001E-3</v>
      </c>
    </row>
    <row r="119" spans="1:4" s="300" customFormat="1" ht="11.25" customHeight="1" x14ac:dyDescent="0.35">
      <c r="A119" s="384" t="s">
        <v>161</v>
      </c>
      <c r="B119" s="384"/>
      <c r="C119" s="312" t="s">
        <v>91</v>
      </c>
      <c r="D119" s="314">
        <v>4.0000000000000002E-4</v>
      </c>
    </row>
    <row r="120" spans="1:4" s="300" customFormat="1" ht="11.25" customHeight="1" x14ac:dyDescent="0.35">
      <c r="A120" s="383" t="s">
        <v>162</v>
      </c>
      <c r="B120" s="383"/>
      <c r="C120" s="312" t="s">
        <v>91</v>
      </c>
      <c r="D120" s="314">
        <v>5.0000000000000001E-4</v>
      </c>
    </row>
    <row r="121" spans="1:4" s="300" customFormat="1" ht="11.25" customHeight="1" x14ac:dyDescent="0.35">
      <c r="A121" s="383" t="s">
        <v>163</v>
      </c>
      <c r="B121" s="383"/>
      <c r="C121" s="306" t="s">
        <v>153</v>
      </c>
      <c r="D121" s="347">
        <f>'Proposed Rates'!I212</f>
        <v>0.25</v>
      </c>
    </row>
    <row r="122" spans="1:4" s="315" customFormat="1" ht="18.75" customHeight="1" x14ac:dyDescent="0.45">
      <c r="A122" s="395" t="s">
        <v>175</v>
      </c>
      <c r="B122" s="395"/>
      <c r="C122" s="395"/>
      <c r="D122" s="407"/>
    </row>
    <row r="123" spans="1:4" s="300" customFormat="1" ht="48" customHeight="1" x14ac:dyDescent="0.35">
      <c r="A123" s="388" t="s">
        <v>176</v>
      </c>
      <c r="B123" s="388"/>
      <c r="C123" s="388"/>
      <c r="D123" s="399"/>
    </row>
    <row r="124" spans="1:4" s="300" customFormat="1" ht="6.75" customHeight="1" x14ac:dyDescent="0.35">
      <c r="A124" s="301"/>
      <c r="B124" s="301"/>
      <c r="C124" s="301"/>
      <c r="D124" s="316"/>
    </row>
    <row r="125" spans="1:4" s="300" customFormat="1" ht="11.25" customHeight="1" x14ac:dyDescent="0.35">
      <c r="A125" s="393" t="s">
        <v>146</v>
      </c>
      <c r="B125" s="394"/>
      <c r="C125" s="394"/>
      <c r="D125" s="394"/>
    </row>
    <row r="126" spans="1:4" s="300" customFormat="1" ht="6.75" customHeight="1" x14ac:dyDescent="0.35">
      <c r="A126" s="302"/>
      <c r="B126" s="303"/>
      <c r="C126" s="303"/>
      <c r="D126" s="303"/>
    </row>
    <row r="127" spans="1:4" s="300" customFormat="1" ht="36" customHeight="1" x14ac:dyDescent="0.35">
      <c r="A127" s="388" t="s">
        <v>147</v>
      </c>
      <c r="B127" s="388"/>
      <c r="C127" s="388"/>
      <c r="D127" s="399"/>
    </row>
    <row r="128" spans="1:4" s="300" customFormat="1" ht="6.75" customHeight="1" x14ac:dyDescent="0.35">
      <c r="A128" s="301"/>
      <c r="B128" s="301"/>
      <c r="C128" s="301"/>
      <c r="D128" s="316"/>
    </row>
    <row r="129" spans="1:4" s="300" customFormat="1" ht="48" customHeight="1" x14ac:dyDescent="0.35">
      <c r="A129" s="388" t="s">
        <v>177</v>
      </c>
      <c r="B129" s="388"/>
      <c r="C129" s="388"/>
      <c r="D129" s="399"/>
    </row>
    <row r="130" spans="1:4" s="300" customFormat="1" ht="6.75" customHeight="1" x14ac:dyDescent="0.35">
      <c r="A130" s="301"/>
      <c r="B130" s="301"/>
      <c r="C130" s="301"/>
      <c r="D130" s="316"/>
    </row>
    <row r="131" spans="1:4" s="300" customFormat="1" ht="48" customHeight="1" x14ac:dyDescent="0.35">
      <c r="A131" s="388" t="s">
        <v>149</v>
      </c>
      <c r="B131" s="388"/>
      <c r="C131" s="388"/>
      <c r="D131" s="399"/>
    </row>
    <row r="132" spans="1:4" s="300" customFormat="1" ht="6.75" customHeight="1" x14ac:dyDescent="0.35">
      <c r="A132" s="301"/>
      <c r="B132" s="301"/>
      <c r="C132" s="301"/>
      <c r="D132" s="316"/>
    </row>
    <row r="133" spans="1:4" s="300" customFormat="1" ht="96" customHeight="1" x14ac:dyDescent="0.35">
      <c r="A133" s="392" t="s">
        <v>169</v>
      </c>
      <c r="B133" s="392"/>
      <c r="C133" s="392"/>
      <c r="D133" s="392"/>
    </row>
    <row r="134" spans="1:4" s="300" customFormat="1" ht="96" customHeight="1" x14ac:dyDescent="0.35">
      <c r="A134" s="392" t="s">
        <v>170</v>
      </c>
      <c r="B134" s="392"/>
      <c r="C134" s="392"/>
      <c r="D134" s="392"/>
    </row>
    <row r="135" spans="1:4" s="300" customFormat="1" ht="36" customHeight="1" x14ac:dyDescent="0.35">
      <c r="A135" s="388" t="s">
        <v>150</v>
      </c>
      <c r="B135" s="388"/>
      <c r="C135" s="388"/>
      <c r="D135" s="399"/>
    </row>
    <row r="136" spans="1:4" s="300" customFormat="1" ht="24" customHeight="1" x14ac:dyDescent="0.35">
      <c r="A136" s="396" t="s">
        <v>171</v>
      </c>
      <c r="B136" s="396"/>
      <c r="C136" s="396"/>
      <c r="D136" s="396"/>
    </row>
    <row r="137" spans="1:4" s="300" customFormat="1" ht="6.75" customHeight="1" x14ac:dyDescent="0.35">
      <c r="A137" s="317"/>
      <c r="B137" s="317"/>
      <c r="C137" s="317"/>
      <c r="D137" s="317"/>
    </row>
    <row r="138" spans="1:4" s="300" customFormat="1" ht="15" customHeight="1" x14ac:dyDescent="0.35">
      <c r="A138" s="389" t="s">
        <v>151</v>
      </c>
      <c r="B138" s="390"/>
      <c r="C138" s="390"/>
      <c r="D138" s="390"/>
    </row>
    <row r="139" spans="1:4" s="300" customFormat="1" ht="6.75" customHeight="1" x14ac:dyDescent="0.35">
      <c r="A139" s="304"/>
      <c r="B139" s="305"/>
      <c r="C139" s="305"/>
      <c r="D139" s="305"/>
    </row>
    <row r="140" spans="1:4" s="300" customFormat="1" ht="11.25" customHeight="1" x14ac:dyDescent="0.35">
      <c r="A140" s="383" t="s">
        <v>152</v>
      </c>
      <c r="B140" s="383"/>
      <c r="C140" s="306" t="s">
        <v>153</v>
      </c>
      <c r="D140" s="362">
        <f>'Proposed Rates'!I11</f>
        <v>14528.81</v>
      </c>
    </row>
    <row r="141" spans="1:4" s="300" customFormat="1" ht="11.25" customHeight="1" x14ac:dyDescent="0.35">
      <c r="A141" s="383" t="s">
        <v>19</v>
      </c>
      <c r="B141" s="383"/>
      <c r="C141" s="306" t="s">
        <v>92</v>
      </c>
      <c r="D141" s="356">
        <f>'Proposed Rates'!I24</f>
        <v>5.6525999999999996</v>
      </c>
    </row>
    <row r="142" spans="1:4" s="300" customFormat="1" ht="11.25" customHeight="1" x14ac:dyDescent="0.35">
      <c r="A142" s="383" t="s">
        <v>156</v>
      </c>
      <c r="B142" s="383"/>
      <c r="C142" s="306" t="s">
        <v>92</v>
      </c>
      <c r="D142" s="307">
        <f>'Proposed Rates'!I237</f>
        <v>2.4910000000000002E-2</v>
      </c>
    </row>
    <row r="143" spans="1:4" s="300" customFormat="1" ht="11.25" customHeight="1" x14ac:dyDescent="0.35">
      <c r="A143" s="383" t="s">
        <v>157</v>
      </c>
      <c r="B143" s="383"/>
      <c r="C143" s="306" t="s">
        <v>92</v>
      </c>
      <c r="D143" s="307">
        <f>'Proposed Rates'!I157</f>
        <v>3.5749</v>
      </c>
    </row>
    <row r="144" spans="1:4" s="300" customFormat="1" ht="22.5" customHeight="1" x14ac:dyDescent="0.35">
      <c r="A144" s="383" t="s">
        <v>158</v>
      </c>
      <c r="B144" s="383"/>
      <c r="C144" s="306" t="s">
        <v>92</v>
      </c>
      <c r="D144" s="307">
        <f>'Proposed Rates'!I171</f>
        <v>2.3643000000000001</v>
      </c>
    </row>
    <row r="145" spans="1:4" s="300" customFormat="1" ht="6.75" customHeight="1" x14ac:dyDescent="0.35">
      <c r="A145" s="308"/>
      <c r="B145" s="308"/>
      <c r="C145" s="306"/>
      <c r="D145" s="307"/>
    </row>
    <row r="146" spans="1:4" s="300" customFormat="1" ht="15" customHeight="1" x14ac:dyDescent="0.35">
      <c r="A146" s="385" t="s">
        <v>159</v>
      </c>
      <c r="B146" s="384"/>
      <c r="C146" s="306"/>
      <c r="D146" s="310"/>
    </row>
    <row r="147" spans="1:4" s="300" customFormat="1" ht="6.75" customHeight="1" x14ac:dyDescent="0.35">
      <c r="A147" s="311"/>
      <c r="B147" s="309"/>
      <c r="C147" s="306"/>
      <c r="D147" s="310"/>
    </row>
    <row r="148" spans="1:4" s="300" customFormat="1" ht="11.25" customHeight="1" x14ac:dyDescent="0.35">
      <c r="A148" s="383" t="s">
        <v>160</v>
      </c>
      <c r="B148" s="383"/>
      <c r="C148" s="312" t="s">
        <v>91</v>
      </c>
      <c r="D148" s="313">
        <v>3.0000000000000001E-3</v>
      </c>
    </row>
    <row r="149" spans="1:4" s="300" customFormat="1" ht="11.25" customHeight="1" x14ac:dyDescent="0.35">
      <c r="A149" s="384" t="s">
        <v>161</v>
      </c>
      <c r="B149" s="384"/>
      <c r="C149" s="312" t="s">
        <v>91</v>
      </c>
      <c r="D149" s="314">
        <v>4.0000000000000002E-4</v>
      </c>
    </row>
    <row r="150" spans="1:4" s="300" customFormat="1" ht="11.25" customHeight="1" x14ac:dyDescent="0.35">
      <c r="A150" s="383" t="s">
        <v>162</v>
      </c>
      <c r="B150" s="383"/>
      <c r="C150" s="312" t="s">
        <v>91</v>
      </c>
      <c r="D150" s="314">
        <v>5.0000000000000001E-4</v>
      </c>
    </row>
    <row r="151" spans="1:4" s="300" customFormat="1" ht="11.25" customHeight="1" x14ac:dyDescent="0.35">
      <c r="A151" s="383" t="s">
        <v>163</v>
      </c>
      <c r="B151" s="383"/>
      <c r="C151" s="306" t="s">
        <v>153</v>
      </c>
      <c r="D151" s="347">
        <f>'Proposed Rates'!I214</f>
        <v>0.25</v>
      </c>
    </row>
    <row r="152" spans="1:4" s="315" customFormat="1" ht="18.75" customHeight="1" x14ac:dyDescent="0.45">
      <c r="A152" s="395" t="s">
        <v>178</v>
      </c>
      <c r="B152" s="395"/>
      <c r="C152" s="395"/>
      <c r="D152" s="407"/>
    </row>
    <row r="153" spans="1:4" s="300" customFormat="1" ht="84" customHeight="1" x14ac:dyDescent="0.35">
      <c r="A153" s="388" t="s">
        <v>179</v>
      </c>
      <c r="B153" s="388"/>
      <c r="C153" s="388"/>
      <c r="D153" s="399"/>
    </row>
    <row r="154" spans="1:4" s="300" customFormat="1" ht="6.75" customHeight="1" x14ac:dyDescent="0.35">
      <c r="A154" s="301"/>
      <c r="B154" s="301"/>
      <c r="C154" s="301"/>
      <c r="D154" s="316"/>
    </row>
    <row r="155" spans="1:4" s="300" customFormat="1" ht="11.25" customHeight="1" x14ac:dyDescent="0.35">
      <c r="A155" s="393" t="s">
        <v>146</v>
      </c>
      <c r="B155" s="394"/>
      <c r="C155" s="394"/>
      <c r="D155" s="394"/>
    </row>
    <row r="156" spans="1:4" s="300" customFormat="1" ht="6.75" customHeight="1" x14ac:dyDescent="0.35">
      <c r="A156" s="302"/>
      <c r="B156" s="303"/>
      <c r="C156" s="303"/>
      <c r="D156" s="303"/>
    </row>
    <row r="157" spans="1:4" s="300" customFormat="1" ht="36" customHeight="1" x14ac:dyDescent="0.35">
      <c r="A157" s="388" t="s">
        <v>147</v>
      </c>
      <c r="B157" s="388"/>
      <c r="C157" s="388"/>
      <c r="D157" s="399"/>
    </row>
    <row r="158" spans="1:4" s="300" customFormat="1" ht="6.75" customHeight="1" x14ac:dyDescent="0.35">
      <c r="A158" s="301"/>
      <c r="B158" s="301"/>
      <c r="C158" s="301"/>
      <c r="D158" s="316"/>
    </row>
    <row r="159" spans="1:4" s="300" customFormat="1" ht="48" customHeight="1" x14ac:dyDescent="0.35">
      <c r="A159" s="388" t="s">
        <v>148</v>
      </c>
      <c r="B159" s="388"/>
      <c r="C159" s="388"/>
      <c r="D159" s="399"/>
    </row>
    <row r="160" spans="1:4" s="300" customFormat="1" ht="6.75" customHeight="1" x14ac:dyDescent="0.35">
      <c r="A160" s="301"/>
      <c r="B160" s="301"/>
      <c r="C160" s="301"/>
      <c r="D160" s="316"/>
    </row>
    <row r="161" spans="1:4" s="300" customFormat="1" ht="48" customHeight="1" x14ac:dyDescent="0.35">
      <c r="A161" s="388" t="s">
        <v>149</v>
      </c>
      <c r="B161" s="388"/>
      <c r="C161" s="388"/>
      <c r="D161" s="399"/>
    </row>
    <row r="162" spans="1:4" s="300" customFormat="1" ht="6.75" customHeight="1" x14ac:dyDescent="0.35">
      <c r="A162" s="301"/>
      <c r="B162" s="301"/>
      <c r="C162" s="301"/>
      <c r="D162" s="316"/>
    </row>
    <row r="163" spans="1:4" s="300" customFormat="1" ht="36" customHeight="1" x14ac:dyDescent="0.35">
      <c r="A163" s="388" t="s">
        <v>150</v>
      </c>
      <c r="B163" s="388"/>
      <c r="C163" s="388"/>
      <c r="D163" s="399"/>
    </row>
    <row r="164" spans="1:4" s="300" customFormat="1" ht="6.75" customHeight="1" x14ac:dyDescent="0.35">
      <c r="A164" s="301"/>
      <c r="B164" s="301"/>
      <c r="C164" s="301"/>
      <c r="D164" s="316"/>
    </row>
    <row r="165" spans="1:4" s="300" customFormat="1" ht="15" customHeight="1" x14ac:dyDescent="0.35">
      <c r="A165" s="389" t="s">
        <v>151</v>
      </c>
      <c r="B165" s="390"/>
      <c r="C165" s="390"/>
      <c r="D165" s="390"/>
    </row>
    <row r="166" spans="1:4" s="300" customFormat="1" ht="6.75" customHeight="1" x14ac:dyDescent="0.35">
      <c r="A166" s="304"/>
      <c r="B166" s="305"/>
      <c r="C166" s="305"/>
      <c r="D166" s="305"/>
    </row>
    <row r="167" spans="1:4" s="300" customFormat="1" ht="11.25" customHeight="1" x14ac:dyDescent="0.35">
      <c r="A167" s="383" t="s">
        <v>180</v>
      </c>
      <c r="B167" s="383"/>
      <c r="C167" s="306" t="s">
        <v>153</v>
      </c>
      <c r="D167" s="356">
        <f>'Proposed Rates'!I14</f>
        <v>6.69</v>
      </c>
    </row>
    <row r="168" spans="1:4" s="300" customFormat="1" ht="11.25" customHeight="1" x14ac:dyDescent="0.35">
      <c r="A168" s="383" t="s">
        <v>19</v>
      </c>
      <c r="B168" s="383"/>
      <c r="C168" s="306" t="s">
        <v>91</v>
      </c>
      <c r="D168" s="360">
        <f>'Proposed Rates'!I27</f>
        <v>3.1699999999999999E-2</v>
      </c>
    </row>
    <row r="169" spans="1:4" s="300" customFormat="1" ht="11.25" customHeight="1" x14ac:dyDescent="0.35">
      <c r="A169" s="383" t="s">
        <v>156</v>
      </c>
      <c r="B169" s="383"/>
      <c r="C169" s="306" t="s">
        <v>91</v>
      </c>
      <c r="D169" s="356">
        <f>'Proposed Rates'!I240</f>
        <v>5.0000000000000002E-5</v>
      </c>
    </row>
    <row r="170" spans="1:4" s="300" customFormat="1" ht="22.5" customHeight="1" x14ac:dyDescent="0.35">
      <c r="A170" s="383" t="s">
        <v>157</v>
      </c>
      <c r="B170" s="383"/>
      <c r="C170" s="306" t="s">
        <v>91</v>
      </c>
      <c r="D170" s="307">
        <f>'Proposed Rates'!I160</f>
        <v>7.6E-3</v>
      </c>
    </row>
    <row r="171" spans="1:4" s="300" customFormat="1" ht="22.5" customHeight="1" x14ac:dyDescent="0.35">
      <c r="A171" s="383" t="s">
        <v>158</v>
      </c>
      <c r="B171" s="383"/>
      <c r="C171" s="306" t="s">
        <v>91</v>
      </c>
      <c r="D171" s="318">
        <f>'Proposed Rates'!I174</f>
        <v>4.7999999999999996E-3</v>
      </c>
    </row>
    <row r="172" spans="1:4" s="300" customFormat="1" ht="6.75" customHeight="1" x14ac:dyDescent="0.35">
      <c r="A172" s="308"/>
      <c r="B172" s="308"/>
      <c r="C172" s="306"/>
      <c r="D172" s="307"/>
    </row>
    <row r="173" spans="1:4" s="300" customFormat="1" ht="15" customHeight="1" x14ac:dyDescent="0.35">
      <c r="A173" s="385" t="s">
        <v>159</v>
      </c>
      <c r="B173" s="384"/>
      <c r="C173" s="306"/>
      <c r="D173" s="310"/>
    </row>
    <row r="174" spans="1:4" s="300" customFormat="1" ht="6.75" customHeight="1" x14ac:dyDescent="0.35">
      <c r="A174" s="311"/>
      <c r="B174" s="309"/>
      <c r="C174" s="306"/>
      <c r="D174" s="310"/>
    </row>
    <row r="175" spans="1:4" s="300" customFormat="1" ht="11.25" customHeight="1" x14ac:dyDescent="0.35">
      <c r="A175" s="383" t="s">
        <v>160</v>
      </c>
      <c r="B175" s="383"/>
      <c r="C175" s="312" t="s">
        <v>91</v>
      </c>
      <c r="D175" s="313">
        <v>3.0000000000000001E-3</v>
      </c>
    </row>
    <row r="176" spans="1:4" s="300" customFormat="1" ht="11.25" customHeight="1" x14ac:dyDescent="0.35">
      <c r="A176" s="384" t="s">
        <v>161</v>
      </c>
      <c r="B176" s="384"/>
      <c r="C176" s="312" t="s">
        <v>91</v>
      </c>
      <c r="D176" s="314">
        <v>4.0000000000000002E-4</v>
      </c>
    </row>
    <row r="177" spans="1:4" s="300" customFormat="1" ht="11.25" customHeight="1" x14ac:dyDescent="0.35">
      <c r="A177" s="383" t="s">
        <v>162</v>
      </c>
      <c r="B177" s="383"/>
      <c r="C177" s="312" t="s">
        <v>91</v>
      </c>
      <c r="D177" s="314">
        <v>5.0000000000000001E-4</v>
      </c>
    </row>
    <row r="178" spans="1:4" s="300" customFormat="1" ht="11.25" customHeight="1" x14ac:dyDescent="0.35">
      <c r="A178" s="383" t="s">
        <v>163</v>
      </c>
      <c r="B178" s="383"/>
      <c r="C178" s="306" t="s">
        <v>153</v>
      </c>
      <c r="D178" s="347">
        <f>'Proposed Rates'!I216</f>
        <v>0.25</v>
      </c>
    </row>
    <row r="179" spans="1:4" s="315" customFormat="1" ht="18.75" customHeight="1" x14ac:dyDescent="0.45">
      <c r="A179" s="395" t="s">
        <v>181</v>
      </c>
      <c r="B179" s="395"/>
      <c r="C179" s="395"/>
      <c r="D179" s="407"/>
    </row>
    <row r="180" spans="1:4" s="300" customFormat="1" ht="36" customHeight="1" x14ac:dyDescent="0.35">
      <c r="A180" s="388" t="s">
        <v>182</v>
      </c>
      <c r="B180" s="388"/>
      <c r="C180" s="388"/>
      <c r="D180" s="399"/>
    </row>
    <row r="181" spans="1:4" s="300" customFormat="1" ht="6.75" customHeight="1" x14ac:dyDescent="0.35">
      <c r="A181" s="301"/>
      <c r="B181" s="301"/>
      <c r="C181" s="301"/>
      <c r="D181" s="316"/>
    </row>
    <row r="182" spans="1:4" s="300" customFormat="1" ht="11.25" customHeight="1" x14ac:dyDescent="0.35">
      <c r="A182" s="393" t="s">
        <v>146</v>
      </c>
      <c r="B182" s="394"/>
      <c r="C182" s="394"/>
      <c r="D182" s="394"/>
    </row>
    <row r="183" spans="1:4" s="300" customFormat="1" ht="6.75" customHeight="1" x14ac:dyDescent="0.35">
      <c r="A183" s="302"/>
      <c r="B183" s="303"/>
      <c r="C183" s="303"/>
      <c r="D183" s="303"/>
    </row>
    <row r="184" spans="1:4" s="300" customFormat="1" ht="36" customHeight="1" x14ac:dyDescent="0.35">
      <c r="A184" s="388" t="s">
        <v>147</v>
      </c>
      <c r="B184" s="388"/>
      <c r="C184" s="388"/>
      <c r="D184" s="399"/>
    </row>
    <row r="185" spans="1:4" s="300" customFormat="1" ht="6.75" customHeight="1" x14ac:dyDescent="0.35">
      <c r="A185" s="301"/>
      <c r="B185" s="301"/>
      <c r="C185" s="301"/>
      <c r="D185" s="316"/>
    </row>
    <row r="186" spans="1:4" s="300" customFormat="1" ht="48" customHeight="1" x14ac:dyDescent="0.35">
      <c r="A186" s="388" t="s">
        <v>148</v>
      </c>
      <c r="B186" s="388"/>
      <c r="C186" s="388"/>
      <c r="D186" s="399"/>
    </row>
    <row r="187" spans="1:4" s="300" customFormat="1" ht="6.75" customHeight="1" x14ac:dyDescent="0.35">
      <c r="A187" s="301"/>
      <c r="B187" s="301"/>
      <c r="C187" s="301"/>
      <c r="D187" s="316"/>
    </row>
    <row r="188" spans="1:4" s="300" customFormat="1" ht="24" customHeight="1" x14ac:dyDescent="0.35">
      <c r="A188" s="388" t="s">
        <v>183</v>
      </c>
      <c r="B188" s="388"/>
      <c r="C188" s="388"/>
      <c r="D188" s="399"/>
    </row>
    <row r="189" spans="1:4" s="300" customFormat="1" ht="6.75" customHeight="1" x14ac:dyDescent="0.35">
      <c r="A189" s="301"/>
      <c r="B189" s="301"/>
      <c r="C189" s="301"/>
      <c r="D189" s="316"/>
    </row>
    <row r="190" spans="1:4" s="300" customFormat="1" ht="36" customHeight="1" x14ac:dyDescent="0.35">
      <c r="A190" s="388" t="s">
        <v>184</v>
      </c>
      <c r="B190" s="388"/>
      <c r="C190" s="388"/>
      <c r="D190" s="399"/>
    </row>
    <row r="191" spans="1:4" s="300" customFormat="1" ht="6.75" customHeight="1" x14ac:dyDescent="0.35">
      <c r="A191" s="301"/>
      <c r="B191" s="301"/>
      <c r="C191" s="301"/>
      <c r="D191" s="316"/>
    </row>
    <row r="192" spans="1:4" s="300" customFormat="1" ht="15" customHeight="1" x14ac:dyDescent="0.35">
      <c r="A192" s="397" t="s">
        <v>185</v>
      </c>
      <c r="B192" s="390"/>
      <c r="C192" s="390"/>
      <c r="D192" s="390"/>
    </row>
    <row r="193" spans="1:4" s="300" customFormat="1" ht="6.75" customHeight="1" x14ac:dyDescent="0.35">
      <c r="A193" s="319"/>
      <c r="B193" s="305"/>
      <c r="C193" s="305"/>
      <c r="D193" s="305"/>
    </row>
    <row r="194" spans="1:4" s="300" customFormat="1" ht="11.25" customHeight="1" x14ac:dyDescent="0.35">
      <c r="A194" s="383" t="s">
        <v>152</v>
      </c>
      <c r="B194" s="383"/>
      <c r="C194" s="306" t="s">
        <v>153</v>
      </c>
      <c r="D194" s="356">
        <f>'Proposed Rates'!I15</f>
        <v>175.2</v>
      </c>
    </row>
    <row r="195" spans="1:4" s="300" customFormat="1" ht="11.25" customHeight="1" x14ac:dyDescent="0.35">
      <c r="A195" s="383" t="s">
        <v>186</v>
      </c>
      <c r="B195" s="383"/>
      <c r="C195" s="306" t="s">
        <v>92</v>
      </c>
      <c r="D195" s="366">
        <f>'Proposed Rates'!I28</f>
        <v>2.3376000000000001</v>
      </c>
    </row>
    <row r="196" spans="1:4" s="300" customFormat="1" ht="11.25" customHeight="1" x14ac:dyDescent="0.35">
      <c r="A196" s="383" t="s">
        <v>187</v>
      </c>
      <c r="B196" s="383"/>
      <c r="C196" s="306" t="s">
        <v>92</v>
      </c>
      <c r="D196" s="356">
        <f>'Proposed Rates'!I29</f>
        <v>2.1442999999999999</v>
      </c>
    </row>
    <row r="197" spans="1:4" s="300" customFormat="1" ht="11.25" customHeight="1" x14ac:dyDescent="0.35">
      <c r="A197" s="383" t="s">
        <v>188</v>
      </c>
      <c r="B197" s="383"/>
      <c r="C197" s="306" t="s">
        <v>92</v>
      </c>
      <c r="D197" s="360">
        <f>'Proposed Rates'!I30</f>
        <v>2.3795999999999999</v>
      </c>
    </row>
    <row r="198" spans="1:4" s="315" customFormat="1" ht="18.75" customHeight="1" x14ac:dyDescent="0.45">
      <c r="A198" s="395" t="s">
        <v>189</v>
      </c>
      <c r="B198" s="395"/>
      <c r="C198" s="395"/>
      <c r="D198" s="407"/>
    </row>
    <row r="199" spans="1:4" s="300" customFormat="1" ht="36" customHeight="1" x14ac:dyDescent="0.35">
      <c r="A199" s="388" t="s">
        <v>190</v>
      </c>
      <c r="B199" s="388"/>
      <c r="C199" s="388"/>
      <c r="D199" s="399"/>
    </row>
    <row r="200" spans="1:4" s="300" customFormat="1" ht="6.75" customHeight="1" x14ac:dyDescent="0.35">
      <c r="A200" s="301"/>
      <c r="B200" s="301"/>
      <c r="C200" s="301"/>
      <c r="D200" s="316"/>
    </row>
    <row r="201" spans="1:4" s="300" customFormat="1" ht="11.25" customHeight="1" x14ac:dyDescent="0.35">
      <c r="A201" s="393" t="s">
        <v>146</v>
      </c>
      <c r="B201" s="394"/>
      <c r="C201" s="394"/>
      <c r="D201" s="394"/>
    </row>
    <row r="202" spans="1:4" s="300" customFormat="1" ht="6.75" customHeight="1" x14ac:dyDescent="0.35">
      <c r="A202" s="302"/>
      <c r="B202" s="303"/>
      <c r="C202" s="303"/>
      <c r="D202" s="303"/>
    </row>
    <row r="203" spans="1:4" s="300" customFormat="1" ht="36" customHeight="1" x14ac:dyDescent="0.35">
      <c r="A203" s="388" t="s">
        <v>147</v>
      </c>
      <c r="B203" s="388"/>
      <c r="C203" s="388"/>
      <c r="D203" s="399"/>
    </row>
    <row r="204" spans="1:4" s="300" customFormat="1" ht="6.75" customHeight="1" x14ac:dyDescent="0.35">
      <c r="A204" s="301"/>
      <c r="B204" s="301"/>
      <c r="C204" s="301"/>
      <c r="D204" s="316"/>
    </row>
    <row r="205" spans="1:4" s="300" customFormat="1" ht="48" customHeight="1" x14ac:dyDescent="0.35">
      <c r="A205" s="388" t="s">
        <v>148</v>
      </c>
      <c r="B205" s="388"/>
      <c r="C205" s="388"/>
      <c r="D205" s="399"/>
    </row>
    <row r="206" spans="1:4" s="300" customFormat="1" ht="6.75" customHeight="1" x14ac:dyDescent="0.35">
      <c r="A206" s="301"/>
      <c r="B206" s="301"/>
      <c r="C206" s="301"/>
      <c r="D206" s="316"/>
    </row>
    <row r="207" spans="1:4" s="300" customFormat="1" ht="48" customHeight="1" x14ac:dyDescent="0.35">
      <c r="A207" s="388" t="s">
        <v>149</v>
      </c>
      <c r="B207" s="388"/>
      <c r="C207" s="388"/>
      <c r="D207" s="399"/>
    </row>
    <row r="208" spans="1:4" s="300" customFormat="1" ht="6.75" customHeight="1" x14ac:dyDescent="0.35">
      <c r="A208" s="301"/>
      <c r="B208" s="301"/>
      <c r="C208" s="301"/>
      <c r="D208" s="316"/>
    </row>
    <row r="209" spans="1:4" s="300" customFormat="1" ht="36" customHeight="1" x14ac:dyDescent="0.35">
      <c r="A209" s="388" t="s">
        <v>150</v>
      </c>
      <c r="B209" s="388"/>
      <c r="C209" s="388"/>
      <c r="D209" s="399"/>
    </row>
    <row r="210" spans="1:4" s="300" customFormat="1" ht="6.75" customHeight="1" x14ac:dyDescent="0.35">
      <c r="A210" s="301"/>
      <c r="B210" s="301"/>
      <c r="C210" s="301"/>
      <c r="D210" s="316"/>
    </row>
    <row r="211" spans="1:4" s="300" customFormat="1" ht="15" customHeight="1" x14ac:dyDescent="0.35">
      <c r="A211" s="389" t="s">
        <v>151</v>
      </c>
      <c r="B211" s="390"/>
      <c r="C211" s="390"/>
      <c r="D211" s="390"/>
    </row>
    <row r="212" spans="1:4" s="300" customFormat="1" ht="6.75" customHeight="1" x14ac:dyDescent="0.35">
      <c r="A212" s="304"/>
      <c r="B212" s="305"/>
      <c r="C212" s="305"/>
      <c r="D212" s="363"/>
    </row>
    <row r="213" spans="1:4" s="300" customFormat="1" ht="11.25" customHeight="1" x14ac:dyDescent="0.35">
      <c r="A213" s="383" t="s">
        <v>180</v>
      </c>
      <c r="B213" s="383"/>
      <c r="C213" s="306" t="s">
        <v>153</v>
      </c>
      <c r="D213" s="358">
        <f>'Proposed Rates'!I13</f>
        <v>6.58</v>
      </c>
    </row>
    <row r="214" spans="1:4" s="300" customFormat="1" ht="11.25" customHeight="1" x14ac:dyDescent="0.35">
      <c r="A214" s="383" t="s">
        <v>19</v>
      </c>
      <c r="B214" s="383"/>
      <c r="C214" s="306" t="s">
        <v>92</v>
      </c>
      <c r="D214" s="360">
        <f>'Proposed Rates'!I26</f>
        <v>30.827100000000002</v>
      </c>
    </row>
    <row r="215" spans="1:4" s="300" customFormat="1" ht="11.25" customHeight="1" x14ac:dyDescent="0.35">
      <c r="A215" s="383" t="s">
        <v>156</v>
      </c>
      <c r="B215" s="383"/>
      <c r="C215" s="306" t="s">
        <v>92</v>
      </c>
      <c r="D215" s="356">
        <f>'Proposed Rates'!I239</f>
        <v>1.538E-2</v>
      </c>
    </row>
    <row r="216" spans="1:4" s="300" customFormat="1" ht="22.5" customHeight="1" x14ac:dyDescent="0.35">
      <c r="A216" s="383" t="s">
        <v>157</v>
      </c>
      <c r="B216" s="383"/>
      <c r="C216" s="306" t="s">
        <v>92</v>
      </c>
      <c r="D216" s="318">
        <f>'Proposed Rates'!I159</f>
        <v>2.2927</v>
      </c>
    </row>
    <row r="217" spans="1:4" s="300" customFormat="1" ht="22.5" customHeight="1" x14ac:dyDescent="0.35">
      <c r="A217" s="383" t="s">
        <v>158</v>
      </c>
      <c r="B217" s="383"/>
      <c r="C217" s="306" t="s">
        <v>92</v>
      </c>
      <c r="D217" s="318">
        <f>'Proposed Rates'!I173</f>
        <v>1.4594</v>
      </c>
    </row>
    <row r="218" spans="1:4" s="300" customFormat="1" ht="6.75" customHeight="1" x14ac:dyDescent="0.35">
      <c r="A218" s="308"/>
      <c r="B218" s="308"/>
      <c r="C218" s="306"/>
      <c r="D218" s="307"/>
    </row>
    <row r="219" spans="1:4" s="300" customFormat="1" ht="15" customHeight="1" x14ac:dyDescent="0.35">
      <c r="A219" s="385" t="s">
        <v>159</v>
      </c>
      <c r="B219" s="384"/>
      <c r="C219" s="306"/>
      <c r="D219" s="310"/>
    </row>
    <row r="220" spans="1:4" s="300" customFormat="1" ht="6.75" customHeight="1" x14ac:dyDescent="0.35">
      <c r="A220" s="311"/>
      <c r="B220" s="309"/>
      <c r="C220" s="306"/>
      <c r="D220" s="310"/>
    </row>
    <row r="221" spans="1:4" s="300" customFormat="1" ht="11.25" customHeight="1" x14ac:dyDescent="0.35">
      <c r="A221" s="383" t="s">
        <v>160</v>
      </c>
      <c r="B221" s="383"/>
      <c r="C221" s="312" t="s">
        <v>91</v>
      </c>
      <c r="D221" s="313">
        <v>3.0000000000000001E-3</v>
      </c>
    </row>
    <row r="222" spans="1:4" s="300" customFormat="1" ht="11.25" customHeight="1" x14ac:dyDescent="0.35">
      <c r="A222" s="384" t="s">
        <v>161</v>
      </c>
      <c r="B222" s="384"/>
      <c r="C222" s="312" t="s">
        <v>91</v>
      </c>
      <c r="D222" s="314">
        <v>4.0000000000000002E-4</v>
      </c>
    </row>
    <row r="223" spans="1:4" s="300" customFormat="1" ht="11.25" customHeight="1" x14ac:dyDescent="0.35">
      <c r="A223" s="383" t="s">
        <v>162</v>
      </c>
      <c r="B223" s="383"/>
      <c r="C223" s="312" t="s">
        <v>91</v>
      </c>
      <c r="D223" s="314">
        <v>5.0000000000000001E-4</v>
      </c>
    </row>
    <row r="224" spans="1:4" s="300" customFormat="1" ht="11.25" customHeight="1" x14ac:dyDescent="0.35">
      <c r="A224" s="383" t="s">
        <v>163</v>
      </c>
      <c r="B224" s="383"/>
      <c r="C224" s="306" t="s">
        <v>153</v>
      </c>
      <c r="D224" s="347">
        <f>'Proposed Rates'!I215</f>
        <v>0.25</v>
      </c>
    </row>
    <row r="225" spans="1:4" s="315" customFormat="1" ht="18.75" customHeight="1" x14ac:dyDescent="0.45">
      <c r="A225" s="395" t="s">
        <v>191</v>
      </c>
      <c r="B225" s="395"/>
      <c r="C225" s="395"/>
      <c r="D225" s="407"/>
    </row>
    <row r="226" spans="1:4" s="300" customFormat="1" ht="60" customHeight="1" x14ac:dyDescent="0.35">
      <c r="A226" s="388" t="s">
        <v>192</v>
      </c>
      <c r="B226" s="388"/>
      <c r="C226" s="388"/>
      <c r="D226" s="399"/>
    </row>
    <row r="227" spans="1:4" s="300" customFormat="1" ht="6.75" customHeight="1" x14ac:dyDescent="0.35">
      <c r="A227" s="301"/>
      <c r="B227" s="301"/>
      <c r="C227" s="301"/>
      <c r="D227" s="316"/>
    </row>
    <row r="228" spans="1:4" s="300" customFormat="1" ht="11.25" customHeight="1" x14ac:dyDescent="0.35">
      <c r="A228" s="393" t="s">
        <v>146</v>
      </c>
      <c r="B228" s="394"/>
      <c r="C228" s="394"/>
      <c r="D228" s="394"/>
    </row>
    <row r="229" spans="1:4" s="300" customFormat="1" ht="6.75" customHeight="1" x14ac:dyDescent="0.35">
      <c r="A229" s="302"/>
      <c r="B229" s="303"/>
      <c r="C229" s="303"/>
      <c r="D229" s="303"/>
    </row>
    <row r="230" spans="1:4" s="300" customFormat="1" ht="36" customHeight="1" x14ac:dyDescent="0.35">
      <c r="A230" s="388" t="s">
        <v>147</v>
      </c>
      <c r="B230" s="388"/>
      <c r="C230" s="388"/>
      <c r="D230" s="399"/>
    </row>
    <row r="231" spans="1:4" s="300" customFormat="1" ht="6.75" customHeight="1" x14ac:dyDescent="0.35">
      <c r="A231" s="301"/>
      <c r="B231" s="301"/>
      <c r="C231" s="301"/>
      <c r="D231" s="316"/>
    </row>
    <row r="232" spans="1:4" s="300" customFormat="1" ht="48" customHeight="1" x14ac:dyDescent="0.35">
      <c r="A232" s="388" t="s">
        <v>148</v>
      </c>
      <c r="B232" s="388"/>
      <c r="C232" s="388"/>
      <c r="D232" s="399"/>
    </row>
    <row r="233" spans="1:4" s="300" customFormat="1" ht="6.75" customHeight="1" x14ac:dyDescent="0.35">
      <c r="A233" s="301"/>
      <c r="B233" s="301"/>
      <c r="C233" s="301"/>
      <c r="D233" s="316"/>
    </row>
    <row r="234" spans="1:4" s="300" customFormat="1" ht="48" customHeight="1" x14ac:dyDescent="0.35">
      <c r="A234" s="388" t="s">
        <v>149</v>
      </c>
      <c r="B234" s="388"/>
      <c r="C234" s="388"/>
      <c r="D234" s="399"/>
    </row>
    <row r="235" spans="1:4" s="300" customFormat="1" ht="6.75" customHeight="1" x14ac:dyDescent="0.35">
      <c r="A235" s="301"/>
      <c r="B235" s="301"/>
      <c r="C235" s="301"/>
      <c r="D235" s="316"/>
    </row>
    <row r="236" spans="1:4" s="300" customFormat="1" ht="36" customHeight="1" x14ac:dyDescent="0.35">
      <c r="A236" s="388" t="s">
        <v>193</v>
      </c>
      <c r="B236" s="388"/>
      <c r="C236" s="388"/>
      <c r="D236" s="399"/>
    </row>
    <row r="237" spans="1:4" s="300" customFormat="1" ht="6.75" customHeight="1" x14ac:dyDescent="0.35">
      <c r="A237" s="301"/>
      <c r="B237" s="301"/>
      <c r="C237" s="301"/>
      <c r="D237" s="316"/>
    </row>
    <row r="238" spans="1:4" s="300" customFormat="1" ht="15" customHeight="1" x14ac:dyDescent="0.35">
      <c r="A238" s="389" t="s">
        <v>151</v>
      </c>
      <c r="B238" s="390"/>
      <c r="C238" s="390"/>
      <c r="D238" s="390"/>
    </row>
    <row r="239" spans="1:4" s="300" customFormat="1" ht="6.75" customHeight="1" x14ac:dyDescent="0.35">
      <c r="A239" s="304"/>
      <c r="B239" s="305"/>
      <c r="C239" s="305"/>
      <c r="D239" s="363"/>
    </row>
    <row r="240" spans="1:4" s="300" customFormat="1" ht="11.25" customHeight="1" x14ac:dyDescent="0.35">
      <c r="A240" s="383" t="s">
        <v>180</v>
      </c>
      <c r="B240" s="383"/>
      <c r="C240" s="306" t="s">
        <v>153</v>
      </c>
      <c r="D240" s="356">
        <f>'Proposed Rates'!I12</f>
        <v>1.05</v>
      </c>
    </row>
    <row r="241" spans="1:4" s="300" customFormat="1" ht="11.25" customHeight="1" x14ac:dyDescent="0.35">
      <c r="A241" s="383" t="s">
        <v>19</v>
      </c>
      <c r="B241" s="383"/>
      <c r="C241" s="306" t="s">
        <v>92</v>
      </c>
      <c r="D241" s="356">
        <f>'Proposed Rates'!I25</f>
        <v>7.4448999999999996</v>
      </c>
    </row>
    <row r="242" spans="1:4" s="300" customFormat="1" ht="11.25" customHeight="1" x14ac:dyDescent="0.35">
      <c r="A242" s="383" t="s">
        <v>156</v>
      </c>
      <c r="B242" s="383"/>
      <c r="C242" s="306" t="s">
        <v>92</v>
      </c>
      <c r="D242" s="364">
        <f>'Proposed Rates'!I238</f>
        <v>1.5699999999999999E-2</v>
      </c>
    </row>
    <row r="243" spans="1:4" s="300" customFormat="1" ht="22.5" customHeight="1" x14ac:dyDescent="0.35">
      <c r="A243" s="383" t="s">
        <v>157</v>
      </c>
      <c r="B243" s="383"/>
      <c r="C243" s="306" t="s">
        <v>92</v>
      </c>
      <c r="D243" s="356">
        <f>'Proposed Rates'!I158</f>
        <v>2.3043999999999998</v>
      </c>
    </row>
    <row r="244" spans="1:4" s="300" customFormat="1" ht="22.5" customHeight="1" x14ac:dyDescent="0.35">
      <c r="A244" s="383" t="s">
        <v>158</v>
      </c>
      <c r="B244" s="383"/>
      <c r="C244" s="306" t="s">
        <v>92</v>
      </c>
      <c r="D244" s="307">
        <f>'Proposed Rates'!I172</f>
        <v>1.4898</v>
      </c>
    </row>
    <row r="245" spans="1:4" s="300" customFormat="1" ht="6.75" customHeight="1" x14ac:dyDescent="0.35">
      <c r="A245" s="308"/>
      <c r="B245" s="308"/>
      <c r="C245" s="306"/>
      <c r="D245" s="307"/>
    </row>
    <row r="246" spans="1:4" s="300" customFormat="1" ht="15" customHeight="1" x14ac:dyDescent="0.35">
      <c r="A246" s="385" t="s">
        <v>159</v>
      </c>
      <c r="B246" s="384"/>
      <c r="C246" s="306"/>
      <c r="D246" s="310"/>
    </row>
    <row r="247" spans="1:4" s="300" customFormat="1" ht="6.75" customHeight="1" x14ac:dyDescent="0.35">
      <c r="A247" s="311"/>
      <c r="B247" s="309"/>
      <c r="C247" s="306"/>
      <c r="D247" s="310"/>
    </row>
    <row r="248" spans="1:4" s="300" customFormat="1" ht="11.25" customHeight="1" x14ac:dyDescent="0.35">
      <c r="A248" s="383" t="s">
        <v>160</v>
      </c>
      <c r="B248" s="383"/>
      <c r="C248" s="312" t="s">
        <v>91</v>
      </c>
      <c r="D248" s="313">
        <v>3.0000000000000001E-3</v>
      </c>
    </row>
    <row r="249" spans="1:4" s="300" customFormat="1" ht="11.25" customHeight="1" x14ac:dyDescent="0.35">
      <c r="A249" s="384" t="s">
        <v>161</v>
      </c>
      <c r="B249" s="384"/>
      <c r="C249" s="312" t="s">
        <v>91</v>
      </c>
      <c r="D249" s="314">
        <v>4.0000000000000002E-4</v>
      </c>
    </row>
    <row r="250" spans="1:4" s="300" customFormat="1" ht="11.25" customHeight="1" x14ac:dyDescent="0.35">
      <c r="A250" s="383" t="s">
        <v>162</v>
      </c>
      <c r="B250" s="383"/>
      <c r="C250" s="312" t="s">
        <v>91</v>
      </c>
      <c r="D250" s="314">
        <v>5.0000000000000001E-4</v>
      </c>
    </row>
    <row r="251" spans="1:4" s="300" customFormat="1" ht="11.25" customHeight="1" x14ac:dyDescent="0.35">
      <c r="A251" s="383" t="s">
        <v>163</v>
      </c>
      <c r="B251" s="383"/>
      <c r="C251" s="306" t="s">
        <v>153</v>
      </c>
      <c r="D251" s="347">
        <f>'Proposed Rates'!I214</f>
        <v>0.25</v>
      </c>
    </row>
    <row r="252" spans="1:4" s="315" customFormat="1" ht="18.75" customHeight="1" x14ac:dyDescent="0.45">
      <c r="A252" s="395" t="s">
        <v>194</v>
      </c>
      <c r="B252" s="395"/>
      <c r="C252" s="395"/>
      <c r="D252" s="407"/>
    </row>
    <row r="253" spans="1:4" s="300" customFormat="1" ht="36" customHeight="1" x14ac:dyDescent="0.35">
      <c r="A253" s="388" t="s">
        <v>195</v>
      </c>
      <c r="B253" s="388"/>
      <c r="C253" s="388"/>
      <c r="D253" s="399"/>
    </row>
    <row r="254" spans="1:4" s="300" customFormat="1" ht="6.75" customHeight="1" x14ac:dyDescent="0.35">
      <c r="A254" s="301"/>
      <c r="B254" s="301"/>
      <c r="C254" s="301"/>
      <c r="D254" s="316"/>
    </row>
    <row r="255" spans="1:4" s="300" customFormat="1" ht="11.25" customHeight="1" x14ac:dyDescent="0.35">
      <c r="A255" s="393" t="s">
        <v>146</v>
      </c>
      <c r="B255" s="394"/>
      <c r="C255" s="394"/>
      <c r="D255" s="394"/>
    </row>
    <row r="256" spans="1:4" s="300" customFormat="1" ht="6.75" customHeight="1" x14ac:dyDescent="0.35">
      <c r="A256" s="302"/>
      <c r="B256" s="303"/>
      <c r="C256" s="303"/>
      <c r="D256" s="303"/>
    </row>
    <row r="257" spans="1:4" s="300" customFormat="1" ht="36" customHeight="1" x14ac:dyDescent="0.35">
      <c r="A257" s="388" t="s">
        <v>147</v>
      </c>
      <c r="B257" s="388"/>
      <c r="C257" s="388"/>
      <c r="D257" s="399"/>
    </row>
    <row r="258" spans="1:4" s="300" customFormat="1" ht="6.75" customHeight="1" x14ac:dyDescent="0.35">
      <c r="A258" s="301"/>
      <c r="B258" s="301"/>
      <c r="C258" s="301"/>
      <c r="D258" s="316"/>
    </row>
    <row r="259" spans="1:4" s="300" customFormat="1" ht="48" customHeight="1" x14ac:dyDescent="0.35">
      <c r="A259" s="388" t="s">
        <v>148</v>
      </c>
      <c r="B259" s="388"/>
      <c r="C259" s="388"/>
      <c r="D259" s="399"/>
    </row>
    <row r="260" spans="1:4" s="300" customFormat="1" ht="6.75" customHeight="1" x14ac:dyDescent="0.35">
      <c r="A260" s="301"/>
      <c r="B260" s="301"/>
      <c r="C260" s="301"/>
      <c r="D260" s="316"/>
    </row>
    <row r="261" spans="1:4" s="300" customFormat="1" ht="24" customHeight="1" x14ac:dyDescent="0.35">
      <c r="A261" s="388" t="s">
        <v>196</v>
      </c>
      <c r="B261" s="388"/>
      <c r="C261" s="388"/>
      <c r="D261" s="399"/>
    </row>
    <row r="262" spans="1:4" s="300" customFormat="1" ht="6.75" customHeight="1" x14ac:dyDescent="0.35">
      <c r="A262" s="301"/>
      <c r="B262" s="301"/>
      <c r="C262" s="301"/>
      <c r="D262" s="316"/>
    </row>
    <row r="263" spans="1:4" s="300" customFormat="1" ht="36" customHeight="1" x14ac:dyDescent="0.35">
      <c r="A263" s="388" t="s">
        <v>193</v>
      </c>
      <c r="B263" s="388"/>
      <c r="C263" s="388"/>
      <c r="D263" s="399"/>
    </row>
    <row r="264" spans="1:4" s="300" customFormat="1" ht="6.75" customHeight="1" x14ac:dyDescent="0.35">
      <c r="A264" s="301"/>
      <c r="B264" s="301"/>
      <c r="C264" s="301"/>
      <c r="D264" s="316"/>
    </row>
    <row r="265" spans="1:4" s="300" customFormat="1" ht="15" customHeight="1" x14ac:dyDescent="0.35">
      <c r="A265" s="389" t="s">
        <v>151</v>
      </c>
      <c r="B265" s="390"/>
      <c r="C265" s="390"/>
      <c r="D265" s="390"/>
    </row>
    <row r="266" spans="1:4" s="300" customFormat="1" ht="6.75" customHeight="1" x14ac:dyDescent="0.35">
      <c r="A266" s="304"/>
      <c r="B266" s="305"/>
      <c r="C266" s="305"/>
      <c r="D266" s="305"/>
    </row>
    <row r="267" spans="1:4" s="300" customFormat="1" ht="11.25" customHeight="1" x14ac:dyDescent="0.35">
      <c r="A267" s="383" t="s">
        <v>152</v>
      </c>
      <c r="B267" s="383"/>
      <c r="C267" s="306" t="s">
        <v>153</v>
      </c>
      <c r="D267" s="320">
        <f>'Proposed Rates'!I352</f>
        <v>16</v>
      </c>
    </row>
    <row r="268" spans="1:4" s="315" customFormat="1" ht="18.75" customHeight="1" x14ac:dyDescent="0.45">
      <c r="A268" s="395" t="s">
        <v>265</v>
      </c>
      <c r="B268" s="395"/>
      <c r="C268" s="395"/>
      <c r="D268" s="407"/>
    </row>
    <row r="269" spans="1:4" s="300" customFormat="1" ht="36" customHeight="1" x14ac:dyDescent="0.35">
      <c r="A269" s="388" t="s">
        <v>198</v>
      </c>
      <c r="B269" s="388"/>
      <c r="C269" s="388"/>
      <c r="D269" s="399"/>
    </row>
    <row r="270" spans="1:4" s="300" customFormat="1" ht="6.75" customHeight="1" x14ac:dyDescent="0.35">
      <c r="A270" s="301"/>
      <c r="B270" s="301"/>
      <c r="C270" s="301"/>
      <c r="D270" s="316"/>
    </row>
    <row r="271" spans="1:4" s="300" customFormat="1" ht="11.25" customHeight="1" x14ac:dyDescent="0.35">
      <c r="A271" s="393" t="s">
        <v>146</v>
      </c>
      <c r="B271" s="394"/>
      <c r="C271" s="394"/>
      <c r="D271" s="394"/>
    </row>
    <row r="272" spans="1:4" s="300" customFormat="1" ht="6.75" customHeight="1" x14ac:dyDescent="0.35">
      <c r="A272" s="302"/>
      <c r="B272" s="303"/>
      <c r="C272" s="303"/>
      <c r="D272" s="303"/>
    </row>
    <row r="273" spans="1:4" s="300" customFormat="1" ht="36" customHeight="1" x14ac:dyDescent="0.35">
      <c r="A273" s="388" t="s">
        <v>147</v>
      </c>
      <c r="B273" s="388"/>
      <c r="C273" s="388"/>
      <c r="D273" s="399"/>
    </row>
    <row r="274" spans="1:4" s="300" customFormat="1" ht="6.75" customHeight="1" x14ac:dyDescent="0.35">
      <c r="A274" s="301"/>
      <c r="B274" s="301"/>
      <c r="C274" s="301"/>
      <c r="D274" s="316"/>
    </row>
    <row r="275" spans="1:4" s="300" customFormat="1" ht="48" customHeight="1" x14ac:dyDescent="0.35">
      <c r="A275" s="388" t="s">
        <v>148</v>
      </c>
      <c r="B275" s="388"/>
      <c r="C275" s="388"/>
      <c r="D275" s="399"/>
    </row>
    <row r="276" spans="1:4" s="300" customFormat="1" ht="6.75" customHeight="1" x14ac:dyDescent="0.35">
      <c r="A276" s="301"/>
      <c r="B276" s="301"/>
      <c r="C276" s="301"/>
      <c r="D276" s="316"/>
    </row>
    <row r="277" spans="1:4" s="300" customFormat="1" ht="24" customHeight="1" x14ac:dyDescent="0.35">
      <c r="A277" s="388" t="s">
        <v>196</v>
      </c>
      <c r="B277" s="388"/>
      <c r="C277" s="388"/>
      <c r="D277" s="399"/>
    </row>
    <row r="278" spans="1:4" s="300" customFormat="1" ht="6.75" customHeight="1" x14ac:dyDescent="0.35">
      <c r="A278" s="301"/>
      <c r="B278" s="301"/>
      <c r="C278" s="301"/>
      <c r="D278" s="316"/>
    </row>
    <row r="279" spans="1:4" s="300" customFormat="1" ht="36" customHeight="1" x14ac:dyDescent="0.35">
      <c r="A279" s="388" t="s">
        <v>193</v>
      </c>
      <c r="B279" s="388"/>
      <c r="C279" s="388"/>
      <c r="D279" s="399"/>
    </row>
    <row r="280" spans="1:4" s="300" customFormat="1" ht="6.75" customHeight="1" x14ac:dyDescent="0.35">
      <c r="A280" s="301"/>
      <c r="B280" s="301"/>
      <c r="C280" s="301"/>
      <c r="D280" s="316"/>
    </row>
    <row r="281" spans="1:4" s="300" customFormat="1" ht="15" customHeight="1" x14ac:dyDescent="0.35">
      <c r="A281" s="389" t="s">
        <v>151</v>
      </c>
      <c r="B281" s="390"/>
      <c r="C281" s="390"/>
      <c r="D281" s="390"/>
    </row>
    <row r="282" spans="1:4" s="300" customFormat="1" ht="6.75" customHeight="1" x14ac:dyDescent="0.35">
      <c r="A282" s="304"/>
      <c r="B282" s="305"/>
      <c r="C282" s="305"/>
      <c r="D282" s="305"/>
    </row>
    <row r="283" spans="1:4" s="300" customFormat="1" ht="11.25" customHeight="1" x14ac:dyDescent="0.35">
      <c r="A283" s="383" t="s">
        <v>152</v>
      </c>
      <c r="B283" s="383"/>
      <c r="C283" s="306" t="s">
        <v>153</v>
      </c>
      <c r="D283" s="320">
        <f>'Proposed Rates'!I353</f>
        <v>16</v>
      </c>
    </row>
    <row r="284" spans="1:4" s="315" customFormat="1" ht="18.75" customHeight="1" x14ac:dyDescent="0.45">
      <c r="A284" s="395" t="s">
        <v>199</v>
      </c>
      <c r="B284" s="395"/>
      <c r="C284" s="395"/>
      <c r="D284" s="407"/>
    </row>
    <row r="285" spans="1:4" s="300" customFormat="1" ht="36" customHeight="1" x14ac:dyDescent="0.35">
      <c r="A285" s="388" t="s">
        <v>200</v>
      </c>
      <c r="B285" s="388"/>
      <c r="C285" s="388"/>
      <c r="D285" s="399"/>
    </row>
    <row r="286" spans="1:4" s="300" customFormat="1" ht="6.75" customHeight="1" x14ac:dyDescent="0.35">
      <c r="A286" s="301"/>
      <c r="B286" s="301"/>
      <c r="C286" s="301"/>
      <c r="D286" s="316"/>
    </row>
    <row r="287" spans="1:4" s="300" customFormat="1" ht="11.25" customHeight="1" x14ac:dyDescent="0.35">
      <c r="A287" s="393" t="s">
        <v>146</v>
      </c>
      <c r="B287" s="394"/>
      <c r="C287" s="394"/>
      <c r="D287" s="394"/>
    </row>
    <row r="288" spans="1:4" s="300" customFormat="1" ht="6.75" customHeight="1" x14ac:dyDescent="0.35">
      <c r="A288" s="302"/>
      <c r="B288" s="303"/>
      <c r="C288" s="303"/>
      <c r="D288" s="303"/>
    </row>
    <row r="289" spans="1:4" s="300" customFormat="1" ht="36" customHeight="1" x14ac:dyDescent="0.35">
      <c r="A289" s="388" t="s">
        <v>147</v>
      </c>
      <c r="B289" s="388"/>
      <c r="C289" s="388"/>
      <c r="D289" s="399"/>
    </row>
    <row r="290" spans="1:4" s="300" customFormat="1" ht="6.75" customHeight="1" x14ac:dyDescent="0.35">
      <c r="A290" s="301"/>
      <c r="B290" s="301"/>
      <c r="C290" s="301"/>
      <c r="D290" s="316"/>
    </row>
    <row r="291" spans="1:4" s="300" customFormat="1" ht="48" customHeight="1" x14ac:dyDescent="0.35">
      <c r="A291" s="388" t="s">
        <v>148</v>
      </c>
      <c r="B291" s="388"/>
      <c r="C291" s="388"/>
      <c r="D291" s="399"/>
    </row>
    <row r="292" spans="1:4" s="300" customFormat="1" ht="6.75" customHeight="1" x14ac:dyDescent="0.35">
      <c r="A292" s="301"/>
      <c r="B292" s="301"/>
      <c r="C292" s="301"/>
      <c r="D292" s="316"/>
    </row>
    <row r="293" spans="1:4" s="300" customFormat="1" ht="24" customHeight="1" x14ac:dyDescent="0.35">
      <c r="A293" s="388" t="s">
        <v>196</v>
      </c>
      <c r="B293" s="388"/>
      <c r="C293" s="388"/>
      <c r="D293" s="399"/>
    </row>
    <row r="294" spans="1:4" s="300" customFormat="1" ht="6.75" customHeight="1" x14ac:dyDescent="0.35">
      <c r="A294" s="301"/>
      <c r="B294" s="301"/>
      <c r="C294" s="301"/>
      <c r="D294" s="316"/>
    </row>
    <row r="295" spans="1:4" s="300" customFormat="1" ht="36" customHeight="1" x14ac:dyDescent="0.35">
      <c r="A295" s="388" t="s">
        <v>193</v>
      </c>
      <c r="B295" s="388"/>
      <c r="C295" s="388"/>
      <c r="D295" s="399"/>
    </row>
    <row r="296" spans="1:4" s="300" customFormat="1" ht="6.75" customHeight="1" x14ac:dyDescent="0.35">
      <c r="A296" s="301"/>
      <c r="B296" s="301"/>
      <c r="C296" s="301"/>
      <c r="D296" s="316"/>
    </row>
    <row r="297" spans="1:4" s="300" customFormat="1" ht="15" customHeight="1" x14ac:dyDescent="0.35">
      <c r="A297" s="389" t="s">
        <v>151</v>
      </c>
      <c r="B297" s="390"/>
      <c r="C297" s="390"/>
      <c r="D297" s="390"/>
    </row>
    <row r="298" spans="1:4" s="300" customFormat="1" ht="6.75" customHeight="1" x14ac:dyDescent="0.35">
      <c r="A298" s="304"/>
      <c r="B298" s="305"/>
      <c r="C298" s="305"/>
      <c r="D298" s="305"/>
    </row>
    <row r="299" spans="1:4" s="300" customFormat="1" ht="11.25" customHeight="1" x14ac:dyDescent="0.35">
      <c r="A299" s="383" t="s">
        <v>152</v>
      </c>
      <c r="B299" s="383"/>
      <c r="C299" s="306" t="s">
        <v>153</v>
      </c>
      <c r="D299" s="320">
        <f>'Proposed Rates'!I354</f>
        <v>84</v>
      </c>
    </row>
    <row r="300" spans="1:4" s="315" customFormat="1" ht="18.75" customHeight="1" x14ac:dyDescent="0.45">
      <c r="A300" s="395" t="s">
        <v>201</v>
      </c>
      <c r="B300" s="395"/>
      <c r="C300" s="395"/>
      <c r="D300" s="407"/>
    </row>
    <row r="301" spans="1:4" s="300" customFormat="1" ht="36" customHeight="1" x14ac:dyDescent="0.35">
      <c r="A301" s="388" t="s">
        <v>202</v>
      </c>
      <c r="B301" s="388"/>
      <c r="C301" s="388"/>
      <c r="D301" s="399"/>
    </row>
    <row r="302" spans="1:4" s="300" customFormat="1" ht="6.75" customHeight="1" x14ac:dyDescent="0.35">
      <c r="A302" s="301"/>
      <c r="B302" s="301"/>
      <c r="C302" s="301"/>
      <c r="D302" s="316"/>
    </row>
    <row r="303" spans="1:4" s="300" customFormat="1" ht="11.25" customHeight="1" x14ac:dyDescent="0.35">
      <c r="A303" s="393" t="s">
        <v>146</v>
      </c>
      <c r="B303" s="394"/>
      <c r="C303" s="394"/>
      <c r="D303" s="394"/>
    </row>
    <row r="304" spans="1:4" s="300" customFormat="1" ht="6.75" customHeight="1" x14ac:dyDescent="0.35">
      <c r="A304" s="302"/>
      <c r="B304" s="303"/>
      <c r="C304" s="303"/>
      <c r="D304" s="303"/>
    </row>
    <row r="305" spans="1:4" s="300" customFormat="1" ht="36" customHeight="1" x14ac:dyDescent="0.35">
      <c r="A305" s="388" t="s">
        <v>147</v>
      </c>
      <c r="B305" s="388"/>
      <c r="C305" s="388"/>
      <c r="D305" s="399"/>
    </row>
    <row r="306" spans="1:4" s="300" customFormat="1" ht="6.75" customHeight="1" x14ac:dyDescent="0.35">
      <c r="A306" s="301"/>
      <c r="B306" s="301"/>
      <c r="C306" s="301"/>
      <c r="D306" s="316"/>
    </row>
    <row r="307" spans="1:4" s="300" customFormat="1" ht="48" customHeight="1" x14ac:dyDescent="0.35">
      <c r="A307" s="388" t="s">
        <v>148</v>
      </c>
      <c r="B307" s="388"/>
      <c r="C307" s="388"/>
      <c r="D307" s="399"/>
    </row>
    <row r="308" spans="1:4" s="300" customFormat="1" ht="6.75" customHeight="1" x14ac:dyDescent="0.35">
      <c r="A308" s="301"/>
      <c r="B308" s="301"/>
      <c r="C308" s="301"/>
      <c r="D308" s="316"/>
    </row>
    <row r="309" spans="1:4" s="300" customFormat="1" ht="24" customHeight="1" x14ac:dyDescent="0.35">
      <c r="A309" s="388" t="s">
        <v>196</v>
      </c>
      <c r="B309" s="388"/>
      <c r="C309" s="388"/>
      <c r="D309" s="399"/>
    </row>
    <row r="310" spans="1:4" s="300" customFormat="1" ht="6.75" customHeight="1" x14ac:dyDescent="0.35">
      <c r="A310" s="301"/>
      <c r="B310" s="301"/>
      <c r="C310" s="301"/>
      <c r="D310" s="316"/>
    </row>
    <row r="311" spans="1:4" s="300" customFormat="1" ht="36" customHeight="1" x14ac:dyDescent="0.35">
      <c r="A311" s="388" t="s">
        <v>193</v>
      </c>
      <c r="B311" s="388"/>
      <c r="C311" s="388"/>
      <c r="D311" s="399"/>
    </row>
    <row r="312" spans="1:4" s="300" customFormat="1" ht="6.75" customHeight="1" x14ac:dyDescent="0.35">
      <c r="A312" s="301"/>
      <c r="B312" s="301"/>
      <c r="C312" s="301"/>
      <c r="D312" s="316"/>
    </row>
    <row r="313" spans="1:4" s="300" customFormat="1" ht="15" customHeight="1" x14ac:dyDescent="0.35">
      <c r="A313" s="389" t="s">
        <v>151</v>
      </c>
      <c r="B313" s="390"/>
      <c r="C313" s="390"/>
      <c r="D313" s="390"/>
    </row>
    <row r="314" spans="1:4" s="300" customFormat="1" ht="6.75" customHeight="1" x14ac:dyDescent="0.35">
      <c r="A314" s="304"/>
      <c r="B314" s="305"/>
      <c r="C314" s="305"/>
      <c r="D314" s="305"/>
    </row>
    <row r="315" spans="1:4" s="300" customFormat="1" ht="11.25" customHeight="1" x14ac:dyDescent="0.35">
      <c r="A315" s="383" t="s">
        <v>152</v>
      </c>
      <c r="B315" s="383"/>
      <c r="C315" s="306" t="s">
        <v>153</v>
      </c>
      <c r="D315" s="320">
        <f>'Proposed Rates'!I355</f>
        <v>347</v>
      </c>
    </row>
    <row r="316" spans="1:4" s="300" customFormat="1" ht="6.75" customHeight="1" x14ac:dyDescent="0.35">
      <c r="A316" s="321"/>
      <c r="B316" s="308"/>
      <c r="C316" s="306"/>
      <c r="D316" s="320"/>
    </row>
    <row r="317" spans="1:4" s="300" customFormat="1" ht="18" customHeight="1" x14ac:dyDescent="0.4">
      <c r="A317" s="322" t="s">
        <v>203</v>
      </c>
      <c r="B317" s="323"/>
      <c r="C317" s="323"/>
      <c r="D317" s="324"/>
    </row>
    <row r="318" spans="1:4" s="300" customFormat="1" ht="20.25" customHeight="1" x14ac:dyDescent="0.35">
      <c r="A318" s="384" t="s">
        <v>280</v>
      </c>
      <c r="B318" s="384"/>
      <c r="C318" s="325" t="s">
        <v>92</v>
      </c>
      <c r="D318" s="326">
        <f>'Proposed Rates'!I356</f>
        <v>-0.45</v>
      </c>
    </row>
    <row r="319" spans="1:4" s="300" customFormat="1" ht="11.25" customHeight="1" x14ac:dyDescent="0.35">
      <c r="A319" s="383" t="s">
        <v>205</v>
      </c>
      <c r="B319" s="383"/>
      <c r="C319" s="325" t="s">
        <v>206</v>
      </c>
      <c r="D319" s="326">
        <f>'Proposed Rates'!I357</f>
        <v>-1</v>
      </c>
    </row>
    <row r="320" spans="1:4" s="300" customFormat="1" ht="18" customHeight="1" x14ac:dyDescent="0.4">
      <c r="A320" s="322" t="s">
        <v>207</v>
      </c>
      <c r="B320" s="323"/>
      <c r="C320" s="323"/>
      <c r="D320" s="327"/>
    </row>
    <row r="321" spans="1:4" s="300" customFormat="1" ht="6.75" customHeight="1" x14ac:dyDescent="0.4">
      <c r="A321" s="322"/>
      <c r="B321" s="323"/>
      <c r="C321" s="323"/>
      <c r="D321" s="327"/>
    </row>
    <row r="322" spans="1:4" s="300" customFormat="1" ht="11.25" customHeight="1" x14ac:dyDescent="0.35">
      <c r="A322" s="400" t="s">
        <v>146</v>
      </c>
      <c r="B322" s="392"/>
      <c r="C322" s="392"/>
      <c r="D322" s="392"/>
    </row>
    <row r="323" spans="1:4" s="300" customFormat="1" ht="6.75" customHeight="1" x14ac:dyDescent="0.35">
      <c r="A323" s="328"/>
      <c r="B323" s="329"/>
      <c r="C323" s="329"/>
      <c r="D323" s="329"/>
    </row>
    <row r="324" spans="1:4" s="300" customFormat="1" ht="36" customHeight="1" x14ac:dyDescent="0.35">
      <c r="A324" s="401" t="s">
        <v>147</v>
      </c>
      <c r="B324" s="401"/>
      <c r="C324" s="401"/>
      <c r="D324" s="408"/>
    </row>
    <row r="325" spans="1:4" s="300" customFormat="1" ht="6.75" customHeight="1" x14ac:dyDescent="0.35">
      <c r="A325" s="330"/>
      <c r="B325" s="330"/>
      <c r="C325" s="330"/>
      <c r="D325" s="331"/>
    </row>
    <row r="326" spans="1:4" s="300" customFormat="1" ht="48" customHeight="1" x14ac:dyDescent="0.35">
      <c r="A326" s="401" t="s">
        <v>208</v>
      </c>
      <c r="B326" s="401"/>
      <c r="C326" s="401"/>
      <c r="D326" s="408"/>
    </row>
    <row r="327" spans="1:4" s="300" customFormat="1" ht="6.75" customHeight="1" x14ac:dyDescent="0.35">
      <c r="A327" s="330"/>
      <c r="B327" s="330"/>
      <c r="C327" s="330"/>
      <c r="D327" s="331"/>
    </row>
    <row r="328" spans="1:4" s="300" customFormat="1" ht="36" customHeight="1" x14ac:dyDescent="0.35">
      <c r="A328" s="401" t="s">
        <v>150</v>
      </c>
      <c r="B328" s="401"/>
      <c r="C328" s="401"/>
      <c r="D328" s="408"/>
    </row>
    <row r="329" spans="1:4" s="300" customFormat="1" ht="6.75" customHeight="1" x14ac:dyDescent="0.35">
      <c r="A329" s="330"/>
      <c r="B329" s="330"/>
      <c r="C329" s="330"/>
      <c r="D329" s="331"/>
    </row>
    <row r="330" spans="1:4" s="300" customFormat="1" ht="15" customHeight="1" x14ac:dyDescent="0.35">
      <c r="A330" s="332" t="s">
        <v>209</v>
      </c>
      <c r="B330" s="323"/>
      <c r="C330" s="323"/>
      <c r="D330" s="327"/>
    </row>
    <row r="331" spans="1:4" s="300" customFormat="1" ht="11.25" customHeight="1" x14ac:dyDescent="0.35">
      <c r="A331" s="402" t="s">
        <v>210</v>
      </c>
      <c r="B331" s="402"/>
      <c r="C331" s="306" t="s">
        <v>153</v>
      </c>
      <c r="D331" s="320">
        <f>'Proposed Rates'!I296</f>
        <v>17</v>
      </c>
    </row>
    <row r="332" spans="1:4" s="300" customFormat="1" ht="11.25" customHeight="1" x14ac:dyDescent="0.35">
      <c r="A332" s="333" t="s">
        <v>211</v>
      </c>
      <c r="B332" s="333"/>
      <c r="C332" s="306" t="s">
        <v>153</v>
      </c>
      <c r="D332" s="320">
        <f>'Proposed Rates'!I297</f>
        <v>27</v>
      </c>
    </row>
    <row r="333" spans="1:4" s="300" customFormat="1" ht="11.25" customHeight="1" x14ac:dyDescent="0.35">
      <c r="A333" s="402" t="s">
        <v>212</v>
      </c>
      <c r="B333" s="402"/>
      <c r="C333" s="306" t="s">
        <v>153</v>
      </c>
      <c r="D333" s="320">
        <f>'Proposed Rates'!I298</f>
        <v>6</v>
      </c>
    </row>
    <row r="334" spans="1:4" s="300" customFormat="1" ht="11.25" customHeight="1" x14ac:dyDescent="0.35">
      <c r="A334" s="402" t="s">
        <v>213</v>
      </c>
      <c r="B334" s="402"/>
      <c r="C334" s="306" t="s">
        <v>153</v>
      </c>
      <c r="D334" s="320">
        <f>'Proposed Rates'!I299</f>
        <v>131</v>
      </c>
    </row>
    <row r="335" spans="1:4" s="300" customFormat="1" ht="11.25" customHeight="1" x14ac:dyDescent="0.35">
      <c r="A335" s="402" t="s">
        <v>214</v>
      </c>
      <c r="B335" s="402"/>
      <c r="C335" s="306" t="s">
        <v>153</v>
      </c>
      <c r="D335" s="320">
        <f>'Proposed Rates'!I300</f>
        <v>17</v>
      </c>
    </row>
    <row r="336" spans="1:4" s="300" customFormat="1" ht="11.25" customHeight="1" x14ac:dyDescent="0.35">
      <c r="A336" s="402" t="s">
        <v>215</v>
      </c>
      <c r="B336" s="402"/>
      <c r="C336" s="306" t="s">
        <v>153</v>
      </c>
      <c r="D336" s="320">
        <f>'Proposed Rates'!I301</f>
        <v>27</v>
      </c>
    </row>
    <row r="337" spans="1:4" s="300" customFormat="1" ht="11.25" customHeight="1" x14ac:dyDescent="0.35">
      <c r="A337" s="402" t="s">
        <v>216</v>
      </c>
      <c r="B337" s="402"/>
      <c r="C337" s="306" t="s">
        <v>153</v>
      </c>
      <c r="D337" s="320">
        <f>'Proposed Rates'!I302</f>
        <v>27</v>
      </c>
    </row>
    <row r="338" spans="1:4" s="300" customFormat="1" ht="11.25" customHeight="1" x14ac:dyDescent="0.35">
      <c r="A338" s="402" t="s">
        <v>219</v>
      </c>
      <c r="B338" s="402"/>
      <c r="C338" s="306" t="s">
        <v>153</v>
      </c>
      <c r="D338" s="320">
        <f>'Proposed Rates'!I305</f>
        <v>337</v>
      </c>
    </row>
    <row r="339" spans="1:4" s="300" customFormat="1" ht="11.25" customHeight="1" x14ac:dyDescent="0.35">
      <c r="A339" s="402" t="s">
        <v>220</v>
      </c>
      <c r="B339" s="402"/>
      <c r="C339" s="306" t="s">
        <v>153</v>
      </c>
      <c r="D339" s="320">
        <f>'Proposed Rates'!I306</f>
        <v>254</v>
      </c>
    </row>
    <row r="340" spans="1:4" s="300" customFormat="1" ht="6.75" customHeight="1" x14ac:dyDescent="0.35">
      <c r="A340" s="333"/>
      <c r="B340" s="333"/>
      <c r="C340" s="306"/>
      <c r="D340" s="320"/>
    </row>
    <row r="341" spans="1:4" s="300" customFormat="1" ht="15" customHeight="1" x14ac:dyDescent="0.35">
      <c r="A341" s="332" t="s">
        <v>221</v>
      </c>
      <c r="B341" s="323"/>
      <c r="C341" s="334"/>
      <c r="D341" s="335"/>
    </row>
    <row r="342" spans="1:4" s="300" customFormat="1" ht="22.5" customHeight="1" x14ac:dyDescent="0.35">
      <c r="A342" s="402" t="s">
        <v>222</v>
      </c>
      <c r="B342" s="402"/>
      <c r="C342" s="306" t="s">
        <v>206</v>
      </c>
      <c r="D342" s="320">
        <f>'Proposed Rates'!I310</f>
        <v>1.5</v>
      </c>
    </row>
    <row r="343" spans="1:4" s="300" customFormat="1" ht="11.25" customHeight="1" x14ac:dyDescent="0.35">
      <c r="A343" s="402" t="s">
        <v>223</v>
      </c>
      <c r="B343" s="402"/>
      <c r="C343" s="306" t="s">
        <v>153</v>
      </c>
      <c r="D343" s="320">
        <f>'Proposed Rates'!I311</f>
        <v>71</v>
      </c>
    </row>
    <row r="344" spans="1:4" s="300" customFormat="1" ht="11.25" customHeight="1" x14ac:dyDescent="0.35">
      <c r="A344" s="402" t="s">
        <v>224</v>
      </c>
      <c r="B344" s="402"/>
      <c r="C344" s="306" t="s">
        <v>153</v>
      </c>
      <c r="D344" s="320">
        <f>'Proposed Rates'!I312</f>
        <v>108</v>
      </c>
    </row>
    <row r="345" spans="1:4" s="300" customFormat="1" ht="11.25" customHeight="1" x14ac:dyDescent="0.35">
      <c r="A345" s="402" t="s">
        <v>225</v>
      </c>
      <c r="B345" s="402"/>
      <c r="C345" s="306" t="s">
        <v>153</v>
      </c>
      <c r="D345" s="320">
        <f>'Proposed Rates'!I313</f>
        <v>268</v>
      </c>
    </row>
    <row r="346" spans="1:4" s="300" customFormat="1" ht="11.25" customHeight="1" x14ac:dyDescent="0.35">
      <c r="A346" s="402" t="s">
        <v>226</v>
      </c>
      <c r="B346" s="402"/>
      <c r="C346" s="306" t="s">
        <v>153</v>
      </c>
      <c r="D346" s="320">
        <f>'Proposed Rates'!I314</f>
        <v>453</v>
      </c>
    </row>
    <row r="347" spans="1:4" s="300" customFormat="1" ht="6.75" customHeight="1" x14ac:dyDescent="0.35">
      <c r="A347" s="333"/>
      <c r="B347" s="333"/>
      <c r="C347" s="306"/>
      <c r="D347" s="320">
        <f>'Proposed Rates'!I315</f>
        <v>0</v>
      </c>
    </row>
    <row r="348" spans="1:4" s="300" customFormat="1" ht="15" customHeight="1" x14ac:dyDescent="0.35">
      <c r="A348" s="336" t="s">
        <v>227</v>
      </c>
      <c r="B348" s="323"/>
      <c r="C348" s="334"/>
      <c r="D348" s="320">
        <f>'Proposed Rates'!I316</f>
        <v>0</v>
      </c>
    </row>
    <row r="349" spans="1:4" s="300" customFormat="1" ht="11.25" customHeight="1" x14ac:dyDescent="0.35">
      <c r="A349" s="402" t="s">
        <v>228</v>
      </c>
      <c r="B349" s="402"/>
      <c r="C349" s="306" t="s">
        <v>153</v>
      </c>
      <c r="D349" s="320">
        <f>'Proposed Rates'!I317</f>
        <v>944</v>
      </c>
    </row>
    <row r="350" spans="1:4" s="300" customFormat="1" ht="11.25" customHeight="1" x14ac:dyDescent="0.35">
      <c r="A350" s="402" t="s">
        <v>229</v>
      </c>
      <c r="B350" s="402"/>
      <c r="C350" s="306" t="s">
        <v>153</v>
      </c>
      <c r="D350" s="320">
        <f>'Proposed Rates'!I318</f>
        <v>1370</v>
      </c>
    </row>
    <row r="351" spans="1:4" s="300" customFormat="1" ht="11.25" customHeight="1" x14ac:dyDescent="0.35">
      <c r="A351" s="402" t="s">
        <v>230</v>
      </c>
      <c r="B351" s="402"/>
      <c r="C351" s="306" t="s">
        <v>153</v>
      </c>
      <c r="D351" s="320">
        <f>'Proposed Rates'!I319</f>
        <v>3367</v>
      </c>
    </row>
    <row r="352" spans="1:4" s="300" customFormat="1" ht="22.5" customHeight="1" x14ac:dyDescent="0.35">
      <c r="A352" s="402" t="s">
        <v>231</v>
      </c>
      <c r="B352" s="402"/>
      <c r="C352" s="306" t="s">
        <v>153</v>
      </c>
      <c r="D352" s="320">
        <f>'Proposed Rates'!I320</f>
        <v>49.62</v>
      </c>
    </row>
    <row r="353" spans="1:4" s="300" customFormat="1" ht="11.25" customHeight="1" x14ac:dyDescent="0.35">
      <c r="A353" s="402" t="s">
        <v>232</v>
      </c>
      <c r="B353" s="402"/>
      <c r="C353" s="306"/>
      <c r="D353" s="320" t="str">
        <f>'Proposed Rates'!I321</f>
        <v>Per Attached Table</v>
      </c>
    </row>
    <row r="354" spans="1:4" s="300" customFormat="1" ht="11.25" customHeight="1" x14ac:dyDescent="0.35">
      <c r="A354" s="402" t="s">
        <v>234</v>
      </c>
      <c r="B354" s="402"/>
      <c r="C354" s="306" t="s">
        <v>153</v>
      </c>
      <c r="D354" s="320">
        <f>'Proposed Rates'!I322</f>
        <v>153</v>
      </c>
    </row>
    <row r="355" spans="1:4" s="300" customFormat="1" ht="11.25" customHeight="1" x14ac:dyDescent="0.35">
      <c r="A355" s="402"/>
      <c r="B355" s="402"/>
      <c r="C355" s="306"/>
      <c r="D355" s="320"/>
    </row>
    <row r="356" spans="1:4" s="300" customFormat="1" ht="18" customHeight="1" x14ac:dyDescent="0.4">
      <c r="A356" s="322" t="s">
        <v>235</v>
      </c>
      <c r="B356" s="323"/>
      <c r="C356" s="323"/>
      <c r="D356" s="327"/>
    </row>
    <row r="357" spans="1:4" s="300" customFormat="1" ht="6.75" customHeight="1" x14ac:dyDescent="0.4">
      <c r="A357" s="322"/>
      <c r="B357" s="323"/>
      <c r="C357" s="323"/>
      <c r="D357" s="327"/>
    </row>
    <row r="358" spans="1:4" s="300" customFormat="1" ht="36" customHeight="1" x14ac:dyDescent="0.35">
      <c r="A358" s="401" t="s">
        <v>236</v>
      </c>
      <c r="B358" s="401"/>
      <c r="C358" s="401"/>
      <c r="D358" s="408"/>
    </row>
    <row r="359" spans="1:4" s="300" customFormat="1" ht="6.75" customHeight="1" x14ac:dyDescent="0.35">
      <c r="A359" s="330"/>
      <c r="B359" s="330"/>
      <c r="C359" s="330"/>
      <c r="D359" s="331"/>
    </row>
    <row r="360" spans="1:4" s="300" customFormat="1" ht="48" customHeight="1" x14ac:dyDescent="0.35">
      <c r="A360" s="401" t="s">
        <v>148</v>
      </c>
      <c r="B360" s="401"/>
      <c r="C360" s="401"/>
      <c r="D360" s="408"/>
    </row>
    <row r="361" spans="1:4" s="300" customFormat="1" ht="6.75" customHeight="1" x14ac:dyDescent="0.35">
      <c r="A361" s="330"/>
      <c r="B361" s="330"/>
      <c r="C361" s="330"/>
      <c r="D361" s="331"/>
    </row>
    <row r="362" spans="1:4" s="300" customFormat="1" ht="24" customHeight="1" x14ac:dyDescent="0.35">
      <c r="A362" s="401" t="s">
        <v>183</v>
      </c>
      <c r="B362" s="401"/>
      <c r="C362" s="401"/>
      <c r="D362" s="408"/>
    </row>
    <row r="363" spans="1:4" s="300" customFormat="1" ht="6.75" customHeight="1" x14ac:dyDescent="0.35">
      <c r="A363" s="330"/>
      <c r="B363" s="330"/>
      <c r="C363" s="330"/>
      <c r="D363" s="331"/>
    </row>
    <row r="364" spans="1:4" s="300" customFormat="1" ht="36" customHeight="1" x14ac:dyDescent="0.35">
      <c r="A364" s="401" t="s">
        <v>150</v>
      </c>
      <c r="B364" s="401"/>
      <c r="C364" s="401"/>
      <c r="D364" s="408"/>
    </row>
    <row r="365" spans="1:4" s="300" customFormat="1" ht="6.75" customHeight="1" x14ac:dyDescent="0.35">
      <c r="A365" s="330"/>
      <c r="B365" s="330"/>
      <c r="C365" s="330"/>
      <c r="D365" s="331"/>
    </row>
    <row r="366" spans="1:4" s="300" customFormat="1" ht="24" customHeight="1" x14ac:dyDescent="0.35">
      <c r="A366" s="401" t="s">
        <v>237</v>
      </c>
      <c r="B366" s="401"/>
      <c r="C366" s="401"/>
      <c r="D366" s="408"/>
    </row>
    <row r="367" spans="1:4" s="300" customFormat="1" ht="22.5" customHeight="1" x14ac:dyDescent="0.35">
      <c r="A367" s="383" t="s">
        <v>238</v>
      </c>
      <c r="B367" s="383"/>
      <c r="C367" s="337" t="s">
        <v>153</v>
      </c>
      <c r="D367" s="338">
        <f>'Proposed Rates'!I326</f>
        <v>113.72</v>
      </c>
    </row>
    <row r="368" spans="1:4" s="300" customFormat="1" ht="11.25" customHeight="1" x14ac:dyDescent="0.35">
      <c r="A368" s="383" t="s">
        <v>239</v>
      </c>
      <c r="B368" s="383"/>
      <c r="C368" s="337" t="s">
        <v>153</v>
      </c>
      <c r="D368" s="338">
        <f>'Proposed Rates'!I327</f>
        <v>45.5</v>
      </c>
    </row>
    <row r="369" spans="1:4" s="300" customFormat="1" ht="11.25" customHeight="1" x14ac:dyDescent="0.35">
      <c r="A369" s="383" t="s">
        <v>240</v>
      </c>
      <c r="B369" s="383"/>
      <c r="C369" s="337" t="s">
        <v>241</v>
      </c>
      <c r="D369" s="338">
        <f>'Proposed Rates'!I328</f>
        <v>1.1200000000000001</v>
      </c>
    </row>
    <row r="370" spans="1:4" s="300" customFormat="1" ht="11.25" customHeight="1" x14ac:dyDescent="0.35">
      <c r="A370" s="383" t="s">
        <v>242</v>
      </c>
      <c r="B370" s="383"/>
      <c r="C370" s="337" t="s">
        <v>241</v>
      </c>
      <c r="D370" s="338">
        <f>'Proposed Rates'!I329</f>
        <v>0.66</v>
      </c>
    </row>
    <row r="371" spans="1:4" s="300" customFormat="1" ht="11.25" customHeight="1" x14ac:dyDescent="0.35">
      <c r="A371" s="383" t="s">
        <v>243</v>
      </c>
      <c r="B371" s="383"/>
      <c r="C371" s="337" t="s">
        <v>241</v>
      </c>
      <c r="D371" s="338">
        <f>'Proposed Rates'!I330</f>
        <v>-0.66</v>
      </c>
    </row>
    <row r="372" spans="1:4" s="300" customFormat="1" ht="11.25" customHeight="1" x14ac:dyDescent="0.35">
      <c r="A372" s="383" t="s">
        <v>244</v>
      </c>
      <c r="B372" s="383"/>
      <c r="C372" s="339"/>
      <c r="D372" s="338"/>
    </row>
    <row r="373" spans="1:4" s="300" customFormat="1" ht="11.25" customHeight="1" x14ac:dyDescent="0.35">
      <c r="A373" s="403" t="s">
        <v>245</v>
      </c>
      <c r="B373" s="403"/>
      <c r="C373" s="337" t="s">
        <v>153</v>
      </c>
      <c r="D373" s="338">
        <f>'Proposed Rates'!I332</f>
        <v>0.56000000000000005</v>
      </c>
    </row>
    <row r="374" spans="1:4" s="300" customFormat="1" ht="11.25" customHeight="1" x14ac:dyDescent="0.35">
      <c r="A374" s="403" t="s">
        <v>246</v>
      </c>
      <c r="B374" s="403"/>
      <c r="C374" s="337" t="s">
        <v>153</v>
      </c>
      <c r="D374" s="338">
        <f>'Proposed Rates'!I333</f>
        <v>1.1200000000000001</v>
      </c>
    </row>
    <row r="375" spans="1:4" s="300" customFormat="1" ht="11.25" customHeight="1" x14ac:dyDescent="0.35">
      <c r="A375" s="383" t="s">
        <v>247</v>
      </c>
      <c r="B375" s="383"/>
      <c r="C375" s="340"/>
      <c r="D375" s="338"/>
    </row>
    <row r="376" spans="1:4" s="300" customFormat="1" ht="11.25" customHeight="1" x14ac:dyDescent="0.35">
      <c r="A376" s="383" t="s">
        <v>248</v>
      </c>
      <c r="B376" s="383"/>
      <c r="C376" s="340"/>
      <c r="D376" s="338"/>
    </row>
    <row r="377" spans="1:4" s="300" customFormat="1" ht="11.25" customHeight="1" x14ac:dyDescent="0.35">
      <c r="A377" s="383" t="s">
        <v>249</v>
      </c>
      <c r="B377" s="383"/>
      <c r="C377" s="340"/>
      <c r="D377" s="338"/>
    </row>
    <row r="378" spans="1:4" s="300" customFormat="1" ht="11.25" customHeight="1" x14ac:dyDescent="0.35">
      <c r="A378" s="403" t="s">
        <v>250</v>
      </c>
      <c r="B378" s="403"/>
      <c r="C378" s="337" t="s">
        <v>153</v>
      </c>
      <c r="D378" s="338" t="str">
        <f>'Proposed Rates'!I337</f>
        <v>no charge</v>
      </c>
    </row>
    <row r="379" spans="1:4" s="300" customFormat="1" ht="11.25" customHeight="1" x14ac:dyDescent="0.35">
      <c r="A379" s="403" t="s">
        <v>252</v>
      </c>
      <c r="B379" s="403"/>
      <c r="C379" s="337" t="s">
        <v>153</v>
      </c>
      <c r="D379" s="338">
        <f>'Proposed Rates'!I338</f>
        <v>4.55</v>
      </c>
    </row>
    <row r="380" spans="1:4" s="300" customFormat="1" ht="22.5" customHeight="1" x14ac:dyDescent="0.35">
      <c r="A380" s="383" t="s">
        <v>253</v>
      </c>
      <c r="B380" s="383"/>
      <c r="C380" s="340"/>
      <c r="D380" s="338"/>
    </row>
    <row r="381" spans="1:4" s="300" customFormat="1" ht="11.25" customHeight="1" x14ac:dyDescent="0.35">
      <c r="A381" s="406" t="s">
        <v>254</v>
      </c>
      <c r="B381" s="406"/>
      <c r="C381" s="337" t="s">
        <v>153</v>
      </c>
      <c r="D381" s="338">
        <f>'Proposed Rates'!I340</f>
        <v>2.2799999999999998</v>
      </c>
    </row>
    <row r="382" spans="1:4" s="300" customFormat="1" ht="6.75" customHeight="1" x14ac:dyDescent="0.35">
      <c r="A382" s="342"/>
      <c r="B382" s="342"/>
      <c r="C382" s="337"/>
      <c r="D382" s="341"/>
    </row>
    <row r="383" spans="1:4" s="300" customFormat="1" ht="15" customHeight="1" x14ac:dyDescent="0.45">
      <c r="A383" s="343" t="s">
        <v>255</v>
      </c>
      <c r="B383" s="343"/>
      <c r="C383" s="344"/>
      <c r="D383" s="345"/>
    </row>
    <row r="384" spans="1:4" s="300" customFormat="1" ht="6.75" customHeight="1" x14ac:dyDescent="0.45">
      <c r="A384" s="343"/>
      <c r="B384" s="343"/>
      <c r="C384" s="344"/>
      <c r="D384" s="345"/>
    </row>
    <row r="385" spans="1:4" s="300" customFormat="1" ht="22.5" customHeight="1" x14ac:dyDescent="0.35">
      <c r="A385" s="404" t="s">
        <v>256</v>
      </c>
      <c r="B385" s="404"/>
      <c r="C385" s="404"/>
      <c r="D385" s="404"/>
    </row>
    <row r="386" spans="1:4" s="300" customFormat="1" ht="11.25" customHeight="1" x14ac:dyDescent="0.35">
      <c r="A386" s="405" t="s">
        <v>257</v>
      </c>
      <c r="B386" s="405"/>
      <c r="C386" s="405"/>
      <c r="D386" s="356">
        <f>'Proposed Rates'!I288</f>
        <v>1.0338000000000001</v>
      </c>
    </row>
    <row r="387" spans="1:4" s="300" customFormat="1" ht="11.25" customHeight="1" x14ac:dyDescent="0.35">
      <c r="A387" s="405" t="s">
        <v>258</v>
      </c>
      <c r="B387" s="405"/>
      <c r="C387" s="405"/>
      <c r="D387" s="356">
        <f>'Proposed Rates'!I289</f>
        <v>1.0152000000000001</v>
      </c>
    </row>
    <row r="388" spans="1:4" s="300" customFormat="1" ht="11.25" customHeight="1" x14ac:dyDescent="0.35">
      <c r="A388" s="405" t="s">
        <v>259</v>
      </c>
      <c r="B388" s="405"/>
      <c r="C388" s="405"/>
      <c r="D388" s="356">
        <f>'Proposed Rates'!I290</f>
        <v>1.0234000000000001</v>
      </c>
    </row>
    <row r="389" spans="1:4" s="300" customFormat="1" ht="11.25" customHeight="1" x14ac:dyDescent="0.35">
      <c r="A389" s="405" t="s">
        <v>260</v>
      </c>
      <c r="B389" s="405"/>
      <c r="C389" s="405"/>
      <c r="D389" s="356">
        <f>'Proposed Rates'!I291</f>
        <v>1.0051000000000001</v>
      </c>
    </row>
    <row r="390" spans="1:4" ht="127.5" customHeight="1" x14ac:dyDescent="0.35"/>
    <row r="391" spans="1:4" ht="127.5" customHeight="1" x14ac:dyDescent="0.35"/>
    <row r="392" spans="1:4" ht="127.5" customHeight="1" x14ac:dyDescent="0.35"/>
    <row r="393" spans="1:4" ht="127.5" customHeight="1" x14ac:dyDescent="0.35"/>
    <row r="394" spans="1:4" ht="127.5" customHeight="1" x14ac:dyDescent="0.35"/>
    <row r="395" spans="1:4" ht="127.5" customHeight="1" x14ac:dyDescent="0.35"/>
    <row r="396" spans="1:4" ht="127.5" customHeight="1" x14ac:dyDescent="0.35"/>
    <row r="397" spans="1:4" ht="127.5" customHeight="1" x14ac:dyDescent="0.35"/>
    <row r="398" spans="1:4" ht="127.5" customHeight="1" x14ac:dyDescent="0.35"/>
    <row r="399" spans="1:4" ht="127.5" customHeight="1" x14ac:dyDescent="0.35"/>
    <row r="400" spans="1:4"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sheetData>
  <mergeCells count="259">
    <mergeCell ref="A387:C387"/>
    <mergeCell ref="A388:C388"/>
    <mergeCell ref="A389:C389"/>
    <mergeCell ref="A378:B378"/>
    <mergeCell ref="A379:B379"/>
    <mergeCell ref="A380:B380"/>
    <mergeCell ref="A381:B381"/>
    <mergeCell ref="A385:D385"/>
    <mergeCell ref="A386:C386"/>
    <mergeCell ref="A372:B372"/>
    <mergeCell ref="A373:B373"/>
    <mergeCell ref="A374:B374"/>
    <mergeCell ref="A375:B375"/>
    <mergeCell ref="A376:B376"/>
    <mergeCell ref="A377:B377"/>
    <mergeCell ref="A366:D366"/>
    <mergeCell ref="A367:B367"/>
    <mergeCell ref="A368:B368"/>
    <mergeCell ref="A369:B369"/>
    <mergeCell ref="A370:B370"/>
    <mergeCell ref="A371:B371"/>
    <mergeCell ref="A354:B354"/>
    <mergeCell ref="A355:B355"/>
    <mergeCell ref="A358:D358"/>
    <mergeCell ref="A360:D360"/>
    <mergeCell ref="A362:D362"/>
    <mergeCell ref="A364:D364"/>
    <mergeCell ref="A346:B346"/>
    <mergeCell ref="A349:B349"/>
    <mergeCell ref="A350:B350"/>
    <mergeCell ref="A351:B351"/>
    <mergeCell ref="A352:B352"/>
    <mergeCell ref="A353:B353"/>
    <mergeCell ref="A338:B338"/>
    <mergeCell ref="A339:B339"/>
    <mergeCell ref="A342:B342"/>
    <mergeCell ref="A343:B343"/>
    <mergeCell ref="A344:B344"/>
    <mergeCell ref="A345:B345"/>
    <mergeCell ref="A334:B334"/>
    <mergeCell ref="A335:B335"/>
    <mergeCell ref="A336:B336"/>
    <mergeCell ref="A337:B337"/>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14" manualBreakCount="14">
    <brk id="33" max="16383" man="1"/>
    <brk id="67" max="3" man="1"/>
    <brk id="91" max="16383" man="1"/>
    <brk id="121" max="16383" man="1"/>
    <brk id="145" max="3" man="1"/>
    <brk id="151" max="16383" man="1"/>
    <brk id="178" max="16383" man="1"/>
    <brk id="197" max="16383" man="1"/>
    <brk id="224" max="16383" man="1"/>
    <brk id="251" max="16383" man="1"/>
    <brk id="283" max="16383" man="1"/>
    <brk id="299" max="16383" man="1"/>
    <brk id="319" max="3" man="1"/>
    <brk id="35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85"/>
  <sheetViews>
    <sheetView zoomScale="85" zoomScaleNormal="85" zoomScaleSheetLayoutView="85" workbookViewId="0">
      <selection activeCell="I322" sqref="I322"/>
    </sheetView>
  </sheetViews>
  <sheetFormatPr defaultRowHeight="12.5" x14ac:dyDescent="0.25"/>
  <cols>
    <col min="1" max="1" width="7.1796875" style="188" customWidth="1"/>
    <col min="3" max="3" width="54.54296875" customWidth="1"/>
    <col min="4" max="4" width="13.54296875" bestFit="1" customWidth="1"/>
    <col min="5" max="5" width="14.54296875" customWidth="1"/>
    <col min="6" max="6" width="12.54296875" bestFit="1" customWidth="1"/>
    <col min="7" max="8" width="10.54296875" bestFit="1" customWidth="1"/>
    <col min="9" max="9" width="12.453125" bestFit="1" customWidth="1"/>
    <col min="10" max="10" width="3.54296875" customWidth="1"/>
    <col min="11" max="15" width="10.54296875" bestFit="1" customWidth="1"/>
    <col min="16" max="16" width="12.81640625" bestFit="1" customWidth="1"/>
    <col min="17" max="17" width="11.453125" bestFit="1" customWidth="1"/>
  </cols>
  <sheetData>
    <row r="2" spans="1:22" ht="13" x14ac:dyDescent="0.3">
      <c r="A2" s="184" t="s">
        <v>103</v>
      </c>
    </row>
    <row r="4" spans="1:22" ht="13" x14ac:dyDescent="0.3">
      <c r="A4" s="184" t="s">
        <v>88</v>
      </c>
    </row>
    <row r="5" spans="1:22" ht="14.5" x14ac:dyDescent="0.35">
      <c r="E5" s="230"/>
      <c r="F5" s="230"/>
      <c r="G5" s="211"/>
      <c r="H5" s="211"/>
      <c r="I5" s="211"/>
    </row>
    <row r="6" spans="1:22" ht="14.5" x14ac:dyDescent="0.35">
      <c r="B6" s="212" t="s">
        <v>87</v>
      </c>
      <c r="C6" s="211"/>
      <c r="D6" s="212" t="s">
        <v>125</v>
      </c>
      <c r="E6" s="212">
        <v>2021</v>
      </c>
      <c r="F6" s="212">
        <v>2022</v>
      </c>
      <c r="G6" s="212">
        <v>2023</v>
      </c>
      <c r="H6" s="212">
        <v>2024</v>
      </c>
      <c r="I6" s="212">
        <v>2025</v>
      </c>
    </row>
    <row r="7" spans="1:22" ht="14.5" x14ac:dyDescent="0.35">
      <c r="C7" s="212" t="s">
        <v>3</v>
      </c>
      <c r="D7" s="228">
        <v>27.79</v>
      </c>
      <c r="E7" s="228">
        <v>29.32</v>
      </c>
      <c r="F7" s="228">
        <v>30.59</v>
      </c>
      <c r="G7" s="228">
        <v>31.63</v>
      </c>
      <c r="H7" s="228">
        <v>32.11</v>
      </c>
      <c r="I7" s="228">
        <v>32.21</v>
      </c>
      <c r="R7" s="370"/>
      <c r="S7" s="370"/>
      <c r="T7" s="370"/>
      <c r="U7" s="370"/>
      <c r="V7" s="370"/>
    </row>
    <row r="8" spans="1:22" ht="14.5" x14ac:dyDescent="0.35">
      <c r="C8" s="212" t="s">
        <v>79</v>
      </c>
      <c r="D8" s="228">
        <v>19.32</v>
      </c>
      <c r="E8" s="228">
        <v>19.759999999999998</v>
      </c>
      <c r="F8" s="228">
        <v>20.72</v>
      </c>
      <c r="G8" s="228">
        <v>21.54</v>
      </c>
      <c r="H8" s="228">
        <v>21.96</v>
      </c>
      <c r="I8" s="228">
        <v>22.18</v>
      </c>
      <c r="R8" s="370"/>
      <c r="S8" s="370"/>
      <c r="T8" s="370"/>
      <c r="U8" s="370"/>
      <c r="V8" s="370"/>
    </row>
    <row r="9" spans="1:22" ht="14.5" x14ac:dyDescent="0.35">
      <c r="C9" s="212" t="s">
        <v>80</v>
      </c>
      <c r="D9" s="228">
        <v>200</v>
      </c>
      <c r="E9" s="228">
        <v>200</v>
      </c>
      <c r="F9" s="228">
        <v>200</v>
      </c>
      <c r="G9" s="228">
        <v>200</v>
      </c>
      <c r="H9" s="228">
        <v>200</v>
      </c>
      <c r="I9" s="228">
        <v>200</v>
      </c>
      <c r="R9" s="370"/>
      <c r="S9" s="370"/>
      <c r="T9" s="370"/>
      <c r="U9" s="370"/>
      <c r="V9" s="370"/>
    </row>
    <row r="10" spans="1:22" ht="14.5" x14ac:dyDescent="0.35">
      <c r="C10" s="212" t="s">
        <v>81</v>
      </c>
      <c r="D10" s="228">
        <v>4193.93</v>
      </c>
      <c r="E10" s="228">
        <v>4193.93</v>
      </c>
      <c r="F10" s="228">
        <v>4193.93</v>
      </c>
      <c r="G10" s="228">
        <v>4193.93</v>
      </c>
      <c r="H10" s="228">
        <v>4132.49</v>
      </c>
      <c r="I10" s="228">
        <v>4034.09</v>
      </c>
      <c r="R10" s="370"/>
      <c r="S10" s="370"/>
      <c r="T10" s="370"/>
      <c r="U10" s="370"/>
      <c r="V10" s="370"/>
    </row>
    <row r="11" spans="1:22" ht="14.5" x14ac:dyDescent="0.35">
      <c r="C11" s="212" t="s">
        <v>82</v>
      </c>
      <c r="D11" s="228">
        <v>15231.32</v>
      </c>
      <c r="E11" s="228">
        <v>15231.32</v>
      </c>
      <c r="F11" s="228">
        <v>15231.32</v>
      </c>
      <c r="G11" s="228">
        <v>15216.86</v>
      </c>
      <c r="H11" s="228">
        <v>14930.22</v>
      </c>
      <c r="I11" s="228">
        <v>14528.81</v>
      </c>
      <c r="R11" s="370"/>
      <c r="S11" s="370"/>
      <c r="T11" s="370"/>
      <c r="U11" s="370"/>
      <c r="V11" s="370"/>
    </row>
    <row r="12" spans="1:22" ht="14.5" x14ac:dyDescent="0.35">
      <c r="C12" s="212" t="s">
        <v>65</v>
      </c>
      <c r="D12" s="228">
        <v>0.91</v>
      </c>
      <c r="E12" s="228">
        <v>0.96</v>
      </c>
      <c r="F12" s="228">
        <v>1</v>
      </c>
      <c r="G12" s="228">
        <v>1.03</v>
      </c>
      <c r="H12" s="228">
        <v>1.05</v>
      </c>
      <c r="I12" s="228">
        <v>1.05</v>
      </c>
      <c r="R12" s="370"/>
      <c r="S12" s="370"/>
      <c r="T12" s="370"/>
      <c r="U12" s="370"/>
      <c r="V12" s="370"/>
    </row>
    <row r="13" spans="1:22" ht="14.5" x14ac:dyDescent="0.35">
      <c r="C13" s="212" t="s">
        <v>83</v>
      </c>
      <c r="D13" s="228">
        <v>3.17</v>
      </c>
      <c r="E13" s="228">
        <v>3.88</v>
      </c>
      <c r="F13" s="228">
        <v>4.5999999999999996</v>
      </c>
      <c r="G13" s="228">
        <v>5.31</v>
      </c>
      <c r="H13" s="228">
        <v>5.97</v>
      </c>
      <c r="I13" s="228">
        <v>6.58</v>
      </c>
      <c r="R13" s="370"/>
      <c r="S13" s="370"/>
      <c r="T13" s="370"/>
      <c r="U13" s="370"/>
      <c r="V13" s="370"/>
    </row>
    <row r="14" spans="1:22" ht="14.5" x14ac:dyDescent="0.35">
      <c r="C14" s="212" t="s">
        <v>63</v>
      </c>
      <c r="D14" s="228">
        <v>5.09</v>
      </c>
      <c r="E14" s="228">
        <v>5.37</v>
      </c>
      <c r="F14" s="228">
        <v>5.77</v>
      </c>
      <c r="G14" s="228">
        <v>6.16</v>
      </c>
      <c r="H14" s="228">
        <v>6.46</v>
      </c>
      <c r="I14" s="228">
        <v>6.69</v>
      </c>
      <c r="R14" s="370"/>
      <c r="S14" s="370"/>
      <c r="T14" s="370"/>
      <c r="U14" s="370"/>
      <c r="V14" s="370"/>
    </row>
    <row r="15" spans="1:22" ht="14.5" x14ac:dyDescent="0.35">
      <c r="C15" s="212" t="s">
        <v>84</v>
      </c>
      <c r="D15" s="228">
        <v>145.13</v>
      </c>
      <c r="E15" s="228">
        <v>153.13999999999999</v>
      </c>
      <c r="F15" s="228">
        <v>161.61000000000001</v>
      </c>
      <c r="G15" s="228">
        <v>168.72</v>
      </c>
      <c r="H15" s="228">
        <v>172.93</v>
      </c>
      <c r="I15" s="228">
        <v>175.2</v>
      </c>
      <c r="R15" s="370"/>
      <c r="S15" s="370"/>
      <c r="T15" s="370"/>
      <c r="U15" s="370"/>
      <c r="V15" s="370"/>
    </row>
    <row r="16" spans="1:22" ht="14.5" x14ac:dyDescent="0.35">
      <c r="C16" s="212" t="s">
        <v>85</v>
      </c>
      <c r="D16" s="228">
        <v>145.13</v>
      </c>
      <c r="E16" s="228">
        <v>153.13999999999999</v>
      </c>
      <c r="F16" s="228">
        <v>161.61000000000001</v>
      </c>
      <c r="G16" s="228">
        <v>168.72</v>
      </c>
      <c r="H16" s="228">
        <v>172.93</v>
      </c>
      <c r="I16" s="228">
        <v>175.2</v>
      </c>
      <c r="R16" s="370"/>
      <c r="S16" s="370"/>
      <c r="T16" s="370"/>
      <c r="U16" s="370"/>
      <c r="V16" s="370"/>
    </row>
    <row r="17" spans="2:22" ht="14.5" x14ac:dyDescent="0.35">
      <c r="C17" s="212" t="s">
        <v>86</v>
      </c>
      <c r="D17" s="228">
        <v>145.13</v>
      </c>
      <c r="E17" s="228">
        <v>153.13999999999999</v>
      </c>
      <c r="F17" s="228">
        <v>161.61000000000001</v>
      </c>
      <c r="G17" s="228">
        <v>168.72</v>
      </c>
      <c r="H17" s="228">
        <v>172.93</v>
      </c>
      <c r="I17" s="228">
        <v>175.2</v>
      </c>
      <c r="R17" s="370"/>
      <c r="S17" s="370"/>
      <c r="T17" s="370"/>
      <c r="U17" s="370"/>
      <c r="V17" s="370"/>
    </row>
    <row r="18" spans="2:22" ht="13.5" customHeight="1" x14ac:dyDescent="0.25"/>
    <row r="19" spans="2:22" ht="14.5" x14ac:dyDescent="0.35">
      <c r="B19" s="210" t="s">
        <v>78</v>
      </c>
      <c r="C19" s="209"/>
      <c r="D19" s="212" t="s">
        <v>125</v>
      </c>
      <c r="E19" s="212">
        <v>2021</v>
      </c>
      <c r="F19" s="212">
        <v>2022</v>
      </c>
      <c r="G19" s="212">
        <v>2023</v>
      </c>
      <c r="H19" s="212">
        <v>2024</v>
      </c>
      <c r="I19" s="212">
        <v>2025</v>
      </c>
    </row>
    <row r="20" spans="2:22" ht="14.5" x14ac:dyDescent="0.35">
      <c r="C20" s="210" t="s">
        <v>3</v>
      </c>
      <c r="D20" s="233">
        <v>0</v>
      </c>
      <c r="E20" s="233">
        <v>0</v>
      </c>
      <c r="F20" s="233">
        <v>0</v>
      </c>
      <c r="G20" s="233">
        <v>0</v>
      </c>
      <c r="H20" s="233">
        <v>0</v>
      </c>
      <c r="I20" s="233">
        <v>0</v>
      </c>
      <c r="J20" t="s">
        <v>91</v>
      </c>
      <c r="R20" s="370"/>
      <c r="S20" s="370"/>
      <c r="T20" s="370"/>
      <c r="U20" s="370"/>
      <c r="V20" s="370"/>
    </row>
    <row r="21" spans="2:22" ht="14.5" x14ac:dyDescent="0.35">
      <c r="C21" s="210" t="s">
        <v>79</v>
      </c>
      <c r="D21" s="261">
        <v>2.5000000000000001E-2</v>
      </c>
      <c r="E21" s="261">
        <v>2.5600000000000001E-2</v>
      </c>
      <c r="F21" s="261">
        <v>2.6800000000000001E-2</v>
      </c>
      <c r="G21" s="261">
        <v>2.7900000000000001E-2</v>
      </c>
      <c r="H21" s="261">
        <v>2.8400000000000002E-2</v>
      </c>
      <c r="I21" s="261">
        <v>2.87E-2</v>
      </c>
      <c r="J21" t="s">
        <v>91</v>
      </c>
      <c r="R21" s="370"/>
      <c r="S21" s="370"/>
      <c r="T21" s="370"/>
      <c r="U21" s="370"/>
      <c r="V21" s="370"/>
    </row>
    <row r="22" spans="2:22" ht="14.5" x14ac:dyDescent="0.35">
      <c r="C22" s="210" t="s">
        <v>80</v>
      </c>
      <c r="D22" s="261">
        <v>4.8760000000000003</v>
      </c>
      <c r="E22" s="261">
        <v>5.2904999999999998</v>
      </c>
      <c r="F22" s="261">
        <v>5.6064999999999996</v>
      </c>
      <c r="G22" s="261">
        <v>5.8902000000000001</v>
      </c>
      <c r="H22" s="261">
        <v>6.0448000000000004</v>
      </c>
      <c r="I22" s="261">
        <v>6.1269999999999998</v>
      </c>
      <c r="J22" t="s">
        <v>92</v>
      </c>
      <c r="R22" s="370"/>
      <c r="S22" s="370"/>
      <c r="T22" s="370"/>
      <c r="U22" s="370"/>
      <c r="V22" s="370"/>
    </row>
    <row r="23" spans="2:22" ht="14.5" x14ac:dyDescent="0.35">
      <c r="C23" s="210" t="s">
        <v>81</v>
      </c>
      <c r="D23" s="261">
        <v>4.4561999999999999</v>
      </c>
      <c r="E23" s="261">
        <v>4.8106</v>
      </c>
      <c r="F23" s="261">
        <v>5.1311</v>
      </c>
      <c r="G23" s="261">
        <v>5.4149000000000003</v>
      </c>
      <c r="H23" s="261">
        <v>5.5944000000000003</v>
      </c>
      <c r="I23" s="261">
        <v>5.6776</v>
      </c>
      <c r="J23" t="s">
        <v>92</v>
      </c>
      <c r="R23" s="370"/>
      <c r="S23" s="370"/>
      <c r="T23" s="370"/>
      <c r="U23" s="370"/>
      <c r="V23" s="370"/>
    </row>
    <row r="24" spans="2:22" ht="14.5" x14ac:dyDescent="0.35">
      <c r="C24" s="210" t="s">
        <v>82</v>
      </c>
      <c r="D24" s="261">
        <v>4.2422000000000004</v>
      </c>
      <c r="E24" s="261">
        <v>4.7117000000000004</v>
      </c>
      <c r="F24" s="261">
        <v>5.0407000000000002</v>
      </c>
      <c r="G24" s="261">
        <v>5.3400999999999996</v>
      </c>
      <c r="H24" s="261">
        <v>5.5446999999999997</v>
      </c>
      <c r="I24" s="261">
        <v>5.6525999999999996</v>
      </c>
      <c r="J24" t="s">
        <v>92</v>
      </c>
      <c r="R24" s="370"/>
      <c r="S24" s="370"/>
      <c r="T24" s="370"/>
      <c r="U24" s="370"/>
      <c r="V24" s="370"/>
    </row>
    <row r="25" spans="2:22" ht="14.5" x14ac:dyDescent="0.35">
      <c r="C25" s="210" t="s">
        <v>65</v>
      </c>
      <c r="D25" s="261">
        <v>6.3414000000000001</v>
      </c>
      <c r="E25" s="261">
        <v>6.6704999999999997</v>
      </c>
      <c r="F25" s="261">
        <v>6.9908999999999999</v>
      </c>
      <c r="G25" s="261">
        <v>7.2888000000000002</v>
      </c>
      <c r="H25" s="261">
        <v>7.3700999999999999</v>
      </c>
      <c r="I25" s="261">
        <v>7.4448999999999996</v>
      </c>
      <c r="J25" t="s">
        <v>92</v>
      </c>
      <c r="R25" s="370"/>
      <c r="S25" s="370"/>
      <c r="T25" s="370"/>
      <c r="U25" s="370"/>
      <c r="V25" s="370"/>
    </row>
    <row r="26" spans="2:22" ht="14.5" x14ac:dyDescent="0.35">
      <c r="C26" s="210" t="s">
        <v>83</v>
      </c>
      <c r="D26" s="261">
        <v>14.850199999999999</v>
      </c>
      <c r="E26" s="261">
        <v>18.201899999999998</v>
      </c>
      <c r="F26" s="261">
        <v>21.553599999999999</v>
      </c>
      <c r="G26" s="261">
        <v>24.906199999999998</v>
      </c>
      <c r="H26" s="261">
        <v>27.9664</v>
      </c>
      <c r="I26" s="261">
        <v>30.827100000000002</v>
      </c>
      <c r="J26" t="s">
        <v>92</v>
      </c>
      <c r="R26" s="370"/>
      <c r="S26" s="370"/>
      <c r="T26" s="370"/>
      <c r="U26" s="370"/>
      <c r="V26" s="370"/>
    </row>
    <row r="27" spans="2:22" ht="14.5" x14ac:dyDescent="0.35">
      <c r="C27" s="210" t="s">
        <v>63</v>
      </c>
      <c r="D27" s="261">
        <v>2.4199999999999999E-2</v>
      </c>
      <c r="E27" s="261">
        <v>2.5499999999999998E-2</v>
      </c>
      <c r="F27" s="261">
        <v>2.7400000000000001E-2</v>
      </c>
      <c r="G27" s="261">
        <v>2.92E-2</v>
      </c>
      <c r="H27" s="261">
        <v>3.0599999999999999E-2</v>
      </c>
      <c r="I27" s="261">
        <v>3.1699999999999999E-2</v>
      </c>
      <c r="J27" t="s">
        <v>91</v>
      </c>
      <c r="R27" s="370"/>
      <c r="S27" s="370"/>
      <c r="T27" s="370"/>
      <c r="U27" s="370"/>
      <c r="V27" s="370"/>
    </row>
    <row r="28" spans="2:22" ht="14.5" x14ac:dyDescent="0.35">
      <c r="C28" s="210" t="s">
        <v>84</v>
      </c>
      <c r="D28" s="261">
        <v>1.9370000000000001</v>
      </c>
      <c r="E28" s="261">
        <v>2.0436999999999999</v>
      </c>
      <c r="F28" s="261">
        <v>2.1566000000000001</v>
      </c>
      <c r="G28" s="261">
        <v>2.2513000000000001</v>
      </c>
      <c r="H28" s="261">
        <v>2.3073999999999999</v>
      </c>
      <c r="I28" s="261">
        <v>2.3376000000000001</v>
      </c>
      <c r="J28" t="s">
        <v>92</v>
      </c>
      <c r="R28" s="370"/>
      <c r="S28" s="370"/>
      <c r="T28" s="370"/>
      <c r="U28" s="370"/>
      <c r="V28" s="370"/>
    </row>
    <row r="29" spans="2:22" ht="14.5" x14ac:dyDescent="0.35">
      <c r="C29" s="210" t="s">
        <v>85</v>
      </c>
      <c r="D29" s="261">
        <v>1.7766</v>
      </c>
      <c r="E29" s="261">
        <v>1.8746</v>
      </c>
      <c r="F29" s="261">
        <v>1.9782</v>
      </c>
      <c r="G29" s="261">
        <v>2.0651000000000002</v>
      </c>
      <c r="H29" s="261">
        <v>2.1166</v>
      </c>
      <c r="I29" s="261">
        <v>2.1442999999999999</v>
      </c>
      <c r="J29" t="s">
        <v>92</v>
      </c>
      <c r="R29" s="370"/>
      <c r="S29" s="370"/>
      <c r="T29" s="370"/>
      <c r="U29" s="370"/>
      <c r="V29" s="370"/>
    </row>
    <row r="30" spans="2:22" ht="14.5" x14ac:dyDescent="0.35">
      <c r="C30" s="210" t="s">
        <v>86</v>
      </c>
      <c r="D30" s="261">
        <v>1.9716</v>
      </c>
      <c r="E30" s="261">
        <v>2.0802999999999998</v>
      </c>
      <c r="F30" s="261">
        <v>2.1953</v>
      </c>
      <c r="G30" s="261">
        <v>2.2917000000000001</v>
      </c>
      <c r="H30" s="261">
        <v>2.3489</v>
      </c>
      <c r="I30" s="261">
        <v>2.3795999999999999</v>
      </c>
      <c r="J30" t="s">
        <v>92</v>
      </c>
      <c r="R30" s="370"/>
      <c r="S30" s="370"/>
      <c r="T30" s="370"/>
      <c r="U30" s="370"/>
      <c r="V30" s="370"/>
    </row>
    <row r="33" spans="1:16" ht="13" x14ac:dyDescent="0.3">
      <c r="A33" s="184" t="s">
        <v>23</v>
      </c>
    </row>
    <row r="34" spans="1:16" ht="13" x14ac:dyDescent="0.3">
      <c r="A34" s="184"/>
    </row>
    <row r="35" spans="1:16" ht="13" x14ac:dyDescent="0.3">
      <c r="B35" s="213" t="s">
        <v>89</v>
      </c>
    </row>
    <row r="36" spans="1:16" ht="13" x14ac:dyDescent="0.3">
      <c r="B36" s="213" t="s">
        <v>90</v>
      </c>
    </row>
    <row r="37" spans="1:16" ht="14.5" x14ac:dyDescent="0.35">
      <c r="D37" s="212" t="s">
        <v>125</v>
      </c>
      <c r="E37" s="212">
        <v>2021</v>
      </c>
      <c r="F37" s="212">
        <v>2022</v>
      </c>
      <c r="G37" s="212">
        <v>2023</v>
      </c>
      <c r="H37" s="212">
        <v>2024</v>
      </c>
      <c r="I37" s="212">
        <v>2025</v>
      </c>
    </row>
    <row r="38" spans="1:16" ht="14.5" x14ac:dyDescent="0.35">
      <c r="C38" s="210" t="s">
        <v>3</v>
      </c>
      <c r="D38" s="233">
        <v>-2.9999999999999997E-4</v>
      </c>
      <c r="E38" s="261">
        <v>-5.9999999999999995E-4</v>
      </c>
      <c r="F38" s="261">
        <v>-5.9999999999999995E-4</v>
      </c>
      <c r="G38" s="261"/>
      <c r="H38" s="233"/>
      <c r="I38" s="233"/>
      <c r="J38" t="s">
        <v>91</v>
      </c>
      <c r="K38" s="227"/>
      <c r="P38" s="215"/>
    </row>
    <row r="39" spans="1:16" ht="14.5" x14ac:dyDescent="0.35">
      <c r="C39" s="210" t="s">
        <v>79</v>
      </c>
      <c r="D39" s="233">
        <v>-2.0000000000000001E-4</v>
      </c>
      <c r="E39" s="261">
        <v>-5.9999999999999995E-4</v>
      </c>
      <c r="F39" s="261">
        <v>-5.9999999999999995E-4</v>
      </c>
      <c r="G39" s="261"/>
      <c r="H39" s="233"/>
      <c r="I39" s="233"/>
      <c r="J39" t="s">
        <v>91</v>
      </c>
      <c r="K39" s="227"/>
      <c r="P39" s="215"/>
    </row>
    <row r="40" spans="1:16" ht="14.5" x14ac:dyDescent="0.35">
      <c r="C40" s="210" t="s">
        <v>80</v>
      </c>
      <c r="D40" s="233">
        <v>-4.0300000000000002E-2</v>
      </c>
      <c r="E40" s="261">
        <v>-0.18090000000000001</v>
      </c>
      <c r="F40" s="261">
        <v>-0.1802</v>
      </c>
      <c r="G40" s="261"/>
      <c r="H40" s="233"/>
      <c r="I40" s="233"/>
      <c r="J40" t="s">
        <v>92</v>
      </c>
      <c r="K40" s="227"/>
      <c r="P40" s="215"/>
    </row>
    <row r="41" spans="1:16" ht="14.5" x14ac:dyDescent="0.35">
      <c r="C41" s="210" t="s">
        <v>81</v>
      </c>
      <c r="D41" s="233">
        <v>-7.1900000000000006E-2</v>
      </c>
      <c r="E41" s="261">
        <v>-0.19719999999999999</v>
      </c>
      <c r="F41" s="261">
        <v>-0.19620000000000001</v>
      </c>
      <c r="G41" s="261"/>
      <c r="H41" s="233"/>
      <c r="I41" s="233"/>
      <c r="J41" t="s">
        <v>92</v>
      </c>
      <c r="K41" s="227"/>
      <c r="P41" s="215"/>
    </row>
    <row r="42" spans="1:16" ht="14.5" x14ac:dyDescent="0.35">
      <c r="C42" s="210" t="s">
        <v>82</v>
      </c>
      <c r="D42" s="233">
        <v>-8.6300000000000002E-2</v>
      </c>
      <c r="E42" s="261">
        <v>-0.30759999999999998</v>
      </c>
      <c r="F42" s="261">
        <v>-0.30780000000000002</v>
      </c>
      <c r="G42" s="261"/>
      <c r="H42" s="233"/>
      <c r="I42" s="233"/>
      <c r="J42" t="s">
        <v>92</v>
      </c>
      <c r="K42" s="227"/>
      <c r="P42" s="215"/>
    </row>
    <row r="43" spans="1:16" ht="14.5" x14ac:dyDescent="0.35">
      <c r="C43" s="210" t="s">
        <v>65</v>
      </c>
      <c r="D43" s="233">
        <v>-6.0900000000000003E-2</v>
      </c>
      <c r="E43" s="261">
        <v>-0.2029</v>
      </c>
      <c r="F43" s="261">
        <v>-0.2041</v>
      </c>
      <c r="G43" s="261"/>
      <c r="H43" s="233"/>
      <c r="I43" s="233"/>
      <c r="J43" t="s">
        <v>92</v>
      </c>
      <c r="K43" s="227"/>
    </row>
    <row r="44" spans="1:16" ht="14.5" x14ac:dyDescent="0.35">
      <c r="C44" s="210" t="s">
        <v>83</v>
      </c>
      <c r="D44" s="233">
        <v>-5.6300000000000003E-2</v>
      </c>
      <c r="E44" s="261">
        <v>-0.20069999999999999</v>
      </c>
      <c r="F44" s="261">
        <v>-0.20069999999999999</v>
      </c>
      <c r="G44" s="261"/>
      <c r="H44" s="233"/>
      <c r="I44" s="233"/>
      <c r="J44" t="s">
        <v>92</v>
      </c>
      <c r="K44" s="227"/>
    </row>
    <row r="45" spans="1:16" ht="14.5" x14ac:dyDescent="0.35">
      <c r="C45" s="210" t="s">
        <v>63</v>
      </c>
      <c r="D45" s="233">
        <v>-2.0000000000000001E-4</v>
      </c>
      <c r="E45" s="261">
        <v>-5.9999999999999995E-4</v>
      </c>
      <c r="F45" s="261">
        <v>-5.9999999999999995E-4</v>
      </c>
      <c r="G45" s="261"/>
      <c r="H45" s="233"/>
      <c r="I45" s="233"/>
      <c r="J45" t="s">
        <v>91</v>
      </c>
      <c r="K45" s="227"/>
    </row>
    <row r="46" spans="1:16" ht="14.5" x14ac:dyDescent="0.35">
      <c r="C46" s="210" t="s">
        <v>84</v>
      </c>
      <c r="D46" s="210"/>
      <c r="E46" s="225"/>
      <c r="J46" t="s">
        <v>92</v>
      </c>
      <c r="K46" s="227"/>
    </row>
    <row r="47" spans="1:16" ht="14.5" x14ac:dyDescent="0.35">
      <c r="C47" s="210" t="s">
        <v>85</v>
      </c>
      <c r="D47" s="210"/>
      <c r="E47" s="225"/>
      <c r="J47" t="s">
        <v>92</v>
      </c>
      <c r="K47" s="227"/>
    </row>
    <row r="48" spans="1:16" ht="14.5" x14ac:dyDescent="0.35">
      <c r="C48" s="210" t="s">
        <v>86</v>
      </c>
      <c r="D48" s="210"/>
      <c r="E48" s="225"/>
      <c r="J48" t="s">
        <v>92</v>
      </c>
      <c r="K48" s="227"/>
    </row>
    <row r="49" spans="2:17" ht="14.5" x14ac:dyDescent="0.35">
      <c r="C49" s="210"/>
      <c r="D49" s="210"/>
      <c r="H49" t="s">
        <v>93</v>
      </c>
    </row>
    <row r="50" spans="2:17" ht="13" x14ac:dyDescent="0.3">
      <c r="B50" s="257" t="s">
        <v>95</v>
      </c>
      <c r="C50" s="258"/>
    </row>
    <row r="51" spans="2:17" ht="14.5" x14ac:dyDescent="0.35">
      <c r="D51" s="212" t="s">
        <v>125</v>
      </c>
      <c r="E51" s="212">
        <v>2021</v>
      </c>
      <c r="F51" s="212">
        <v>2022</v>
      </c>
      <c r="G51" s="212">
        <v>2023</v>
      </c>
      <c r="H51" s="212">
        <v>2024</v>
      </c>
      <c r="I51" s="212">
        <v>2025</v>
      </c>
    </row>
    <row r="52" spans="2:17" ht="14.5" x14ac:dyDescent="0.35">
      <c r="C52" s="210" t="s">
        <v>3</v>
      </c>
      <c r="D52">
        <v>0.85</v>
      </c>
      <c r="E52" s="349">
        <v>-0.5</v>
      </c>
      <c r="F52" s="349">
        <v>-0.49</v>
      </c>
      <c r="G52" s="349"/>
      <c r="H52" s="349"/>
      <c r="I52" s="233"/>
      <c r="J52" t="s">
        <v>96</v>
      </c>
      <c r="Q52" s="215"/>
    </row>
    <row r="53" spans="2:17" ht="14.5" x14ac:dyDescent="0.35">
      <c r="C53" s="210" t="s">
        <v>79</v>
      </c>
      <c r="D53" s="294">
        <v>1E-3</v>
      </c>
      <c r="E53" s="261">
        <v>-6.9999999999999999E-4</v>
      </c>
      <c r="F53" s="261">
        <v>-6.9999999999999999E-4</v>
      </c>
      <c r="G53" s="261"/>
      <c r="H53" s="261"/>
      <c r="I53" s="261"/>
      <c r="J53" t="s">
        <v>91</v>
      </c>
      <c r="Q53" s="215"/>
    </row>
    <row r="54" spans="2:17" ht="14.5" x14ac:dyDescent="0.35">
      <c r="C54" s="210" t="s">
        <v>80</v>
      </c>
      <c r="D54" s="294">
        <v>0.17169999999999999</v>
      </c>
      <c r="E54" s="261">
        <v>-0.19719999999999999</v>
      </c>
      <c r="F54" s="261">
        <v>-0.19639999999999999</v>
      </c>
      <c r="G54" s="261"/>
      <c r="H54" s="261"/>
      <c r="I54" s="261"/>
      <c r="J54" t="s">
        <v>92</v>
      </c>
      <c r="Q54" s="215"/>
    </row>
    <row r="55" spans="2:17" ht="14.5" x14ac:dyDescent="0.35">
      <c r="C55" s="210" t="s">
        <v>81</v>
      </c>
      <c r="D55" s="294">
        <v>0.2427</v>
      </c>
      <c r="E55" s="261">
        <v>-0.21590000000000001</v>
      </c>
      <c r="F55" s="261">
        <v>-0.21479999999999999</v>
      </c>
      <c r="G55" s="261"/>
      <c r="H55" s="261"/>
      <c r="I55" s="261"/>
      <c r="J55" t="s">
        <v>92</v>
      </c>
      <c r="Q55" s="215"/>
    </row>
    <row r="56" spans="2:17" ht="14.5" x14ac:dyDescent="0.35">
      <c r="C56" s="210" t="s">
        <v>82</v>
      </c>
      <c r="D56" s="294">
        <v>0.183</v>
      </c>
      <c r="E56" s="261">
        <v>-0.2409</v>
      </c>
      <c r="F56" s="261">
        <v>-0.24099999999999999</v>
      </c>
      <c r="G56" s="261"/>
      <c r="H56" s="261"/>
      <c r="I56" s="261"/>
      <c r="J56" t="s">
        <v>92</v>
      </c>
      <c r="Q56" s="215"/>
    </row>
    <row r="57" spans="2:17" ht="14.5" x14ac:dyDescent="0.35">
      <c r="C57" s="210" t="s">
        <v>65</v>
      </c>
      <c r="D57" s="294">
        <v>0.51070000000000004</v>
      </c>
      <c r="E57" s="261">
        <v>-0.3004</v>
      </c>
      <c r="F57" s="261">
        <v>-0.30220000000000002</v>
      </c>
      <c r="G57" s="261"/>
      <c r="H57" s="261"/>
      <c r="I57" s="261"/>
      <c r="J57" t="s">
        <v>92</v>
      </c>
      <c r="Q57" s="215"/>
    </row>
    <row r="58" spans="2:17" ht="14.5" x14ac:dyDescent="0.35">
      <c r="C58" s="210" t="s">
        <v>83</v>
      </c>
      <c r="D58" s="294">
        <v>1.0461</v>
      </c>
      <c r="E58" s="261">
        <v>-0.51390000000000002</v>
      </c>
      <c r="F58" s="261">
        <v>-0.51390000000000002</v>
      </c>
      <c r="G58" s="261"/>
      <c r="H58" s="261"/>
      <c r="I58" s="261"/>
      <c r="J58" t="s">
        <v>92</v>
      </c>
      <c r="Q58" s="215"/>
    </row>
    <row r="59" spans="2:17" ht="14.5" x14ac:dyDescent="0.35">
      <c r="C59" s="210" t="s">
        <v>63</v>
      </c>
      <c r="D59" s="294">
        <v>1.2999999999999999E-3</v>
      </c>
      <c r="E59" s="261">
        <v>-8.0000000000000004E-4</v>
      </c>
      <c r="F59" s="261">
        <v>-8.0000000000000004E-4</v>
      </c>
      <c r="G59" s="261"/>
      <c r="H59" s="261"/>
      <c r="I59" s="261"/>
      <c r="J59" t="s">
        <v>91</v>
      </c>
      <c r="Q59" s="215"/>
    </row>
    <row r="60" spans="2:17" ht="14.5" x14ac:dyDescent="0.35">
      <c r="C60" s="210" t="s">
        <v>84</v>
      </c>
      <c r="D60" s="210"/>
      <c r="E60" s="214"/>
      <c r="J60" t="s">
        <v>92</v>
      </c>
      <c r="Q60" s="215"/>
    </row>
    <row r="61" spans="2:17" ht="14.5" x14ac:dyDescent="0.35">
      <c r="C61" s="210" t="s">
        <v>85</v>
      </c>
      <c r="D61" s="210"/>
      <c r="E61" s="214"/>
      <c r="J61" t="s">
        <v>92</v>
      </c>
      <c r="Q61" s="215"/>
    </row>
    <row r="62" spans="2:17" ht="14.5" x14ac:dyDescent="0.35">
      <c r="C62" s="210" t="s">
        <v>86</v>
      </c>
      <c r="D62" s="210"/>
      <c r="E62" s="214"/>
      <c r="J62" t="s">
        <v>92</v>
      </c>
      <c r="Q62" s="215"/>
    </row>
    <row r="63" spans="2:17" ht="14.5" x14ac:dyDescent="0.35">
      <c r="C63" s="210"/>
      <c r="D63" s="210"/>
    </row>
    <row r="65" spans="2:17" ht="13" x14ac:dyDescent="0.3">
      <c r="B65" s="257" t="s">
        <v>97</v>
      </c>
      <c r="C65" s="258"/>
    </row>
    <row r="66" spans="2:17" ht="14.5" x14ac:dyDescent="0.35">
      <c r="B66" s="213"/>
      <c r="D66" s="212" t="s">
        <v>125</v>
      </c>
      <c r="E66" s="212">
        <v>2021</v>
      </c>
      <c r="F66" s="212">
        <v>2022</v>
      </c>
      <c r="G66" s="212">
        <v>2023</v>
      </c>
      <c r="H66" s="212">
        <v>2024</v>
      </c>
      <c r="I66" s="212">
        <v>2025</v>
      </c>
    </row>
    <row r="67" spans="2:17" ht="14.5" x14ac:dyDescent="0.35">
      <c r="C67" s="210" t="s">
        <v>3</v>
      </c>
      <c r="D67" s="210"/>
      <c r="E67" s="348">
        <v>0.24</v>
      </c>
      <c r="F67" s="348">
        <v>0.24</v>
      </c>
      <c r="J67" t="s">
        <v>96</v>
      </c>
      <c r="Q67" s="215"/>
    </row>
    <row r="68" spans="2:17" ht="14.5" x14ac:dyDescent="0.35">
      <c r="C68" s="210" t="s">
        <v>79</v>
      </c>
      <c r="D68" s="210"/>
      <c r="E68" s="294">
        <v>5.9999999999999995E-4</v>
      </c>
      <c r="F68" s="294">
        <v>5.9999999999999995E-4</v>
      </c>
      <c r="J68" t="s">
        <v>91</v>
      </c>
      <c r="Q68" s="215"/>
    </row>
    <row r="69" spans="2:17" ht="14.5" x14ac:dyDescent="0.35">
      <c r="C69" s="210" t="s">
        <v>80</v>
      </c>
      <c r="D69" s="210"/>
      <c r="E69" s="294">
        <v>-1.44E-2</v>
      </c>
      <c r="F69" s="294">
        <v>-1.44E-2</v>
      </c>
      <c r="J69" t="s">
        <v>92</v>
      </c>
      <c r="Q69" s="215"/>
    </row>
    <row r="70" spans="2:17" ht="14.5" x14ac:dyDescent="0.35">
      <c r="C70" s="210" t="s">
        <v>81</v>
      </c>
      <c r="D70" s="210"/>
      <c r="E70" s="299">
        <v>4.8000000000000001E-2</v>
      </c>
      <c r="F70" s="299">
        <v>4.7800000000000002E-2</v>
      </c>
      <c r="J70" t="s">
        <v>92</v>
      </c>
      <c r="Q70" s="215"/>
    </row>
    <row r="71" spans="2:17" ht="14.5" x14ac:dyDescent="0.35">
      <c r="C71" s="210" t="s">
        <v>82</v>
      </c>
      <c r="D71" s="210"/>
      <c r="E71" s="299">
        <v>4.1000000000000002E-2</v>
      </c>
      <c r="F71" s="299">
        <v>4.1099999999999998E-2</v>
      </c>
      <c r="J71" t="s">
        <v>92</v>
      </c>
      <c r="Q71" s="215"/>
    </row>
    <row r="72" spans="2:17" ht="14.5" x14ac:dyDescent="0.35">
      <c r="C72" s="210" t="s">
        <v>65</v>
      </c>
      <c r="D72" s="210"/>
      <c r="E72" s="299">
        <v>-3.8100000000000002E-2</v>
      </c>
      <c r="F72" s="299">
        <v>-3.8300000000000001E-2</v>
      </c>
      <c r="J72" t="s">
        <v>92</v>
      </c>
      <c r="Q72" s="215"/>
    </row>
    <row r="73" spans="2:17" ht="14.5" x14ac:dyDescent="0.35">
      <c r="C73" s="210" t="s">
        <v>83</v>
      </c>
      <c r="D73" s="210"/>
      <c r="J73" t="s">
        <v>92</v>
      </c>
      <c r="Q73" s="215"/>
    </row>
    <row r="74" spans="2:17" ht="14.5" x14ac:dyDescent="0.35">
      <c r="C74" s="210" t="s">
        <v>63</v>
      </c>
      <c r="D74" s="210"/>
      <c r="E74" s="294">
        <v>-1E-4</v>
      </c>
      <c r="F74" s="294">
        <v>-2.0000000000000001E-4</v>
      </c>
      <c r="J74" t="s">
        <v>91</v>
      </c>
      <c r="Q74" s="215"/>
    </row>
    <row r="75" spans="2:17" ht="14.5" x14ac:dyDescent="0.35">
      <c r="C75" s="210" t="s">
        <v>84</v>
      </c>
      <c r="D75" s="210"/>
      <c r="E75" s="214"/>
      <c r="J75" t="s">
        <v>92</v>
      </c>
      <c r="Q75" s="215"/>
    </row>
    <row r="76" spans="2:17" ht="14.5" x14ac:dyDescent="0.35">
      <c r="C76" s="210" t="s">
        <v>85</v>
      </c>
      <c r="D76" s="210"/>
      <c r="E76" s="214"/>
      <c r="J76" t="s">
        <v>92</v>
      </c>
      <c r="Q76" s="215"/>
    </row>
    <row r="77" spans="2:17" ht="14.5" x14ac:dyDescent="0.35">
      <c r="C77" s="210" t="s">
        <v>86</v>
      </c>
      <c r="D77" s="210"/>
      <c r="E77" s="214"/>
      <c r="J77" t="s">
        <v>92</v>
      </c>
      <c r="Q77" s="215"/>
    </row>
    <row r="78" spans="2:17" x14ac:dyDescent="0.25">
      <c r="Q78" s="215"/>
    </row>
    <row r="79" spans="2:17" ht="13" x14ac:dyDescent="0.3">
      <c r="B79" s="257" t="s">
        <v>131</v>
      </c>
      <c r="C79" s="258"/>
    </row>
    <row r="80" spans="2:17" ht="14.5" x14ac:dyDescent="0.35">
      <c r="B80" s="213"/>
      <c r="D80" s="212" t="s">
        <v>125</v>
      </c>
      <c r="E80" s="212">
        <v>2021</v>
      </c>
      <c r="F80" s="212">
        <v>2022</v>
      </c>
      <c r="G80" s="212">
        <v>2023</v>
      </c>
      <c r="H80" s="212">
        <v>2024</v>
      </c>
      <c r="I80" s="212">
        <v>2025</v>
      </c>
    </row>
    <row r="81" spans="2:10" ht="14.5" x14ac:dyDescent="0.35">
      <c r="C81" s="210" t="s">
        <v>3</v>
      </c>
      <c r="D81" s="210"/>
      <c r="E81" s="214"/>
      <c r="J81" t="s">
        <v>91</v>
      </c>
    </row>
    <row r="82" spans="2:10" ht="14.5" x14ac:dyDescent="0.35">
      <c r="C82" s="210" t="s">
        <v>79</v>
      </c>
      <c r="D82" s="210"/>
      <c r="E82" s="214"/>
      <c r="J82" t="s">
        <v>91</v>
      </c>
    </row>
    <row r="83" spans="2:10" ht="14.5" x14ac:dyDescent="0.35">
      <c r="C83" s="210" t="s">
        <v>80</v>
      </c>
      <c r="D83" s="210"/>
      <c r="E83" s="214"/>
      <c r="J83" t="s">
        <v>92</v>
      </c>
    </row>
    <row r="84" spans="2:10" ht="14.5" x14ac:dyDescent="0.35">
      <c r="C84" s="210" t="s">
        <v>81</v>
      </c>
      <c r="D84" s="210"/>
      <c r="E84" s="214"/>
      <c r="J84" t="s">
        <v>92</v>
      </c>
    </row>
    <row r="85" spans="2:10" ht="14.5" x14ac:dyDescent="0.35">
      <c r="C85" s="210" t="s">
        <v>82</v>
      </c>
      <c r="D85" s="210"/>
      <c r="E85" s="214"/>
      <c r="J85" t="s">
        <v>92</v>
      </c>
    </row>
    <row r="86" spans="2:10" ht="14.5" x14ac:dyDescent="0.35">
      <c r="C86" s="210" t="s">
        <v>65</v>
      </c>
      <c r="D86" s="210"/>
      <c r="E86" s="214"/>
      <c r="J86" t="s">
        <v>92</v>
      </c>
    </row>
    <row r="87" spans="2:10" ht="14.5" x14ac:dyDescent="0.35">
      <c r="C87" s="210" t="s">
        <v>83</v>
      </c>
      <c r="D87" s="210"/>
      <c r="E87" s="214"/>
      <c r="J87" t="s">
        <v>92</v>
      </c>
    </row>
    <row r="88" spans="2:10" ht="14.5" x14ac:dyDescent="0.35">
      <c r="C88" s="210" t="s">
        <v>63</v>
      </c>
      <c r="D88" s="210"/>
      <c r="E88" s="214"/>
      <c r="J88" t="s">
        <v>91</v>
      </c>
    </row>
    <row r="89" spans="2:10" ht="14.5" x14ac:dyDescent="0.35">
      <c r="C89" s="210" t="s">
        <v>84</v>
      </c>
      <c r="D89" s="210"/>
      <c r="E89" s="214"/>
      <c r="I89" s="101"/>
      <c r="J89" s="293" t="s">
        <v>92</v>
      </c>
    </row>
    <row r="90" spans="2:10" ht="14.5" x14ac:dyDescent="0.35">
      <c r="C90" s="210" t="s">
        <v>85</v>
      </c>
      <c r="D90" s="210"/>
      <c r="E90" s="214"/>
      <c r="I90" s="101"/>
      <c r="J90" s="293" t="s">
        <v>92</v>
      </c>
    </row>
    <row r="91" spans="2:10" ht="14.5" x14ac:dyDescent="0.35">
      <c r="C91" s="210" t="s">
        <v>86</v>
      </c>
      <c r="D91" s="210"/>
      <c r="E91" s="214"/>
      <c r="I91" s="101"/>
      <c r="J91" s="293" t="s">
        <v>92</v>
      </c>
    </row>
    <row r="92" spans="2:10" ht="14.5" x14ac:dyDescent="0.35">
      <c r="C92" s="210"/>
      <c r="D92" s="210"/>
      <c r="E92" s="214"/>
    </row>
    <row r="93" spans="2:10" ht="13" x14ac:dyDescent="0.3">
      <c r="B93" s="257" t="s">
        <v>132</v>
      </c>
      <c r="C93" s="258"/>
    </row>
    <row r="94" spans="2:10" ht="14.5" x14ac:dyDescent="0.35">
      <c r="B94" s="213"/>
      <c r="D94" s="212" t="s">
        <v>125</v>
      </c>
      <c r="E94" s="212">
        <v>2021</v>
      </c>
      <c r="F94" s="212">
        <v>2022</v>
      </c>
      <c r="G94" s="212">
        <v>2023</v>
      </c>
      <c r="H94" s="212">
        <v>2024</v>
      </c>
      <c r="I94" s="212">
        <v>2025</v>
      </c>
    </row>
    <row r="95" spans="2:10" ht="14.5" x14ac:dyDescent="0.35">
      <c r="C95" s="210" t="s">
        <v>3</v>
      </c>
      <c r="D95" s="210"/>
      <c r="E95" s="214"/>
      <c r="J95" t="s">
        <v>91</v>
      </c>
    </row>
    <row r="96" spans="2:10" ht="14.5" x14ac:dyDescent="0.35">
      <c r="C96" s="210" t="s">
        <v>79</v>
      </c>
      <c r="D96" s="210"/>
      <c r="E96" s="214"/>
      <c r="J96" t="s">
        <v>91</v>
      </c>
    </row>
    <row r="97" spans="2:10" ht="14.5" x14ac:dyDescent="0.35">
      <c r="C97" s="210" t="s">
        <v>80</v>
      </c>
      <c r="D97" s="210"/>
      <c r="E97" s="214"/>
      <c r="J97" t="s">
        <v>92</v>
      </c>
    </row>
    <row r="98" spans="2:10" ht="14.5" x14ac:dyDescent="0.35">
      <c r="C98" s="210" t="s">
        <v>81</v>
      </c>
      <c r="D98" s="210"/>
      <c r="E98" s="214"/>
      <c r="J98" t="s">
        <v>92</v>
      </c>
    </row>
    <row r="99" spans="2:10" ht="14.5" x14ac:dyDescent="0.35">
      <c r="C99" s="210" t="s">
        <v>82</v>
      </c>
      <c r="D99" s="210"/>
      <c r="E99" s="214"/>
      <c r="J99" t="s">
        <v>92</v>
      </c>
    </row>
    <row r="100" spans="2:10" ht="14.5" x14ac:dyDescent="0.35">
      <c r="C100" s="210" t="s">
        <v>65</v>
      </c>
      <c r="D100" s="210"/>
      <c r="E100" s="214"/>
      <c r="J100" t="s">
        <v>92</v>
      </c>
    </row>
    <row r="101" spans="2:10" ht="14.5" x14ac:dyDescent="0.35">
      <c r="C101" s="210" t="s">
        <v>83</v>
      </c>
      <c r="D101" s="210"/>
      <c r="E101" s="214"/>
      <c r="J101" t="s">
        <v>92</v>
      </c>
    </row>
    <row r="102" spans="2:10" ht="14.5" x14ac:dyDescent="0.35">
      <c r="C102" s="210" t="s">
        <v>63</v>
      </c>
      <c r="D102" s="210"/>
      <c r="E102" s="214"/>
      <c r="J102" t="s">
        <v>91</v>
      </c>
    </row>
    <row r="103" spans="2:10" ht="14.5" x14ac:dyDescent="0.35">
      <c r="C103" s="210" t="s">
        <v>84</v>
      </c>
      <c r="D103" s="210"/>
      <c r="E103" s="214"/>
      <c r="J103" t="s">
        <v>92</v>
      </c>
    </row>
    <row r="104" spans="2:10" ht="14.5" x14ac:dyDescent="0.35">
      <c r="C104" s="210" t="s">
        <v>85</v>
      </c>
      <c r="D104" s="210"/>
      <c r="E104" s="214"/>
      <c r="J104" t="s">
        <v>92</v>
      </c>
    </row>
    <row r="105" spans="2:10" ht="14.5" x14ac:dyDescent="0.35">
      <c r="C105" s="210" t="s">
        <v>86</v>
      </c>
      <c r="D105" s="210"/>
      <c r="E105" s="214"/>
      <c r="J105" t="s">
        <v>92</v>
      </c>
    </row>
    <row r="106" spans="2:10" ht="14.5" x14ac:dyDescent="0.35">
      <c r="C106" s="210"/>
      <c r="D106" s="210"/>
      <c r="E106" s="214"/>
    </row>
    <row r="107" spans="2:10" ht="13" x14ac:dyDescent="0.3">
      <c r="B107" s="257" t="s">
        <v>133</v>
      </c>
      <c r="C107" s="258"/>
    </row>
    <row r="108" spans="2:10" ht="14.5" x14ac:dyDescent="0.35">
      <c r="B108" s="213"/>
      <c r="D108" s="212" t="s">
        <v>125</v>
      </c>
      <c r="E108" s="212">
        <v>2021</v>
      </c>
      <c r="F108" s="212">
        <v>2022</v>
      </c>
      <c r="G108" s="212">
        <v>2023</v>
      </c>
      <c r="H108" s="212">
        <v>2024</v>
      </c>
      <c r="I108" s="212">
        <v>2025</v>
      </c>
    </row>
    <row r="109" spans="2:10" ht="14.5" x14ac:dyDescent="0.35">
      <c r="C109" s="210" t="s">
        <v>3</v>
      </c>
      <c r="D109" s="210"/>
      <c r="E109" s="214"/>
      <c r="J109" t="s">
        <v>91</v>
      </c>
    </row>
    <row r="110" spans="2:10" ht="14.5" x14ac:dyDescent="0.35">
      <c r="C110" s="210" t="s">
        <v>79</v>
      </c>
      <c r="D110" s="210"/>
      <c r="E110" s="214"/>
      <c r="J110" t="s">
        <v>91</v>
      </c>
    </row>
    <row r="111" spans="2:10" ht="14.5" x14ac:dyDescent="0.35">
      <c r="C111" s="210" t="s">
        <v>80</v>
      </c>
      <c r="D111" s="210"/>
      <c r="E111" s="214"/>
      <c r="J111" t="s">
        <v>92</v>
      </c>
    </row>
    <row r="112" spans="2:10" ht="14.5" x14ac:dyDescent="0.35">
      <c r="C112" s="210" t="s">
        <v>81</v>
      </c>
      <c r="D112" s="210"/>
      <c r="E112" s="214"/>
      <c r="J112" t="s">
        <v>92</v>
      </c>
    </row>
    <row r="113" spans="2:10" ht="14.5" x14ac:dyDescent="0.35">
      <c r="C113" s="210" t="s">
        <v>82</v>
      </c>
      <c r="D113" s="210"/>
      <c r="E113" s="214"/>
      <c r="J113" t="s">
        <v>92</v>
      </c>
    </row>
    <row r="114" spans="2:10" ht="14.5" x14ac:dyDescent="0.35">
      <c r="C114" s="210" t="s">
        <v>65</v>
      </c>
      <c r="D114" s="210"/>
      <c r="E114" s="214"/>
      <c r="J114" t="s">
        <v>92</v>
      </c>
    </row>
    <row r="115" spans="2:10" ht="14.5" x14ac:dyDescent="0.35">
      <c r="C115" s="210" t="s">
        <v>83</v>
      </c>
      <c r="D115" s="210"/>
      <c r="E115" s="214"/>
      <c r="J115" t="s">
        <v>92</v>
      </c>
    </row>
    <row r="116" spans="2:10" ht="14.5" x14ac:dyDescent="0.35">
      <c r="C116" s="210" t="s">
        <v>63</v>
      </c>
      <c r="D116" s="210"/>
      <c r="E116" s="214"/>
      <c r="J116" t="s">
        <v>91</v>
      </c>
    </row>
    <row r="117" spans="2:10" ht="14.5" x14ac:dyDescent="0.35">
      <c r="C117" s="210" t="s">
        <v>84</v>
      </c>
      <c r="D117" s="210"/>
      <c r="E117" s="214"/>
      <c r="J117" t="s">
        <v>92</v>
      </c>
    </row>
    <row r="118" spans="2:10" ht="14.5" x14ac:dyDescent="0.35">
      <c r="C118" s="210" t="s">
        <v>85</v>
      </c>
      <c r="D118" s="210"/>
      <c r="E118" s="214"/>
      <c r="J118" t="s">
        <v>92</v>
      </c>
    </row>
    <row r="119" spans="2:10" ht="14.5" x14ac:dyDescent="0.35">
      <c r="C119" s="210" t="s">
        <v>86</v>
      </c>
      <c r="D119" s="210"/>
      <c r="E119" s="214"/>
      <c r="J119" t="s">
        <v>92</v>
      </c>
    </row>
    <row r="120" spans="2:10" ht="14.5" x14ac:dyDescent="0.35">
      <c r="C120" s="210"/>
      <c r="D120" s="210"/>
      <c r="H120" t="s">
        <v>93</v>
      </c>
    </row>
    <row r="121" spans="2:10" ht="13" x14ac:dyDescent="0.3">
      <c r="B121" s="213" t="s">
        <v>94</v>
      </c>
    </row>
    <row r="122" spans="2:10" ht="14.5" x14ac:dyDescent="0.35">
      <c r="D122" s="212" t="s">
        <v>125</v>
      </c>
      <c r="E122" s="212">
        <v>2021</v>
      </c>
      <c r="F122" s="212">
        <v>2022</v>
      </c>
      <c r="G122" s="212">
        <v>2023</v>
      </c>
      <c r="H122" s="212">
        <v>2024</v>
      </c>
      <c r="I122" s="212">
        <v>2025</v>
      </c>
    </row>
    <row r="123" spans="2:10" ht="14.5" x14ac:dyDescent="0.35">
      <c r="C123" s="210" t="s">
        <v>3</v>
      </c>
      <c r="D123" s="233">
        <v>-1.5E-3</v>
      </c>
      <c r="E123" s="261">
        <v>2.5999999999999999E-3</v>
      </c>
      <c r="F123" s="261"/>
      <c r="G123" s="233"/>
      <c r="H123" s="233"/>
      <c r="I123" s="233"/>
      <c r="J123" t="s">
        <v>91</v>
      </c>
    </row>
    <row r="124" spans="2:10" ht="14.5" x14ac:dyDescent="0.35">
      <c r="C124" s="210" t="s">
        <v>79</v>
      </c>
      <c r="D124" s="233">
        <v>-1.5E-3</v>
      </c>
      <c r="E124" s="261">
        <v>2.5999999999999999E-3</v>
      </c>
      <c r="F124" s="261"/>
      <c r="G124" s="233"/>
      <c r="H124" s="233"/>
      <c r="I124" s="233"/>
      <c r="J124" t="s">
        <v>91</v>
      </c>
    </row>
    <row r="125" spans="2:10" ht="14.5" x14ac:dyDescent="0.35">
      <c r="C125" s="210" t="s">
        <v>80</v>
      </c>
      <c r="D125" s="233">
        <v>-1.5E-3</v>
      </c>
      <c r="E125" s="261">
        <v>2.5999999999999999E-3</v>
      </c>
      <c r="F125" s="261"/>
      <c r="G125" s="233"/>
      <c r="H125" s="233"/>
      <c r="I125" s="233"/>
      <c r="J125" t="s">
        <v>91</v>
      </c>
    </row>
    <row r="126" spans="2:10" ht="14.5" x14ac:dyDescent="0.35">
      <c r="C126" s="210" t="s">
        <v>81</v>
      </c>
      <c r="D126" s="233">
        <v>-1.5E-3</v>
      </c>
      <c r="E126" s="261">
        <v>2.5999999999999999E-3</v>
      </c>
      <c r="F126" s="261"/>
      <c r="G126" s="233"/>
      <c r="H126" s="233"/>
      <c r="I126" s="233"/>
      <c r="J126" t="s">
        <v>91</v>
      </c>
    </row>
    <row r="127" spans="2:10" ht="14.5" x14ac:dyDescent="0.35">
      <c r="C127" s="210" t="s">
        <v>82</v>
      </c>
      <c r="D127" s="233">
        <v>-1.5E-3</v>
      </c>
      <c r="E127" s="261">
        <v>2.5999999999999999E-3</v>
      </c>
      <c r="F127" s="261"/>
      <c r="G127" s="233"/>
      <c r="H127" s="233"/>
      <c r="I127" s="233"/>
      <c r="J127" t="s">
        <v>91</v>
      </c>
    </row>
    <row r="128" spans="2:10" ht="14.5" x14ac:dyDescent="0.35">
      <c r="C128" s="210" t="s">
        <v>65</v>
      </c>
      <c r="D128" s="233">
        <v>-1.5E-3</v>
      </c>
      <c r="E128" s="261">
        <v>2.5999999999999999E-3</v>
      </c>
      <c r="F128" s="261"/>
      <c r="G128" s="233"/>
      <c r="H128" s="233"/>
      <c r="I128" s="233"/>
      <c r="J128" t="s">
        <v>91</v>
      </c>
    </row>
    <row r="129" spans="2:10" ht="14.5" x14ac:dyDescent="0.35">
      <c r="C129" s="210" t="s">
        <v>83</v>
      </c>
      <c r="D129" s="210"/>
      <c r="E129" s="261">
        <v>2.5999999999999999E-3</v>
      </c>
      <c r="J129" t="s">
        <v>91</v>
      </c>
    </row>
    <row r="130" spans="2:10" ht="14.5" x14ac:dyDescent="0.35">
      <c r="C130" s="210" t="s">
        <v>63</v>
      </c>
      <c r="D130" s="210"/>
      <c r="E130" s="214"/>
      <c r="J130" t="s">
        <v>91</v>
      </c>
    </row>
    <row r="131" spans="2:10" ht="14.5" x14ac:dyDescent="0.35">
      <c r="C131" s="210" t="s">
        <v>84</v>
      </c>
      <c r="D131" s="210"/>
      <c r="E131" s="214"/>
      <c r="J131" t="s">
        <v>91</v>
      </c>
    </row>
    <row r="132" spans="2:10" ht="14.5" x14ac:dyDescent="0.35">
      <c r="C132" s="210" t="s">
        <v>85</v>
      </c>
      <c r="D132" s="210"/>
      <c r="E132" s="214"/>
      <c r="J132" t="s">
        <v>91</v>
      </c>
    </row>
    <row r="133" spans="2:10" ht="14.5" x14ac:dyDescent="0.35">
      <c r="C133" s="210" t="s">
        <v>86</v>
      </c>
      <c r="D133" s="210"/>
      <c r="E133" s="214"/>
      <c r="J133" t="s">
        <v>91</v>
      </c>
    </row>
    <row r="135" spans="2:10" ht="13" x14ac:dyDescent="0.3">
      <c r="B135" s="213" t="s">
        <v>104</v>
      </c>
      <c r="C135" s="213"/>
      <c r="D135" s="213"/>
      <c r="E135" s="213"/>
      <c r="F135" s="213"/>
      <c r="G135" s="213"/>
      <c r="H135" s="213"/>
      <c r="I135" s="213"/>
    </row>
    <row r="136" spans="2:10" ht="13" x14ac:dyDescent="0.3">
      <c r="B136" s="213" t="s">
        <v>105</v>
      </c>
      <c r="C136" s="213"/>
      <c r="D136" s="213"/>
      <c r="E136" s="213"/>
      <c r="F136" s="213"/>
      <c r="G136" s="213"/>
      <c r="H136" s="213"/>
      <c r="I136" s="213"/>
    </row>
    <row r="137" spans="2:10" ht="13" x14ac:dyDescent="0.3">
      <c r="B137" s="213"/>
      <c r="C137" s="213"/>
      <c r="D137" s="213"/>
      <c r="E137" s="213"/>
      <c r="F137" s="213"/>
      <c r="G137" s="213"/>
      <c r="H137" s="213"/>
      <c r="I137" s="213"/>
    </row>
    <row r="138" spans="2:10" ht="14.5" x14ac:dyDescent="0.35">
      <c r="D138" s="212" t="s">
        <v>125</v>
      </c>
      <c r="E138" s="212">
        <v>2021</v>
      </c>
      <c r="F138" s="212">
        <v>2022</v>
      </c>
      <c r="G138" s="212">
        <v>2023</v>
      </c>
      <c r="H138" s="212">
        <v>2024</v>
      </c>
      <c r="I138" s="212">
        <v>2025</v>
      </c>
    </row>
    <row r="139" spans="2:10" ht="14.5" x14ac:dyDescent="0.35">
      <c r="C139" s="210" t="s">
        <v>3</v>
      </c>
      <c r="D139" s="261">
        <v>0</v>
      </c>
      <c r="E139" s="233"/>
      <c r="F139" s="233"/>
      <c r="G139" s="233"/>
      <c r="H139" s="233"/>
      <c r="I139" s="233"/>
      <c r="J139" t="s">
        <v>91</v>
      </c>
    </row>
    <row r="140" spans="2:10" ht="14.5" x14ac:dyDescent="0.35">
      <c r="C140" s="210" t="s">
        <v>79</v>
      </c>
      <c r="D140" s="261">
        <v>0</v>
      </c>
      <c r="E140" s="233"/>
      <c r="F140" s="233"/>
      <c r="G140" s="233"/>
      <c r="H140" s="233"/>
      <c r="I140" s="233"/>
      <c r="J140" t="s">
        <v>91</v>
      </c>
    </row>
    <row r="141" spans="2:10" ht="14.5" x14ac:dyDescent="0.35">
      <c r="C141" s="210" t="s">
        <v>80</v>
      </c>
      <c r="D141" s="261">
        <v>-2.47E-2</v>
      </c>
      <c r="E141" s="261">
        <v>-0.1046</v>
      </c>
      <c r="F141" s="261"/>
      <c r="G141" s="233"/>
      <c r="H141" s="233"/>
      <c r="I141" s="233"/>
      <c r="J141" t="s">
        <v>92</v>
      </c>
    </row>
    <row r="142" spans="2:10" ht="14.5" x14ac:dyDescent="0.35">
      <c r="C142" s="210" t="s">
        <v>81</v>
      </c>
      <c r="D142" s="261">
        <v>0</v>
      </c>
      <c r="E142" s="261">
        <v>-0.11700000000000001</v>
      </c>
      <c r="F142" s="261"/>
      <c r="G142" s="233"/>
      <c r="H142" s="233"/>
      <c r="I142" s="233"/>
      <c r="J142" t="s">
        <v>92</v>
      </c>
    </row>
    <row r="143" spans="2:10" ht="14.5" x14ac:dyDescent="0.35">
      <c r="C143" s="210" t="s">
        <v>82</v>
      </c>
      <c r="D143" s="261">
        <v>0</v>
      </c>
      <c r="E143" s="233"/>
      <c r="F143" s="261"/>
      <c r="G143" s="233"/>
      <c r="H143" s="233"/>
      <c r="I143" s="233"/>
      <c r="J143" t="s">
        <v>92</v>
      </c>
    </row>
    <row r="144" spans="2:10" ht="14.5" x14ac:dyDescent="0.35">
      <c r="C144" s="210" t="s">
        <v>65</v>
      </c>
      <c r="D144" s="261">
        <v>0</v>
      </c>
      <c r="E144" s="233"/>
      <c r="F144" s="233"/>
      <c r="G144" s="233"/>
      <c r="H144" s="233"/>
      <c r="I144" s="233"/>
      <c r="J144" t="s">
        <v>92</v>
      </c>
    </row>
    <row r="145" spans="2:10" ht="14.5" x14ac:dyDescent="0.35">
      <c r="C145" s="210" t="s">
        <v>83</v>
      </c>
      <c r="D145" s="261">
        <v>0</v>
      </c>
      <c r="E145" s="233"/>
      <c r="F145" s="233"/>
      <c r="G145" s="233"/>
      <c r="H145" s="233"/>
      <c r="I145" s="233"/>
      <c r="J145" t="s">
        <v>92</v>
      </c>
    </row>
    <row r="146" spans="2:10" ht="14.5" x14ac:dyDescent="0.35">
      <c r="C146" s="210" t="s">
        <v>63</v>
      </c>
      <c r="D146" s="261">
        <v>0</v>
      </c>
      <c r="E146" s="233"/>
      <c r="F146" s="233"/>
      <c r="G146" s="233"/>
      <c r="H146" s="233"/>
      <c r="I146" s="233"/>
      <c r="J146" t="s">
        <v>91</v>
      </c>
    </row>
    <row r="147" spans="2:10" ht="14.5" x14ac:dyDescent="0.35">
      <c r="C147" s="210" t="s">
        <v>84</v>
      </c>
      <c r="D147" s="233">
        <v>0</v>
      </c>
      <c r="E147" s="225"/>
      <c r="F147" s="225"/>
      <c r="G147" s="225"/>
      <c r="H147" s="225"/>
      <c r="I147" s="225"/>
      <c r="J147" t="s">
        <v>92</v>
      </c>
    </row>
    <row r="148" spans="2:10" ht="14.5" x14ac:dyDescent="0.35">
      <c r="C148" s="210" t="s">
        <v>85</v>
      </c>
      <c r="D148" s="233">
        <v>0</v>
      </c>
      <c r="E148" s="225"/>
      <c r="F148" s="225"/>
      <c r="G148" s="225"/>
      <c r="H148" s="225"/>
      <c r="I148" s="225"/>
      <c r="J148" t="s">
        <v>92</v>
      </c>
    </row>
    <row r="149" spans="2:10" ht="14.5" x14ac:dyDescent="0.35">
      <c r="C149" s="210" t="s">
        <v>86</v>
      </c>
      <c r="D149" s="233">
        <v>0</v>
      </c>
      <c r="E149" s="225"/>
      <c r="F149" s="225"/>
      <c r="G149" s="225"/>
      <c r="H149" s="225"/>
      <c r="I149" s="225"/>
      <c r="J149" t="s">
        <v>92</v>
      </c>
    </row>
    <row r="151" spans="2:10" ht="13" x14ac:dyDescent="0.3">
      <c r="B151" s="213" t="s">
        <v>28</v>
      </c>
    </row>
    <row r="152" spans="2:10" ht="14.5" x14ac:dyDescent="0.35">
      <c r="D152" s="212" t="s">
        <v>125</v>
      </c>
      <c r="E152" s="212">
        <v>2021</v>
      </c>
      <c r="F152" s="212">
        <v>2022</v>
      </c>
      <c r="G152" s="212">
        <v>2023</v>
      </c>
      <c r="H152" s="212">
        <v>2024</v>
      </c>
      <c r="I152" s="212">
        <v>2025</v>
      </c>
    </row>
    <row r="153" spans="2:10" ht="14.5" x14ac:dyDescent="0.35">
      <c r="C153" s="210" t="s">
        <v>3</v>
      </c>
      <c r="D153" s="261">
        <v>7.6E-3</v>
      </c>
      <c r="E153" s="261">
        <v>8.0999999999999996E-3</v>
      </c>
      <c r="F153" s="261">
        <v>8.0999999999999996E-3</v>
      </c>
      <c r="G153" s="261">
        <v>8.0999999999999996E-3</v>
      </c>
      <c r="H153" s="261">
        <v>8.0999999999999996E-3</v>
      </c>
      <c r="I153" s="261">
        <v>8.0999999999999996E-3</v>
      </c>
      <c r="J153" t="s">
        <v>91</v>
      </c>
    </row>
    <row r="154" spans="2:10" ht="14.5" x14ac:dyDescent="0.35">
      <c r="C154" s="210" t="s">
        <v>79</v>
      </c>
      <c r="D154" s="261">
        <v>7.1000000000000004E-3</v>
      </c>
      <c r="E154" s="261">
        <v>7.6E-3</v>
      </c>
      <c r="F154" s="261">
        <v>7.6E-3</v>
      </c>
      <c r="G154" s="261">
        <v>7.6E-3</v>
      </c>
      <c r="H154" s="261">
        <v>7.6E-3</v>
      </c>
      <c r="I154" s="261">
        <v>7.6E-3</v>
      </c>
      <c r="J154" t="s">
        <v>91</v>
      </c>
    </row>
    <row r="155" spans="2:10" ht="14.5" x14ac:dyDescent="0.35">
      <c r="C155" s="210" t="s">
        <v>80</v>
      </c>
      <c r="D155" s="261">
        <v>2.9016999999999999</v>
      </c>
      <c r="E155" s="261">
        <v>3.1059000000000001</v>
      </c>
      <c r="F155" s="261">
        <v>3.1059000000000001</v>
      </c>
      <c r="G155" s="261">
        <v>3.1059000000000001</v>
      </c>
      <c r="H155" s="261">
        <v>3.1059000000000001</v>
      </c>
      <c r="I155" s="261">
        <v>3.1059000000000001</v>
      </c>
      <c r="J155" t="s">
        <v>92</v>
      </c>
    </row>
    <row r="156" spans="2:10" ht="14.5" x14ac:dyDescent="0.35">
      <c r="C156" s="210" t="s">
        <v>81</v>
      </c>
      <c r="D156" s="261">
        <v>3.0127999999999999</v>
      </c>
      <c r="E156" s="261">
        <v>3.2248000000000001</v>
      </c>
      <c r="F156" s="261">
        <v>3.2248000000000001</v>
      </c>
      <c r="G156" s="261">
        <v>3.2248000000000001</v>
      </c>
      <c r="H156" s="261">
        <v>3.2248000000000001</v>
      </c>
      <c r="I156" s="261">
        <v>3.2248000000000001</v>
      </c>
      <c r="J156" t="s">
        <v>92</v>
      </c>
    </row>
    <row r="157" spans="2:10" ht="14.5" x14ac:dyDescent="0.35">
      <c r="C157" s="210" t="s">
        <v>82</v>
      </c>
      <c r="D157" s="261">
        <v>3.3399000000000001</v>
      </c>
      <c r="E157" s="261">
        <v>3.5749</v>
      </c>
      <c r="F157" s="261">
        <v>3.5749</v>
      </c>
      <c r="G157" s="261">
        <v>3.5749</v>
      </c>
      <c r="H157" s="261">
        <v>3.5749</v>
      </c>
      <c r="I157" s="261">
        <v>3.5749</v>
      </c>
      <c r="J157" t="s">
        <v>92</v>
      </c>
    </row>
    <row r="158" spans="2:10" ht="14.5" x14ac:dyDescent="0.35">
      <c r="C158" s="210" t="s">
        <v>65</v>
      </c>
      <c r="D158" s="261">
        <v>2.1528999999999998</v>
      </c>
      <c r="E158" s="261">
        <v>2.3043999999999998</v>
      </c>
      <c r="F158" s="261">
        <v>2.3043999999999998</v>
      </c>
      <c r="G158" s="261">
        <v>2.3043999999999998</v>
      </c>
      <c r="H158" s="261">
        <v>2.3043999999999998</v>
      </c>
      <c r="I158" s="261">
        <v>2.3043999999999998</v>
      </c>
      <c r="J158" t="s">
        <v>92</v>
      </c>
    </row>
    <row r="159" spans="2:10" ht="14.5" x14ac:dyDescent="0.35">
      <c r="C159" s="210" t="s">
        <v>83</v>
      </c>
      <c r="D159" s="261">
        <v>2.1419999999999999</v>
      </c>
      <c r="E159" s="261">
        <v>2.2927</v>
      </c>
      <c r="F159" s="261">
        <v>2.2927</v>
      </c>
      <c r="G159" s="261">
        <v>2.2927</v>
      </c>
      <c r="H159" s="261">
        <v>2.2927</v>
      </c>
      <c r="I159" s="261">
        <v>2.2927</v>
      </c>
      <c r="J159" t="s">
        <v>92</v>
      </c>
    </row>
    <row r="160" spans="2:10" ht="14.5" x14ac:dyDescent="0.35">
      <c r="C160" s="210" t="s">
        <v>63</v>
      </c>
      <c r="D160" s="261">
        <v>7.1000000000000004E-3</v>
      </c>
      <c r="E160" s="261">
        <v>7.6E-3</v>
      </c>
      <c r="F160" s="261">
        <v>7.6E-3</v>
      </c>
      <c r="G160" s="261">
        <v>7.6E-3</v>
      </c>
      <c r="H160" s="261">
        <v>7.6E-3</v>
      </c>
      <c r="I160" s="261">
        <v>7.6E-3</v>
      </c>
      <c r="J160" t="s">
        <v>92</v>
      </c>
    </row>
    <row r="161" spans="2:10" ht="14.5" x14ac:dyDescent="0.35">
      <c r="C161" s="210" t="s">
        <v>84</v>
      </c>
      <c r="D161" s="210"/>
      <c r="E161" s="225"/>
      <c r="J161" t="s">
        <v>92</v>
      </c>
    </row>
    <row r="162" spans="2:10" ht="14.5" x14ac:dyDescent="0.35">
      <c r="C162" s="210" t="s">
        <v>85</v>
      </c>
      <c r="D162" s="210"/>
      <c r="E162" s="225"/>
      <c r="J162" t="s">
        <v>92</v>
      </c>
    </row>
    <row r="163" spans="2:10" ht="14.5" x14ac:dyDescent="0.35">
      <c r="C163" s="210" t="s">
        <v>86</v>
      </c>
      <c r="D163" s="210"/>
      <c r="E163" s="225"/>
      <c r="J163" t="s">
        <v>92</v>
      </c>
    </row>
    <row r="165" spans="2:10" ht="13" x14ac:dyDescent="0.3">
      <c r="B165" s="213" t="s">
        <v>29</v>
      </c>
    </row>
    <row r="166" spans="2:10" ht="14.5" x14ac:dyDescent="0.35">
      <c r="D166" s="212" t="s">
        <v>125</v>
      </c>
      <c r="E166" s="212">
        <v>2021</v>
      </c>
      <c r="F166" s="212">
        <v>2022</v>
      </c>
      <c r="G166" s="212">
        <v>2023</v>
      </c>
      <c r="H166" s="212">
        <v>2024</v>
      </c>
      <c r="I166" s="212">
        <v>2025</v>
      </c>
    </row>
    <row r="167" spans="2:10" ht="14.5" x14ac:dyDescent="0.35">
      <c r="C167" s="210" t="s">
        <v>3</v>
      </c>
      <c r="D167" s="261">
        <v>5.1999999999999998E-3</v>
      </c>
      <c r="E167" s="261">
        <v>5.0000000000000001E-3</v>
      </c>
      <c r="F167" s="261">
        <v>5.0000000000000001E-3</v>
      </c>
      <c r="G167" s="261">
        <v>5.0000000000000001E-3</v>
      </c>
      <c r="H167" s="261">
        <v>5.0000000000000001E-3</v>
      </c>
      <c r="I167" s="261">
        <v>5.0000000000000001E-3</v>
      </c>
      <c r="J167" t="s">
        <v>91</v>
      </c>
    </row>
    <row r="168" spans="2:10" ht="14.5" x14ac:dyDescent="0.35">
      <c r="C168" s="210" t="s">
        <v>79</v>
      </c>
      <c r="D168" s="261">
        <v>5.0000000000000001E-3</v>
      </c>
      <c r="E168" s="261">
        <v>4.7999999999999996E-3</v>
      </c>
      <c r="F168" s="261">
        <v>4.7999999999999996E-3</v>
      </c>
      <c r="G168" s="261">
        <v>4.7999999999999996E-3</v>
      </c>
      <c r="H168" s="261">
        <v>4.7999999999999996E-3</v>
      </c>
      <c r="I168" s="261">
        <v>4.7999999999999996E-3</v>
      </c>
      <c r="J168" t="s">
        <v>91</v>
      </c>
    </row>
    <row r="169" spans="2:10" ht="14.5" x14ac:dyDescent="0.35">
      <c r="C169" s="210" t="s">
        <v>80</v>
      </c>
      <c r="D169" s="261">
        <v>2.0474000000000001</v>
      </c>
      <c r="E169" s="261">
        <v>1.9643999999999999</v>
      </c>
      <c r="F169" s="261">
        <v>1.9643999999999999</v>
      </c>
      <c r="G169" s="261">
        <v>1.9643999999999999</v>
      </c>
      <c r="H169" s="261">
        <v>1.9643999999999999</v>
      </c>
      <c r="I169" s="261">
        <v>1.9643999999999999</v>
      </c>
      <c r="J169" t="s">
        <v>92</v>
      </c>
    </row>
    <row r="170" spans="2:10" ht="14.5" x14ac:dyDescent="0.35">
      <c r="C170" s="210" t="s">
        <v>81</v>
      </c>
      <c r="D170" s="261">
        <v>2.1882000000000001</v>
      </c>
      <c r="E170" s="261">
        <v>2.0994999999999999</v>
      </c>
      <c r="F170" s="261">
        <v>2.0994999999999999</v>
      </c>
      <c r="G170" s="261">
        <v>2.0994999999999999</v>
      </c>
      <c r="H170" s="261">
        <v>2.0994999999999999</v>
      </c>
      <c r="I170" s="261">
        <v>2.0994999999999999</v>
      </c>
      <c r="J170" t="s">
        <v>92</v>
      </c>
    </row>
    <row r="171" spans="2:10" ht="14.5" x14ac:dyDescent="0.35">
      <c r="C171" s="210" t="s">
        <v>82</v>
      </c>
      <c r="D171" s="261">
        <v>2.4641999999999999</v>
      </c>
      <c r="E171" s="261">
        <v>2.3643000000000001</v>
      </c>
      <c r="F171" s="261">
        <v>2.3643000000000001</v>
      </c>
      <c r="G171" s="261">
        <v>2.3643000000000001</v>
      </c>
      <c r="H171" s="261">
        <v>2.3643000000000001</v>
      </c>
      <c r="I171" s="261">
        <v>2.3643000000000001</v>
      </c>
      <c r="J171" t="s">
        <v>92</v>
      </c>
    </row>
    <row r="172" spans="2:10" ht="14.5" x14ac:dyDescent="0.35">
      <c r="C172" s="210" t="s">
        <v>65</v>
      </c>
      <c r="D172" s="261">
        <v>1.5528</v>
      </c>
      <c r="E172" s="261">
        <v>1.4898</v>
      </c>
      <c r="F172" s="261">
        <v>1.4898</v>
      </c>
      <c r="G172" s="261">
        <v>1.4898</v>
      </c>
      <c r="H172" s="261">
        <v>1.4898</v>
      </c>
      <c r="I172" s="261">
        <v>1.4898</v>
      </c>
      <c r="J172" t="s">
        <v>92</v>
      </c>
    </row>
    <row r="173" spans="2:10" ht="14.5" x14ac:dyDescent="0.35">
      <c r="C173" s="210" t="s">
        <v>83</v>
      </c>
      <c r="D173" s="261">
        <v>1.5210999999999999</v>
      </c>
      <c r="E173" s="261">
        <v>1.4594</v>
      </c>
      <c r="F173" s="261">
        <v>1.4594</v>
      </c>
      <c r="G173" s="261">
        <v>1.4594</v>
      </c>
      <c r="H173" s="261">
        <v>1.4594</v>
      </c>
      <c r="I173" s="261">
        <v>1.4594</v>
      </c>
      <c r="J173" t="s">
        <v>92</v>
      </c>
    </row>
    <row r="174" spans="2:10" ht="14.5" x14ac:dyDescent="0.35">
      <c r="C174" s="210" t="s">
        <v>63</v>
      </c>
      <c r="D174" s="261">
        <v>5.0000000000000001E-3</v>
      </c>
      <c r="E174" s="261">
        <v>4.7999999999999996E-3</v>
      </c>
      <c r="F174" s="261">
        <v>4.7999999999999996E-3</v>
      </c>
      <c r="G174" s="261">
        <v>4.7999999999999996E-3</v>
      </c>
      <c r="H174" s="261">
        <v>4.7999999999999996E-3</v>
      </c>
      <c r="I174" s="261">
        <v>4.7999999999999996E-3</v>
      </c>
      <c r="J174" t="s">
        <v>92</v>
      </c>
    </row>
    <row r="175" spans="2:10" ht="14.5" x14ac:dyDescent="0.35">
      <c r="C175" s="210" t="s">
        <v>84</v>
      </c>
      <c r="D175" s="210"/>
      <c r="E175" s="225"/>
      <c r="J175" t="s">
        <v>92</v>
      </c>
    </row>
    <row r="176" spans="2:10" ht="14.5" x14ac:dyDescent="0.35">
      <c r="C176" s="210" t="s">
        <v>85</v>
      </c>
      <c r="D176" s="210"/>
      <c r="E176" s="225"/>
      <c r="J176" t="s">
        <v>92</v>
      </c>
    </row>
    <row r="177" spans="2:10" ht="14.5" x14ac:dyDescent="0.35">
      <c r="C177" s="210" t="s">
        <v>86</v>
      </c>
      <c r="D177" s="210"/>
      <c r="E177" s="225"/>
      <c r="J177" t="s">
        <v>92</v>
      </c>
    </row>
    <row r="179" spans="2:10" ht="13" x14ac:dyDescent="0.3">
      <c r="B179" s="213" t="s">
        <v>31</v>
      </c>
    </row>
    <row r="180" spans="2:10" ht="14.5" x14ac:dyDescent="0.35">
      <c r="D180" s="212" t="s">
        <v>125</v>
      </c>
      <c r="E180" s="212">
        <v>2021</v>
      </c>
      <c r="F180" s="212">
        <v>2022</v>
      </c>
      <c r="G180" s="212">
        <v>2023</v>
      </c>
      <c r="H180" s="212">
        <v>2024</v>
      </c>
      <c r="I180" s="212">
        <v>2025</v>
      </c>
    </row>
    <row r="181" spans="2:10" ht="14.5" x14ac:dyDescent="0.35">
      <c r="C181" s="210" t="s">
        <v>3</v>
      </c>
      <c r="D181" s="233">
        <v>3.3999999999999998E-3</v>
      </c>
      <c r="E181" s="233">
        <v>3.3999999999999998E-3</v>
      </c>
      <c r="F181" s="233">
        <v>3.3999999999999998E-3</v>
      </c>
      <c r="G181" s="233">
        <v>3.3999999999999998E-3</v>
      </c>
      <c r="H181" s="233">
        <v>3.3999999999999998E-3</v>
      </c>
      <c r="I181" s="233">
        <v>3.3999999999999998E-3</v>
      </c>
      <c r="J181" t="s">
        <v>91</v>
      </c>
    </row>
    <row r="182" spans="2:10" ht="14.5" x14ac:dyDescent="0.35">
      <c r="C182" s="210" t="s">
        <v>79</v>
      </c>
      <c r="D182" s="233">
        <v>3.3999999999999998E-3</v>
      </c>
      <c r="E182" s="233">
        <v>3.3999999999999998E-3</v>
      </c>
      <c r="F182" s="233">
        <v>3.3999999999999998E-3</v>
      </c>
      <c r="G182" s="233">
        <v>3.3999999999999998E-3</v>
      </c>
      <c r="H182" s="233">
        <v>3.3999999999999998E-3</v>
      </c>
      <c r="I182" s="233">
        <v>3.3999999999999998E-3</v>
      </c>
      <c r="J182" t="s">
        <v>91</v>
      </c>
    </row>
    <row r="183" spans="2:10" ht="14.5" x14ac:dyDescent="0.35">
      <c r="C183" s="210" t="s">
        <v>80</v>
      </c>
      <c r="D183" s="233">
        <v>3.3999999999999998E-3</v>
      </c>
      <c r="E183" s="233">
        <v>3.3999999999999998E-3</v>
      </c>
      <c r="F183" s="233">
        <v>3.3999999999999998E-3</v>
      </c>
      <c r="G183" s="233">
        <v>3.3999999999999998E-3</v>
      </c>
      <c r="H183" s="233">
        <v>3.3999999999999998E-3</v>
      </c>
      <c r="I183" s="233">
        <v>3.3999999999999998E-3</v>
      </c>
      <c r="J183" t="s">
        <v>91</v>
      </c>
    </row>
    <row r="184" spans="2:10" ht="14.5" x14ac:dyDescent="0.35">
      <c r="C184" s="210" t="s">
        <v>81</v>
      </c>
      <c r="D184" s="233">
        <v>3.3999999999999998E-3</v>
      </c>
      <c r="E184" s="233">
        <v>3.3999999999999998E-3</v>
      </c>
      <c r="F184" s="233">
        <v>3.3999999999999998E-3</v>
      </c>
      <c r="G184" s="233">
        <v>3.3999999999999998E-3</v>
      </c>
      <c r="H184" s="233">
        <v>3.3999999999999998E-3</v>
      </c>
      <c r="I184" s="233">
        <v>3.3999999999999998E-3</v>
      </c>
      <c r="J184" t="s">
        <v>91</v>
      </c>
    </row>
    <row r="185" spans="2:10" ht="14.5" x14ac:dyDescent="0.35">
      <c r="C185" s="210" t="s">
        <v>82</v>
      </c>
      <c r="D185" s="233">
        <v>3.3999999999999998E-3</v>
      </c>
      <c r="E185" s="233">
        <v>3.3999999999999998E-3</v>
      </c>
      <c r="F185" s="233">
        <v>3.3999999999999998E-3</v>
      </c>
      <c r="G185" s="233">
        <v>3.3999999999999998E-3</v>
      </c>
      <c r="H185" s="233">
        <v>3.3999999999999998E-3</v>
      </c>
      <c r="I185" s="233">
        <v>3.3999999999999998E-3</v>
      </c>
      <c r="J185" t="s">
        <v>91</v>
      </c>
    </row>
    <row r="186" spans="2:10" ht="14.5" x14ac:dyDescent="0.35">
      <c r="C186" s="210" t="s">
        <v>65</v>
      </c>
      <c r="D186" s="233">
        <v>3.3999999999999998E-3</v>
      </c>
      <c r="E186" s="233">
        <v>3.3999999999999998E-3</v>
      </c>
      <c r="F186" s="233">
        <v>3.3999999999999998E-3</v>
      </c>
      <c r="G186" s="233">
        <v>3.3999999999999998E-3</v>
      </c>
      <c r="H186" s="233">
        <v>3.3999999999999998E-3</v>
      </c>
      <c r="I186" s="233">
        <v>3.3999999999999998E-3</v>
      </c>
      <c r="J186" t="s">
        <v>91</v>
      </c>
    </row>
    <row r="187" spans="2:10" ht="14.5" x14ac:dyDescent="0.35">
      <c r="C187" s="210" t="s">
        <v>83</v>
      </c>
      <c r="D187" s="233">
        <v>3.3999999999999998E-3</v>
      </c>
      <c r="E187" s="233">
        <v>3.3999999999999998E-3</v>
      </c>
      <c r="F187" s="233">
        <v>3.3999999999999998E-3</v>
      </c>
      <c r="G187" s="233">
        <v>3.3999999999999998E-3</v>
      </c>
      <c r="H187" s="233">
        <v>3.3999999999999998E-3</v>
      </c>
      <c r="I187" s="233">
        <v>3.3999999999999998E-3</v>
      </c>
      <c r="J187" t="s">
        <v>91</v>
      </c>
    </row>
    <row r="188" spans="2:10" ht="14.5" x14ac:dyDescent="0.35">
      <c r="C188" s="210" t="s">
        <v>63</v>
      </c>
      <c r="D188" s="233">
        <v>3.3999999999999998E-3</v>
      </c>
      <c r="E188" s="233">
        <v>3.3999999999999998E-3</v>
      </c>
      <c r="F188" s="233">
        <v>3.3999999999999998E-3</v>
      </c>
      <c r="G188" s="233">
        <v>3.3999999999999998E-3</v>
      </c>
      <c r="H188" s="233">
        <v>3.3999999999999998E-3</v>
      </c>
      <c r="I188" s="233">
        <v>3.3999999999999998E-3</v>
      </c>
      <c r="J188" t="s">
        <v>91</v>
      </c>
    </row>
    <row r="189" spans="2:10" ht="14.5" x14ac:dyDescent="0.35">
      <c r="C189" s="210" t="s">
        <v>84</v>
      </c>
      <c r="D189" s="233">
        <v>3.3999999999999998E-3</v>
      </c>
      <c r="E189" s="233">
        <v>3.3999999999999998E-3</v>
      </c>
      <c r="F189" s="233">
        <v>3.3999999999999998E-3</v>
      </c>
      <c r="G189" s="233">
        <v>3.3999999999999998E-3</v>
      </c>
      <c r="H189" s="233">
        <v>3.3999999999999998E-3</v>
      </c>
      <c r="I189" s="233">
        <v>3.3999999999999998E-3</v>
      </c>
      <c r="J189" t="s">
        <v>91</v>
      </c>
    </row>
    <row r="190" spans="2:10" ht="14.5" x14ac:dyDescent="0.35">
      <c r="C190" s="210" t="s">
        <v>85</v>
      </c>
      <c r="D190" s="233">
        <v>3.3999999999999998E-3</v>
      </c>
      <c r="E190" s="233">
        <v>3.3999999999999998E-3</v>
      </c>
      <c r="F190" s="233">
        <v>3.3999999999999998E-3</v>
      </c>
      <c r="G190" s="233">
        <v>3.3999999999999998E-3</v>
      </c>
      <c r="H190" s="233">
        <v>3.3999999999999998E-3</v>
      </c>
      <c r="I190" s="233">
        <v>3.3999999999999998E-3</v>
      </c>
      <c r="J190" t="s">
        <v>91</v>
      </c>
    </row>
    <row r="191" spans="2:10" ht="14.5" x14ac:dyDescent="0.35">
      <c r="C191" s="210" t="s">
        <v>86</v>
      </c>
      <c r="D191" s="233">
        <v>3.3999999999999998E-3</v>
      </c>
      <c r="E191" s="233">
        <v>3.3999999999999998E-3</v>
      </c>
      <c r="F191" s="233">
        <v>3.3999999999999998E-3</v>
      </c>
      <c r="G191" s="233">
        <v>3.3999999999999998E-3</v>
      </c>
      <c r="H191" s="233">
        <v>3.3999999999999998E-3</v>
      </c>
      <c r="I191" s="233">
        <v>3.3999999999999998E-3</v>
      </c>
      <c r="J191" t="s">
        <v>91</v>
      </c>
    </row>
    <row r="193" spans="2:10" ht="13" x14ac:dyDescent="0.3">
      <c r="B193" s="213" t="s">
        <v>32</v>
      </c>
    </row>
    <row r="194" spans="2:10" ht="14.5" x14ac:dyDescent="0.35">
      <c r="D194" s="212" t="s">
        <v>125</v>
      </c>
      <c r="E194" s="212">
        <v>2021</v>
      </c>
      <c r="F194" s="212">
        <v>2022</v>
      </c>
      <c r="G194" s="212">
        <v>2023</v>
      </c>
      <c r="H194" s="212">
        <v>2024</v>
      </c>
      <c r="I194" s="212">
        <v>2025</v>
      </c>
    </row>
    <row r="195" spans="2:10" ht="14.5" x14ac:dyDescent="0.35">
      <c r="C195" s="210" t="s">
        <v>3</v>
      </c>
      <c r="D195" s="233">
        <v>5.0000000000000001E-4</v>
      </c>
      <c r="E195" s="233">
        <v>5.0000000000000001E-4</v>
      </c>
      <c r="F195" s="233">
        <v>5.0000000000000001E-4</v>
      </c>
      <c r="G195" s="233">
        <v>5.0000000000000001E-4</v>
      </c>
      <c r="H195" s="233">
        <v>5.0000000000000001E-4</v>
      </c>
      <c r="I195">
        <v>5.0000000000000001E-4</v>
      </c>
      <c r="J195" t="s">
        <v>91</v>
      </c>
    </row>
    <row r="196" spans="2:10" ht="14.5" x14ac:dyDescent="0.35">
      <c r="C196" s="210" t="s">
        <v>79</v>
      </c>
      <c r="D196" s="233">
        <v>5.0000000000000001E-4</v>
      </c>
      <c r="E196" s="233">
        <v>5.0000000000000001E-4</v>
      </c>
      <c r="F196" s="233">
        <v>5.0000000000000001E-4</v>
      </c>
      <c r="G196" s="233">
        <v>5.0000000000000001E-4</v>
      </c>
      <c r="H196" s="233">
        <v>5.0000000000000001E-4</v>
      </c>
      <c r="I196">
        <v>5.0000000000000001E-4</v>
      </c>
      <c r="J196" t="s">
        <v>91</v>
      </c>
    </row>
    <row r="197" spans="2:10" ht="14.5" x14ac:dyDescent="0.35">
      <c r="C197" s="210" t="s">
        <v>80</v>
      </c>
      <c r="D197" s="233">
        <v>5.0000000000000001E-4</v>
      </c>
      <c r="E197" s="233">
        <v>5.0000000000000001E-4</v>
      </c>
      <c r="F197" s="233">
        <v>5.0000000000000001E-4</v>
      </c>
      <c r="G197" s="233">
        <v>5.0000000000000001E-4</v>
      </c>
      <c r="H197" s="233">
        <v>5.0000000000000001E-4</v>
      </c>
      <c r="I197">
        <v>5.0000000000000001E-4</v>
      </c>
      <c r="J197" t="s">
        <v>91</v>
      </c>
    </row>
    <row r="198" spans="2:10" ht="14.5" x14ac:dyDescent="0.35">
      <c r="C198" s="210" t="s">
        <v>81</v>
      </c>
      <c r="D198" s="233">
        <v>5.0000000000000001E-4</v>
      </c>
      <c r="E198" s="233">
        <v>5.0000000000000001E-4</v>
      </c>
      <c r="F198" s="233">
        <v>5.0000000000000001E-4</v>
      </c>
      <c r="G198" s="233">
        <v>5.0000000000000001E-4</v>
      </c>
      <c r="H198" s="233">
        <v>5.0000000000000001E-4</v>
      </c>
      <c r="I198">
        <v>5.0000000000000001E-4</v>
      </c>
      <c r="J198" t="s">
        <v>91</v>
      </c>
    </row>
    <row r="199" spans="2:10" ht="14.5" x14ac:dyDescent="0.35">
      <c r="C199" s="210" t="s">
        <v>82</v>
      </c>
      <c r="D199" s="233">
        <v>5.0000000000000001E-4</v>
      </c>
      <c r="E199" s="233">
        <v>5.0000000000000001E-4</v>
      </c>
      <c r="F199" s="233">
        <v>5.0000000000000001E-4</v>
      </c>
      <c r="G199" s="233">
        <v>5.0000000000000001E-4</v>
      </c>
      <c r="H199" s="233">
        <v>5.0000000000000001E-4</v>
      </c>
      <c r="I199">
        <v>5.0000000000000001E-4</v>
      </c>
      <c r="J199" t="s">
        <v>91</v>
      </c>
    </row>
    <row r="200" spans="2:10" ht="14.5" x14ac:dyDescent="0.35">
      <c r="C200" s="210" t="s">
        <v>65</v>
      </c>
      <c r="D200" s="233">
        <v>5.0000000000000001E-4</v>
      </c>
      <c r="E200" s="233">
        <v>5.0000000000000001E-4</v>
      </c>
      <c r="F200" s="233">
        <v>5.0000000000000001E-4</v>
      </c>
      <c r="G200" s="233">
        <v>5.0000000000000001E-4</v>
      </c>
      <c r="H200" s="233">
        <v>5.0000000000000001E-4</v>
      </c>
      <c r="I200">
        <v>5.0000000000000001E-4</v>
      </c>
      <c r="J200" t="s">
        <v>91</v>
      </c>
    </row>
    <row r="201" spans="2:10" ht="14.5" x14ac:dyDescent="0.35">
      <c r="C201" s="210" t="s">
        <v>83</v>
      </c>
      <c r="D201" s="233">
        <v>5.0000000000000001E-4</v>
      </c>
      <c r="E201" s="233">
        <v>5.0000000000000001E-4</v>
      </c>
      <c r="F201" s="233">
        <v>5.0000000000000001E-4</v>
      </c>
      <c r="G201" s="233">
        <v>5.0000000000000001E-4</v>
      </c>
      <c r="H201" s="233">
        <v>5.0000000000000001E-4</v>
      </c>
      <c r="I201">
        <v>5.0000000000000001E-4</v>
      </c>
      <c r="J201" t="s">
        <v>91</v>
      </c>
    </row>
    <row r="202" spans="2:10" ht="14.5" x14ac:dyDescent="0.35">
      <c r="C202" s="210" t="s">
        <v>63</v>
      </c>
      <c r="D202" s="233">
        <v>5.0000000000000001E-4</v>
      </c>
      <c r="E202" s="233">
        <v>5.0000000000000001E-4</v>
      </c>
      <c r="F202" s="233">
        <v>5.0000000000000001E-4</v>
      </c>
      <c r="G202" s="233">
        <v>5.0000000000000001E-4</v>
      </c>
      <c r="H202" s="233">
        <v>5.0000000000000001E-4</v>
      </c>
      <c r="I202">
        <v>5.0000000000000001E-4</v>
      </c>
      <c r="J202" t="s">
        <v>91</v>
      </c>
    </row>
    <row r="203" spans="2:10" ht="14.5" x14ac:dyDescent="0.35">
      <c r="C203" s="210" t="s">
        <v>84</v>
      </c>
      <c r="D203" s="233">
        <v>5.0000000000000001E-4</v>
      </c>
      <c r="E203" s="233">
        <v>5.0000000000000001E-4</v>
      </c>
      <c r="F203" s="233">
        <v>5.0000000000000001E-4</v>
      </c>
      <c r="G203" s="233">
        <v>5.0000000000000001E-4</v>
      </c>
      <c r="H203" s="233">
        <v>5.0000000000000001E-4</v>
      </c>
      <c r="I203">
        <v>5.0000000000000001E-4</v>
      </c>
      <c r="J203" t="s">
        <v>91</v>
      </c>
    </row>
    <row r="204" spans="2:10" ht="14.5" x14ac:dyDescent="0.35">
      <c r="C204" s="210" t="s">
        <v>85</v>
      </c>
      <c r="D204" s="233">
        <v>5.0000000000000001E-4</v>
      </c>
      <c r="E204" s="233">
        <v>5.0000000000000001E-4</v>
      </c>
      <c r="F204" s="233">
        <v>5.0000000000000001E-4</v>
      </c>
      <c r="G204" s="233">
        <v>5.0000000000000001E-4</v>
      </c>
      <c r="H204" s="233">
        <v>5.0000000000000001E-4</v>
      </c>
      <c r="I204">
        <v>5.0000000000000001E-4</v>
      </c>
      <c r="J204" t="s">
        <v>91</v>
      </c>
    </row>
    <row r="205" spans="2:10" ht="14.5" x14ac:dyDescent="0.35">
      <c r="C205" s="210" t="s">
        <v>86</v>
      </c>
      <c r="D205" s="233">
        <v>5.0000000000000001E-4</v>
      </c>
      <c r="E205" s="233">
        <v>5.0000000000000001E-4</v>
      </c>
      <c r="F205" s="233">
        <v>5.0000000000000001E-4</v>
      </c>
      <c r="G205" s="233">
        <v>5.0000000000000001E-4</v>
      </c>
      <c r="H205" s="233">
        <v>5.0000000000000001E-4</v>
      </c>
      <c r="I205">
        <v>5.0000000000000001E-4</v>
      </c>
      <c r="J205" t="s">
        <v>91</v>
      </c>
    </row>
    <row r="207" spans="2:10" ht="13" x14ac:dyDescent="0.3">
      <c r="B207" s="213" t="s">
        <v>33</v>
      </c>
    </row>
    <row r="208" spans="2:10" ht="14.5" x14ac:dyDescent="0.35">
      <c r="D208" s="212" t="s">
        <v>125</v>
      </c>
      <c r="E208" s="212">
        <v>2021</v>
      </c>
      <c r="F208" s="212">
        <v>2022</v>
      </c>
      <c r="G208" s="212">
        <v>2023</v>
      </c>
      <c r="H208" s="212">
        <v>2024</v>
      </c>
      <c r="I208" s="212">
        <v>2025</v>
      </c>
    </row>
    <row r="209" spans="2:10" ht="14.5" x14ac:dyDescent="0.35">
      <c r="C209" s="210" t="s">
        <v>3</v>
      </c>
      <c r="D209" s="298">
        <v>0.25</v>
      </c>
      <c r="E209" s="298">
        <v>0.25</v>
      </c>
      <c r="F209" s="298">
        <v>0.25</v>
      </c>
      <c r="G209" s="298">
        <v>0.25</v>
      </c>
      <c r="H209" s="298">
        <v>0.25</v>
      </c>
      <c r="I209" s="298">
        <v>0.25</v>
      </c>
      <c r="J209" t="s">
        <v>96</v>
      </c>
    </row>
    <row r="210" spans="2:10" ht="14.5" x14ac:dyDescent="0.35">
      <c r="C210" s="210" t="s">
        <v>79</v>
      </c>
      <c r="D210" s="298">
        <v>0.25</v>
      </c>
      <c r="E210" s="298">
        <v>0.25</v>
      </c>
      <c r="F210" s="298">
        <v>0.25</v>
      </c>
      <c r="G210" s="298">
        <v>0.25</v>
      </c>
      <c r="H210" s="298">
        <v>0.25</v>
      </c>
      <c r="I210" s="298">
        <v>0.25</v>
      </c>
      <c r="J210" t="s">
        <v>96</v>
      </c>
    </row>
    <row r="211" spans="2:10" ht="14.5" x14ac:dyDescent="0.35">
      <c r="C211" s="210" t="s">
        <v>80</v>
      </c>
      <c r="D211" s="298">
        <v>0.25</v>
      </c>
      <c r="E211" s="298">
        <v>0.25</v>
      </c>
      <c r="F211" s="298">
        <v>0.25</v>
      </c>
      <c r="G211" s="298">
        <v>0.25</v>
      </c>
      <c r="H211" s="298">
        <v>0.25</v>
      </c>
      <c r="I211" s="298">
        <v>0.25</v>
      </c>
      <c r="J211" t="s">
        <v>96</v>
      </c>
    </row>
    <row r="212" spans="2:10" ht="14.5" x14ac:dyDescent="0.35">
      <c r="C212" s="210" t="s">
        <v>81</v>
      </c>
      <c r="D212" s="298">
        <v>0.25</v>
      </c>
      <c r="E212" s="298">
        <v>0.25</v>
      </c>
      <c r="F212" s="298">
        <v>0.25</v>
      </c>
      <c r="G212" s="298">
        <v>0.25</v>
      </c>
      <c r="H212" s="298">
        <v>0.25</v>
      </c>
      <c r="I212" s="298">
        <v>0.25</v>
      </c>
      <c r="J212" t="s">
        <v>96</v>
      </c>
    </row>
    <row r="213" spans="2:10" ht="14.5" x14ac:dyDescent="0.35">
      <c r="C213" s="210" t="s">
        <v>82</v>
      </c>
      <c r="D213" s="298">
        <v>0.25</v>
      </c>
      <c r="E213" s="298">
        <v>0.25</v>
      </c>
      <c r="F213" s="298">
        <v>0.25</v>
      </c>
      <c r="G213" s="298">
        <v>0.25</v>
      </c>
      <c r="H213" s="298">
        <v>0.25</v>
      </c>
      <c r="I213" s="298">
        <v>0.25</v>
      </c>
      <c r="J213" t="s">
        <v>96</v>
      </c>
    </row>
    <row r="214" spans="2:10" ht="14.5" x14ac:dyDescent="0.35">
      <c r="C214" s="210" t="s">
        <v>65</v>
      </c>
      <c r="D214" s="298">
        <v>0.25</v>
      </c>
      <c r="E214" s="298">
        <v>0.25</v>
      </c>
      <c r="F214" s="298">
        <v>0.25</v>
      </c>
      <c r="G214" s="298">
        <v>0.25</v>
      </c>
      <c r="H214" s="298">
        <v>0.25</v>
      </c>
      <c r="I214" s="298">
        <v>0.25</v>
      </c>
      <c r="J214" t="s">
        <v>96</v>
      </c>
    </row>
    <row r="215" spans="2:10" ht="14.5" x14ac:dyDescent="0.35">
      <c r="C215" s="210" t="s">
        <v>83</v>
      </c>
      <c r="D215" s="298">
        <v>0.25</v>
      </c>
      <c r="E215" s="298">
        <v>0.25</v>
      </c>
      <c r="F215" s="298">
        <v>0.25</v>
      </c>
      <c r="G215" s="298">
        <v>0.25</v>
      </c>
      <c r="H215" s="298">
        <v>0.25</v>
      </c>
      <c r="I215" s="298">
        <v>0.25</v>
      </c>
      <c r="J215" t="s">
        <v>96</v>
      </c>
    </row>
    <row r="216" spans="2:10" ht="14.5" x14ac:dyDescent="0.35">
      <c r="C216" s="210" t="s">
        <v>63</v>
      </c>
      <c r="D216" s="298">
        <v>0.25</v>
      </c>
      <c r="E216" s="298">
        <v>0.25</v>
      </c>
      <c r="F216" s="298">
        <v>0.25</v>
      </c>
      <c r="G216" s="298">
        <v>0.25</v>
      </c>
      <c r="H216" s="298">
        <v>0.25</v>
      </c>
      <c r="I216" s="298">
        <v>0.25</v>
      </c>
      <c r="J216" t="s">
        <v>96</v>
      </c>
    </row>
    <row r="217" spans="2:10" ht="14.5" x14ac:dyDescent="0.35">
      <c r="C217" s="210" t="s">
        <v>84</v>
      </c>
      <c r="D217" s="298">
        <v>0.25</v>
      </c>
      <c r="E217" s="298">
        <v>0.25</v>
      </c>
      <c r="F217" s="298">
        <v>0.25</v>
      </c>
      <c r="G217" s="298">
        <v>0.25</v>
      </c>
      <c r="H217" s="298">
        <v>0.25</v>
      </c>
      <c r="I217" s="298">
        <v>0.25</v>
      </c>
      <c r="J217" t="s">
        <v>96</v>
      </c>
    </row>
    <row r="218" spans="2:10" ht="14.5" x14ac:dyDescent="0.35">
      <c r="C218" s="210" t="s">
        <v>85</v>
      </c>
      <c r="D218" s="298">
        <v>0.25</v>
      </c>
      <c r="E218" s="298">
        <v>0.25</v>
      </c>
      <c r="F218" s="298">
        <v>0.25</v>
      </c>
      <c r="G218" s="298">
        <v>0.25</v>
      </c>
      <c r="H218" s="298">
        <v>0.25</v>
      </c>
      <c r="I218" s="298">
        <v>0.25</v>
      </c>
      <c r="J218" t="s">
        <v>96</v>
      </c>
    </row>
    <row r="219" spans="2:10" ht="14.5" x14ac:dyDescent="0.35">
      <c r="C219" s="210" t="s">
        <v>86</v>
      </c>
      <c r="D219" s="298">
        <v>0.25</v>
      </c>
      <c r="E219" s="298">
        <v>0.25</v>
      </c>
      <c r="F219" s="298">
        <v>0.25</v>
      </c>
      <c r="G219" s="298">
        <v>0.25</v>
      </c>
      <c r="H219" s="298">
        <v>0.25</v>
      </c>
      <c r="I219" s="298">
        <v>0.25</v>
      </c>
      <c r="J219" t="s">
        <v>96</v>
      </c>
    </row>
    <row r="220" spans="2:10" ht="14.5" x14ac:dyDescent="0.35">
      <c r="C220" s="210"/>
      <c r="D220" s="210"/>
      <c r="E220" s="214"/>
      <c r="F220" s="214"/>
      <c r="G220" s="214"/>
      <c r="H220" s="214"/>
      <c r="I220" s="214"/>
    </row>
    <row r="221" spans="2:10" ht="14.5" x14ac:dyDescent="0.35">
      <c r="B221" s="213" t="s">
        <v>130</v>
      </c>
      <c r="D221" s="212" t="s">
        <v>125</v>
      </c>
      <c r="E221" s="212">
        <v>2021</v>
      </c>
      <c r="F221" s="212">
        <v>2022</v>
      </c>
      <c r="G221" s="212">
        <v>2023</v>
      </c>
      <c r="H221" s="212">
        <v>2024</v>
      </c>
      <c r="I221" s="212">
        <v>2025</v>
      </c>
    </row>
    <row r="222" spans="2:10" ht="14.5" x14ac:dyDescent="0.35">
      <c r="C222" s="210" t="s">
        <v>34</v>
      </c>
      <c r="D222" s="295">
        <v>0.10100000000000001</v>
      </c>
      <c r="E222" s="295">
        <v>0.10100000000000001</v>
      </c>
      <c r="F222" s="295">
        <v>0.10100000000000001</v>
      </c>
      <c r="G222" s="295">
        <v>0.10100000000000001</v>
      </c>
      <c r="H222" s="295">
        <v>0.10100000000000001</v>
      </c>
      <c r="I222" s="295">
        <v>0.10100000000000001</v>
      </c>
    </row>
    <row r="223" spans="2:10" ht="14.5" x14ac:dyDescent="0.35">
      <c r="C223" s="210" t="s">
        <v>35</v>
      </c>
      <c r="D223" s="295">
        <v>0.14399999999999999</v>
      </c>
      <c r="E223" s="295">
        <v>0.14399999999999999</v>
      </c>
      <c r="F223" s="295">
        <v>0.14399999999999999</v>
      </c>
      <c r="G223" s="295">
        <v>0.14399999999999999</v>
      </c>
      <c r="H223" s="295">
        <v>0.14399999999999999</v>
      </c>
      <c r="I223" s="295">
        <v>0.14399999999999999</v>
      </c>
    </row>
    <row r="224" spans="2:10" ht="14.5" x14ac:dyDescent="0.35">
      <c r="C224" s="210" t="s">
        <v>36</v>
      </c>
      <c r="D224" s="295">
        <v>0.20799999999999999</v>
      </c>
      <c r="E224" s="295">
        <v>0.20799999999999999</v>
      </c>
      <c r="F224" s="295">
        <v>0.20799999999999999</v>
      </c>
      <c r="G224" s="295">
        <v>0.20799999999999999</v>
      </c>
      <c r="H224" s="295">
        <v>0.20799999999999999</v>
      </c>
      <c r="I224" s="295">
        <v>0.20799999999999999</v>
      </c>
    </row>
    <row r="225" spans="2:16" ht="14.5" x14ac:dyDescent="0.35">
      <c r="C225" s="210"/>
      <c r="D225" s="210"/>
      <c r="E225" s="296"/>
      <c r="F225" s="296"/>
      <c r="G225" s="296"/>
      <c r="H225" s="296"/>
      <c r="I225" s="296"/>
    </row>
    <row r="226" spans="2:16" ht="14.5" x14ac:dyDescent="0.35">
      <c r="C226" s="210" t="s">
        <v>37</v>
      </c>
      <c r="D226" s="297">
        <v>0.11899999999999999</v>
      </c>
      <c r="E226" s="297">
        <v>0.11899999999999999</v>
      </c>
      <c r="F226" s="297">
        <v>0.11899999999999999</v>
      </c>
      <c r="G226" s="297">
        <v>0.11899999999999999</v>
      </c>
      <c r="H226" s="297">
        <v>0.11899999999999999</v>
      </c>
      <c r="I226" s="297">
        <v>0.11899999999999999</v>
      </c>
    </row>
    <row r="227" spans="2:16" ht="14.5" x14ac:dyDescent="0.35">
      <c r="C227" s="210" t="s">
        <v>38</v>
      </c>
      <c r="D227" s="297">
        <v>0.13900000000000001</v>
      </c>
      <c r="E227" s="297">
        <v>0.13900000000000001</v>
      </c>
      <c r="F227" s="297">
        <v>0.13900000000000001</v>
      </c>
      <c r="G227" s="297">
        <v>0.13900000000000001</v>
      </c>
      <c r="H227" s="297">
        <v>0.13900000000000001</v>
      </c>
      <c r="I227" s="297">
        <v>0.13900000000000001</v>
      </c>
    </row>
    <row r="228" spans="2:16" ht="14.5" x14ac:dyDescent="0.35">
      <c r="C228" s="210"/>
      <c r="D228" s="210"/>
      <c r="E228" s="296"/>
      <c r="F228" s="296"/>
      <c r="G228" s="296"/>
      <c r="H228" s="296"/>
      <c r="I228" s="296"/>
    </row>
    <row r="229" spans="2:16" ht="14.5" x14ac:dyDescent="0.35">
      <c r="C229" s="210" t="s">
        <v>124</v>
      </c>
      <c r="D229" s="296">
        <v>0.1101</v>
      </c>
      <c r="E229" s="296">
        <v>0.1101</v>
      </c>
      <c r="F229" s="296">
        <v>0.1101</v>
      </c>
      <c r="G229" s="296">
        <v>0.1101</v>
      </c>
      <c r="H229" s="296">
        <v>0.1101</v>
      </c>
      <c r="I229" s="296">
        <v>0.1101</v>
      </c>
    </row>
    <row r="230" spans="2:16" ht="14.5" x14ac:dyDescent="0.35">
      <c r="C230" s="210"/>
      <c r="D230" s="210"/>
    </row>
    <row r="231" spans="2:16" ht="13" x14ac:dyDescent="0.3">
      <c r="B231" s="213" t="s">
        <v>118</v>
      </c>
    </row>
    <row r="232" spans="2:16" ht="14.5" x14ac:dyDescent="0.35">
      <c r="D232" s="212" t="s">
        <v>125</v>
      </c>
      <c r="E232" s="212">
        <v>2021</v>
      </c>
      <c r="F232" s="212">
        <v>2022</v>
      </c>
      <c r="G232" s="212">
        <v>2023</v>
      </c>
      <c r="H232" s="212">
        <v>2024</v>
      </c>
      <c r="I232" s="212">
        <v>2025</v>
      </c>
    </row>
    <row r="233" spans="2:16" ht="14.5" x14ac:dyDescent="0.35">
      <c r="C233" s="210" t="s">
        <v>3</v>
      </c>
      <c r="D233" s="233">
        <v>6.0000000000000002E-5</v>
      </c>
      <c r="E233" s="233">
        <v>5.0000000000000002E-5</v>
      </c>
      <c r="F233" s="233">
        <v>5.0000000000000002E-5</v>
      </c>
      <c r="G233" s="233">
        <v>5.0000000000000002E-5</v>
      </c>
      <c r="H233" s="233">
        <v>5.0000000000000002E-5</v>
      </c>
      <c r="I233" s="233">
        <v>5.0000000000000002E-5</v>
      </c>
      <c r="J233" t="s">
        <v>91</v>
      </c>
    </row>
    <row r="234" spans="2:16" ht="14.5" x14ac:dyDescent="0.35">
      <c r="C234" s="210" t="s">
        <v>79</v>
      </c>
      <c r="D234" s="233">
        <v>6.0000000000000002E-5</v>
      </c>
      <c r="E234" s="233">
        <v>5.0000000000000002E-5</v>
      </c>
      <c r="F234" s="233">
        <v>5.0000000000000002E-5</v>
      </c>
      <c r="G234" s="233">
        <v>5.0000000000000002E-5</v>
      </c>
      <c r="H234" s="233">
        <v>5.0000000000000002E-5</v>
      </c>
      <c r="I234" s="233">
        <v>5.0000000000000002E-5</v>
      </c>
      <c r="J234" t="s">
        <v>91</v>
      </c>
      <c r="K234" s="352"/>
      <c r="L234" s="352"/>
      <c r="M234" s="352"/>
      <c r="N234" s="352"/>
      <c r="O234" s="352"/>
      <c r="P234" s="352"/>
    </row>
    <row r="235" spans="2:16" ht="14.5" x14ac:dyDescent="0.35">
      <c r="C235" s="210" t="s">
        <v>80</v>
      </c>
      <c r="D235" s="233">
        <v>2.452E-2</v>
      </c>
      <c r="E235" s="233">
        <v>1.9640000000000001E-2</v>
      </c>
      <c r="F235" s="233">
        <v>1.9910000000000001E-2</v>
      </c>
      <c r="G235" s="233">
        <v>2.017E-2</v>
      </c>
      <c r="H235" s="276">
        <v>2.0379999999999999E-2</v>
      </c>
      <c r="I235" s="233">
        <v>2.07E-2</v>
      </c>
      <c r="J235" t="s">
        <v>92</v>
      </c>
      <c r="K235" s="352"/>
      <c r="L235" s="352"/>
      <c r="M235" s="352"/>
      <c r="N235" s="352"/>
      <c r="O235" s="352"/>
      <c r="P235" s="352"/>
    </row>
    <row r="236" spans="2:16" ht="14.5" x14ac:dyDescent="0.35">
      <c r="C236" s="210" t="s">
        <v>81</v>
      </c>
      <c r="D236" s="233">
        <v>2.6210000000000001E-2</v>
      </c>
      <c r="E236" s="233">
        <v>2.0990000000000002E-2</v>
      </c>
      <c r="F236" s="233">
        <v>2.128E-2</v>
      </c>
      <c r="G236" s="233">
        <v>2.1559999999999999E-2</v>
      </c>
      <c r="H236" s="233">
        <v>2.1780000000000001E-2</v>
      </c>
      <c r="I236" s="276">
        <v>2.2120000000000001E-2</v>
      </c>
      <c r="J236" t="s">
        <v>92</v>
      </c>
      <c r="K236" s="352"/>
      <c r="L236" s="352"/>
      <c r="M236" s="352"/>
      <c r="N236" s="352"/>
      <c r="O236" s="352"/>
      <c r="P236" s="352"/>
    </row>
    <row r="237" spans="2:16" ht="14.5" x14ac:dyDescent="0.35">
      <c r="C237" s="210" t="s">
        <v>82</v>
      </c>
      <c r="D237" s="233">
        <v>2.9510000000000002E-2</v>
      </c>
      <c r="E237" s="233">
        <v>2.3640000000000001E-2</v>
      </c>
      <c r="F237" s="233">
        <v>2.3959999999999999E-2</v>
      </c>
      <c r="G237" s="233">
        <v>2.427E-2</v>
      </c>
      <c r="H237" s="276">
        <v>2.453E-2</v>
      </c>
      <c r="I237" s="233">
        <v>2.4910000000000002E-2</v>
      </c>
      <c r="J237" t="s">
        <v>92</v>
      </c>
      <c r="K237" s="352"/>
      <c r="L237" s="352"/>
      <c r="M237" s="352"/>
      <c r="N237" s="352"/>
      <c r="O237" s="352"/>
      <c r="P237" s="352"/>
    </row>
    <row r="238" spans="2:16" ht="14.5" x14ac:dyDescent="0.35">
      <c r="C238" s="210" t="s">
        <v>65</v>
      </c>
      <c r="D238" s="276">
        <v>1.8599999999999998E-2</v>
      </c>
      <c r="E238" s="233">
        <v>1.49E-2</v>
      </c>
      <c r="F238" s="276">
        <v>1.5100000000000001E-2</v>
      </c>
      <c r="G238" s="276">
        <v>1.5299999999999999E-2</v>
      </c>
      <c r="H238" s="276">
        <v>1.546E-2</v>
      </c>
      <c r="I238" s="276">
        <v>1.5699999999999999E-2</v>
      </c>
      <c r="J238" t="s">
        <v>92</v>
      </c>
      <c r="K238" s="352"/>
      <c r="L238" s="352"/>
      <c r="M238" s="352"/>
      <c r="N238" s="352"/>
      <c r="O238" s="352"/>
      <c r="P238" s="352"/>
    </row>
    <row r="239" spans="2:16" ht="14.5" x14ac:dyDescent="0.35">
      <c r="C239" s="210" t="s">
        <v>83</v>
      </c>
      <c r="D239" s="233">
        <v>1.822E-2</v>
      </c>
      <c r="E239" s="233">
        <v>1.4590000000000001E-2</v>
      </c>
      <c r="F239" s="276">
        <v>1.4789999999999999E-2</v>
      </c>
      <c r="G239" s="233">
        <v>1.498E-2</v>
      </c>
      <c r="H239" s="233">
        <v>1.5140000000000001E-2</v>
      </c>
      <c r="I239" s="276">
        <v>1.538E-2</v>
      </c>
      <c r="J239" t="s">
        <v>92</v>
      </c>
      <c r="K239" s="352"/>
      <c r="L239" s="352"/>
      <c r="M239" s="352"/>
      <c r="N239" s="352"/>
      <c r="O239" s="352"/>
      <c r="P239" s="352"/>
    </row>
    <row r="240" spans="2:16" ht="14.5" x14ac:dyDescent="0.35">
      <c r="C240" s="210" t="s">
        <v>63</v>
      </c>
      <c r="D240" s="233">
        <v>6.0000000000000002E-5</v>
      </c>
      <c r="E240" s="233">
        <v>5.0000000000000002E-5</v>
      </c>
      <c r="F240" s="233">
        <v>5.0000000000000002E-5</v>
      </c>
      <c r="G240" s="233">
        <v>5.0000000000000002E-5</v>
      </c>
      <c r="H240" s="233">
        <v>5.0000000000000002E-5</v>
      </c>
      <c r="I240" s="233">
        <v>5.0000000000000002E-5</v>
      </c>
      <c r="J240" t="s">
        <v>92</v>
      </c>
      <c r="K240" s="352"/>
      <c r="L240" s="352"/>
      <c r="M240" s="352"/>
      <c r="N240" s="352"/>
      <c r="O240" s="352"/>
      <c r="P240" s="352"/>
    </row>
    <row r="241" spans="2:16" ht="14.5" x14ac:dyDescent="0.35">
      <c r="C241" s="210" t="s">
        <v>84</v>
      </c>
      <c r="D241" s="233"/>
      <c r="E241" s="214"/>
      <c r="J241" t="s">
        <v>92</v>
      </c>
      <c r="K241" s="352"/>
      <c r="L241" s="352"/>
      <c r="M241" s="352"/>
      <c r="N241" s="352"/>
      <c r="O241" s="352"/>
      <c r="P241" s="352"/>
    </row>
    <row r="242" spans="2:16" ht="14.5" x14ac:dyDescent="0.35">
      <c r="C242" s="210" t="s">
        <v>85</v>
      </c>
      <c r="D242" s="233"/>
      <c r="E242" s="214"/>
      <c r="J242" t="s">
        <v>92</v>
      </c>
      <c r="K242" s="352"/>
      <c r="L242" s="352"/>
      <c r="M242" s="352"/>
      <c r="N242" s="352"/>
      <c r="O242" s="352"/>
      <c r="P242" s="352"/>
    </row>
    <row r="243" spans="2:16" ht="14.5" x14ac:dyDescent="0.35">
      <c r="C243" s="210" t="s">
        <v>86</v>
      </c>
      <c r="D243" s="210"/>
      <c r="E243" s="214"/>
      <c r="J243" t="s">
        <v>92</v>
      </c>
      <c r="K243" s="353"/>
      <c r="L243" s="353"/>
      <c r="M243" s="353"/>
      <c r="N243" s="353"/>
      <c r="O243" s="353"/>
      <c r="P243" s="352"/>
    </row>
    <row r="244" spans="2:16" x14ac:dyDescent="0.25">
      <c r="K244" s="353"/>
      <c r="L244" s="353"/>
      <c r="M244" s="353"/>
      <c r="N244" s="353"/>
      <c r="O244" s="353"/>
      <c r="P244" s="352"/>
    </row>
    <row r="245" spans="2:16" ht="13" x14ac:dyDescent="0.3">
      <c r="B245" s="213" t="s">
        <v>119</v>
      </c>
      <c r="K245" s="353"/>
      <c r="L245" s="353"/>
      <c r="M245" s="353"/>
      <c r="N245" s="353"/>
      <c r="O245" s="353"/>
    </row>
    <row r="246" spans="2:16" ht="14.5" x14ac:dyDescent="0.35">
      <c r="D246" s="212" t="s">
        <v>125</v>
      </c>
      <c r="E246" s="212">
        <v>2021</v>
      </c>
      <c r="F246" s="212">
        <v>2022</v>
      </c>
      <c r="G246" s="212">
        <v>2023</v>
      </c>
      <c r="H246" s="212">
        <v>2024</v>
      </c>
      <c r="I246" s="212">
        <v>2025</v>
      </c>
      <c r="K246" s="353"/>
      <c r="L246" s="353"/>
      <c r="M246" s="353"/>
      <c r="N246" s="353"/>
      <c r="O246" s="353"/>
    </row>
    <row r="247" spans="2:16" ht="14.5" x14ac:dyDescent="0.35">
      <c r="C247" s="210" t="s">
        <v>3</v>
      </c>
      <c r="D247" s="214">
        <v>0.56999999999999995</v>
      </c>
      <c r="E247" s="214">
        <v>0.56999999999999995</v>
      </c>
      <c r="F247" s="214">
        <v>0.56999999999999995</v>
      </c>
      <c r="G247" s="214">
        <v>0.56999999999999995</v>
      </c>
      <c r="H247" s="214">
        <v>0.56999999999999995</v>
      </c>
      <c r="I247" s="214">
        <v>0.56999999999999995</v>
      </c>
      <c r="J247" t="s">
        <v>96</v>
      </c>
      <c r="K247" s="353"/>
      <c r="L247" s="353"/>
      <c r="M247" s="353"/>
      <c r="N247" s="353"/>
      <c r="O247" s="353"/>
    </row>
    <row r="248" spans="2:16" ht="14.5" x14ac:dyDescent="0.35">
      <c r="C248" s="210" t="s">
        <v>79</v>
      </c>
      <c r="D248" s="214">
        <v>0.56999999999999995</v>
      </c>
      <c r="E248" s="214">
        <v>0.56999999999999995</v>
      </c>
      <c r="F248" s="214">
        <v>0.56999999999999995</v>
      </c>
      <c r="G248" s="214">
        <v>0.56999999999999995</v>
      </c>
      <c r="H248" s="214">
        <v>0.56999999999999995</v>
      </c>
      <c r="I248" s="214">
        <v>0.56999999999999995</v>
      </c>
      <c r="J248" t="s">
        <v>96</v>
      </c>
      <c r="K248" s="353"/>
      <c r="L248" s="353"/>
      <c r="M248" s="353"/>
      <c r="N248" s="353"/>
      <c r="O248" s="353"/>
    </row>
    <row r="249" spans="2:16" ht="14.5" x14ac:dyDescent="0.35">
      <c r="C249" s="210" t="s">
        <v>80</v>
      </c>
      <c r="D249" s="210"/>
      <c r="E249" s="214"/>
      <c r="K249" s="353"/>
      <c r="L249" s="353"/>
      <c r="M249" s="353"/>
      <c r="N249" s="353"/>
      <c r="O249" s="353"/>
    </row>
    <row r="250" spans="2:16" ht="14.5" x14ac:dyDescent="0.35">
      <c r="C250" s="210" t="s">
        <v>81</v>
      </c>
      <c r="D250" s="210"/>
      <c r="E250" s="214"/>
      <c r="K250" s="353"/>
      <c r="L250" s="353"/>
      <c r="M250" s="353"/>
      <c r="N250" s="353"/>
      <c r="O250" s="353"/>
    </row>
    <row r="251" spans="2:16" ht="14.5" x14ac:dyDescent="0.35">
      <c r="C251" s="210" t="s">
        <v>82</v>
      </c>
      <c r="D251" s="210"/>
      <c r="E251" s="214"/>
    </row>
    <row r="252" spans="2:16" ht="14.5" x14ac:dyDescent="0.35">
      <c r="C252" s="210" t="s">
        <v>65</v>
      </c>
      <c r="D252" s="210"/>
      <c r="E252" s="214"/>
    </row>
    <row r="253" spans="2:16" ht="14.5" x14ac:dyDescent="0.35">
      <c r="C253" s="210" t="s">
        <v>83</v>
      </c>
      <c r="D253" s="210"/>
      <c r="E253" s="214"/>
    </row>
    <row r="254" spans="2:16" ht="14.5" x14ac:dyDescent="0.35">
      <c r="C254" s="210" t="s">
        <v>63</v>
      </c>
      <c r="D254" s="210"/>
      <c r="E254" s="214"/>
    </row>
    <row r="255" spans="2:16" ht="14.5" x14ac:dyDescent="0.35">
      <c r="C255" s="210" t="s">
        <v>84</v>
      </c>
      <c r="D255" s="210"/>
      <c r="E255" s="214"/>
    </row>
    <row r="256" spans="2:16" ht="14.5" x14ac:dyDescent="0.35">
      <c r="C256" s="210" t="s">
        <v>85</v>
      </c>
      <c r="D256" s="210"/>
      <c r="E256" s="214"/>
    </row>
    <row r="257" spans="2:9" ht="14.5" x14ac:dyDescent="0.35">
      <c r="C257" s="210" t="s">
        <v>86</v>
      </c>
      <c r="D257" s="210"/>
      <c r="E257" s="214"/>
    </row>
    <row r="259" spans="2:9" ht="13" x14ac:dyDescent="0.3">
      <c r="B259" s="213" t="s">
        <v>129</v>
      </c>
    </row>
    <row r="260" spans="2:9" ht="14.5" x14ac:dyDescent="0.35">
      <c r="D260" s="212" t="s">
        <v>125</v>
      </c>
      <c r="E260" s="212">
        <v>2021</v>
      </c>
      <c r="F260" s="212">
        <v>2022</v>
      </c>
      <c r="G260" s="212">
        <v>2023</v>
      </c>
      <c r="H260" s="212">
        <v>2024</v>
      </c>
      <c r="I260" s="212">
        <v>2025</v>
      </c>
    </row>
    <row r="261" spans="2:9" ht="14.5" x14ac:dyDescent="0.35">
      <c r="C261" s="210" t="s">
        <v>3</v>
      </c>
      <c r="D261" s="259">
        <v>0.318</v>
      </c>
      <c r="E261" s="259">
        <v>0.318</v>
      </c>
      <c r="F261" s="259">
        <v>0.318</v>
      </c>
      <c r="G261" s="259">
        <v>0.318</v>
      </c>
      <c r="H261" s="259">
        <v>0.318</v>
      </c>
      <c r="I261" s="259">
        <v>0.318</v>
      </c>
    </row>
    <row r="262" spans="2:9" ht="14.5" x14ac:dyDescent="0.35">
      <c r="C262" s="210" t="s">
        <v>79</v>
      </c>
      <c r="D262" s="259">
        <v>0.318</v>
      </c>
      <c r="E262" s="259">
        <v>0.318</v>
      </c>
      <c r="F262" s="259">
        <v>0.318</v>
      </c>
      <c r="G262" s="259">
        <v>0.318</v>
      </c>
      <c r="H262" s="259">
        <v>0.318</v>
      </c>
      <c r="I262" s="259">
        <v>0.318</v>
      </c>
    </row>
    <row r="263" spans="2:9" ht="14.5" x14ac:dyDescent="0.35">
      <c r="C263" s="210" t="s">
        <v>80</v>
      </c>
      <c r="D263" s="245"/>
      <c r="E263" s="245"/>
      <c r="F263" s="245"/>
      <c r="G263" s="245"/>
      <c r="H263" s="245"/>
      <c r="I263" s="245"/>
    </row>
    <row r="264" spans="2:9" ht="14.5" x14ac:dyDescent="0.35">
      <c r="C264" s="210" t="s">
        <v>81</v>
      </c>
      <c r="D264" s="245"/>
      <c r="E264" s="245"/>
      <c r="F264" s="245"/>
      <c r="G264" s="245"/>
      <c r="H264" s="245"/>
      <c r="I264" s="245"/>
    </row>
    <row r="265" spans="2:9" ht="14.5" x14ac:dyDescent="0.35">
      <c r="C265" s="210" t="s">
        <v>82</v>
      </c>
      <c r="D265" s="245"/>
      <c r="E265" s="245"/>
      <c r="F265" s="245"/>
      <c r="G265" s="245"/>
      <c r="H265" s="245"/>
      <c r="I265" s="245"/>
    </row>
    <row r="266" spans="2:9" ht="14.5" x14ac:dyDescent="0.35">
      <c r="C266" s="210" t="s">
        <v>65</v>
      </c>
      <c r="D266" s="259">
        <v>0.318</v>
      </c>
      <c r="E266" s="259">
        <v>0.318</v>
      </c>
      <c r="F266" s="259">
        <v>0.318</v>
      </c>
      <c r="G266" s="259">
        <v>0.318</v>
      </c>
      <c r="H266" s="259">
        <v>0.318</v>
      </c>
      <c r="I266" s="259">
        <v>0.318</v>
      </c>
    </row>
    <row r="267" spans="2:9" ht="14.5" x14ac:dyDescent="0.35">
      <c r="C267" s="210" t="s">
        <v>83</v>
      </c>
      <c r="D267" s="259">
        <v>0.318</v>
      </c>
      <c r="E267" s="259">
        <v>0.318</v>
      </c>
      <c r="F267" s="259">
        <v>0.318</v>
      </c>
      <c r="G267" s="259">
        <v>0.318</v>
      </c>
      <c r="H267" s="259">
        <v>0.318</v>
      </c>
      <c r="I267" s="259">
        <v>0.318</v>
      </c>
    </row>
    <row r="268" spans="2:9" ht="14.5" x14ac:dyDescent="0.35">
      <c r="C268" s="210" t="s">
        <v>63</v>
      </c>
      <c r="D268" s="259">
        <v>0.318</v>
      </c>
      <c r="E268" s="259">
        <v>0.318</v>
      </c>
      <c r="F268" s="259">
        <v>0.318</v>
      </c>
      <c r="G268" s="259">
        <v>0.318</v>
      </c>
      <c r="H268" s="259">
        <v>0.318</v>
      </c>
      <c r="I268" s="259">
        <v>0.318</v>
      </c>
    </row>
    <row r="269" spans="2:9" ht="14.5" x14ac:dyDescent="0.35">
      <c r="C269" s="210" t="s">
        <v>84</v>
      </c>
      <c r="D269" s="245"/>
      <c r="E269" s="245"/>
      <c r="F269" s="245"/>
      <c r="G269" s="245"/>
      <c r="H269" s="245"/>
      <c r="I269" s="245"/>
    </row>
    <row r="270" spans="2:9" ht="14.5" x14ac:dyDescent="0.35">
      <c r="C270" s="210" t="s">
        <v>85</v>
      </c>
      <c r="D270" s="245"/>
      <c r="E270" s="245"/>
      <c r="F270" s="245"/>
      <c r="G270" s="245"/>
      <c r="H270" s="245"/>
      <c r="I270" s="245"/>
    </row>
    <row r="271" spans="2:9" ht="14.5" x14ac:dyDescent="0.35">
      <c r="C271" s="210" t="s">
        <v>86</v>
      </c>
    </row>
    <row r="273" spans="2:9" ht="13" x14ac:dyDescent="0.3">
      <c r="B273" s="213" t="s">
        <v>267</v>
      </c>
    </row>
    <row r="274" spans="2:9" ht="14.5" x14ac:dyDescent="0.35">
      <c r="D274" s="212" t="s">
        <v>125</v>
      </c>
      <c r="E274" s="212">
        <v>2021</v>
      </c>
      <c r="F274" s="212">
        <v>2022</v>
      </c>
      <c r="G274" s="212">
        <v>2023</v>
      </c>
      <c r="H274" s="212">
        <v>2024</v>
      </c>
      <c r="I274" s="212">
        <v>2025</v>
      </c>
    </row>
    <row r="275" spans="2:9" ht="14.5" x14ac:dyDescent="0.35">
      <c r="C275" s="210" t="s">
        <v>3</v>
      </c>
      <c r="D275" s="256">
        <v>3.3500000000000002E-2</v>
      </c>
      <c r="E275" s="256">
        <v>3.3799999999999997E-2</v>
      </c>
      <c r="F275" s="256">
        <v>3.3799999999999997E-2</v>
      </c>
      <c r="G275" s="256">
        <v>3.3799999999999997E-2</v>
      </c>
      <c r="H275" s="256">
        <v>3.3799999999999997E-2</v>
      </c>
      <c r="I275" s="256">
        <v>3.3799999999999997E-2</v>
      </c>
    </row>
    <row r="276" spans="2:9" ht="14.5" x14ac:dyDescent="0.35">
      <c r="C276" s="210" t="s">
        <v>79</v>
      </c>
      <c r="D276" s="256">
        <v>3.3500000000000002E-2</v>
      </c>
      <c r="E276" s="256">
        <v>3.3799999999999997E-2</v>
      </c>
      <c r="F276" s="256">
        <v>3.3799999999999997E-2</v>
      </c>
      <c r="G276" s="256">
        <v>3.3799999999999997E-2</v>
      </c>
      <c r="H276" s="256">
        <v>3.3799999999999997E-2</v>
      </c>
      <c r="I276" s="256">
        <v>3.3799999999999997E-2</v>
      </c>
    </row>
    <row r="277" spans="2:9" ht="14.5" x14ac:dyDescent="0.35">
      <c r="C277" s="210" t="s">
        <v>80</v>
      </c>
      <c r="D277" s="256">
        <v>3.3500000000000002E-2</v>
      </c>
      <c r="E277" s="256">
        <v>3.3799999999999997E-2</v>
      </c>
      <c r="F277" s="256">
        <v>3.3799999999999997E-2</v>
      </c>
      <c r="G277" s="256">
        <v>3.3799999999999997E-2</v>
      </c>
      <c r="H277" s="256">
        <v>3.3799999999999997E-2</v>
      </c>
      <c r="I277" s="256">
        <v>3.3799999999999997E-2</v>
      </c>
    </row>
    <row r="278" spans="2:9" ht="14.5" x14ac:dyDescent="0.35">
      <c r="C278" s="210" t="s">
        <v>81</v>
      </c>
      <c r="D278" s="256">
        <v>3.3500000000000002E-2</v>
      </c>
      <c r="E278" s="256">
        <v>3.3799999999999997E-2</v>
      </c>
      <c r="F278" s="256">
        <v>3.3799999999999997E-2</v>
      </c>
      <c r="G278" s="256">
        <v>3.3799999999999997E-2</v>
      </c>
      <c r="H278" s="256">
        <v>3.3799999999999997E-2</v>
      </c>
      <c r="I278" s="256">
        <v>3.3799999999999997E-2</v>
      </c>
    </row>
    <row r="279" spans="2:9" ht="14.5" x14ac:dyDescent="0.35">
      <c r="C279" s="210" t="s">
        <v>82</v>
      </c>
      <c r="D279" s="256">
        <v>6.1999999999999998E-3</v>
      </c>
      <c r="E279" s="256">
        <v>5.1000000000000004E-3</v>
      </c>
      <c r="F279" s="256">
        <v>5.1000000000000004E-3</v>
      </c>
      <c r="G279" s="256">
        <v>5.1000000000000004E-3</v>
      </c>
      <c r="H279" s="256">
        <v>5.1000000000000004E-3</v>
      </c>
      <c r="I279" s="256">
        <v>5.1000000000000004E-3</v>
      </c>
    </row>
    <row r="280" spans="2:9" ht="14.5" x14ac:dyDescent="0.35">
      <c r="C280" s="210" t="s">
        <v>65</v>
      </c>
      <c r="D280" s="256">
        <v>3.3500000000000002E-2</v>
      </c>
      <c r="E280" s="256">
        <v>3.3799999999999997E-2</v>
      </c>
      <c r="F280" s="256">
        <v>3.3799999999999997E-2</v>
      </c>
      <c r="G280" s="256">
        <v>3.3799999999999997E-2</v>
      </c>
      <c r="H280" s="256">
        <v>3.3799999999999997E-2</v>
      </c>
      <c r="I280" s="256">
        <v>3.3799999999999997E-2</v>
      </c>
    </row>
    <row r="281" spans="2:9" ht="14.5" x14ac:dyDescent="0.35">
      <c r="C281" s="210" t="s">
        <v>83</v>
      </c>
      <c r="D281" s="256">
        <v>3.3500000000000002E-2</v>
      </c>
      <c r="E281" s="256">
        <v>3.3799999999999997E-2</v>
      </c>
      <c r="F281" s="256">
        <v>3.3799999999999997E-2</v>
      </c>
      <c r="G281" s="256">
        <v>3.3799999999999997E-2</v>
      </c>
      <c r="H281" s="256">
        <v>3.3799999999999997E-2</v>
      </c>
      <c r="I281" s="256">
        <v>3.3799999999999997E-2</v>
      </c>
    </row>
    <row r="282" spans="2:9" ht="14.5" x14ac:dyDescent="0.35">
      <c r="C282" s="210" t="s">
        <v>63</v>
      </c>
      <c r="D282" s="256">
        <v>3.3500000000000002E-2</v>
      </c>
      <c r="E282" s="256">
        <v>3.3799999999999997E-2</v>
      </c>
      <c r="F282" s="256">
        <v>3.3799999999999997E-2</v>
      </c>
      <c r="G282" s="256">
        <v>3.3799999999999997E-2</v>
      </c>
      <c r="H282" s="256">
        <v>3.3799999999999997E-2</v>
      </c>
      <c r="I282" s="256">
        <v>3.3799999999999997E-2</v>
      </c>
    </row>
    <row r="283" spans="2:9" ht="14.5" x14ac:dyDescent="0.35">
      <c r="C283" s="210" t="s">
        <v>84</v>
      </c>
    </row>
    <row r="284" spans="2:9" ht="14.5" x14ac:dyDescent="0.35">
      <c r="C284" s="210" t="s">
        <v>85</v>
      </c>
    </row>
    <row r="285" spans="2:9" ht="14.5" x14ac:dyDescent="0.35">
      <c r="C285" s="210" t="s">
        <v>86</v>
      </c>
    </row>
    <row r="286" spans="2:9" ht="14.5" x14ac:dyDescent="0.35">
      <c r="C286" s="210"/>
    </row>
    <row r="287" spans="2:9" ht="14.5" x14ac:dyDescent="0.35">
      <c r="B287" s="213" t="s">
        <v>268</v>
      </c>
      <c r="C287" s="210"/>
    </row>
    <row r="288" spans="2:9" ht="14.5" x14ac:dyDescent="0.35">
      <c r="C288" s="210" t="s">
        <v>257</v>
      </c>
      <c r="E288">
        <v>1.0338000000000001</v>
      </c>
      <c r="F288">
        <v>1.0338000000000001</v>
      </c>
      <c r="G288">
        <v>1.0338000000000001</v>
      </c>
      <c r="H288">
        <v>1.0338000000000001</v>
      </c>
      <c r="I288">
        <v>1.0338000000000001</v>
      </c>
    </row>
    <row r="289" spans="2:21" ht="14.5" x14ac:dyDescent="0.35">
      <c r="C289" s="210" t="s">
        <v>258</v>
      </c>
      <c r="E289">
        <v>1.0152000000000001</v>
      </c>
      <c r="F289">
        <v>1.0152000000000001</v>
      </c>
      <c r="G289">
        <v>1.0152000000000001</v>
      </c>
      <c r="H289">
        <v>1.0152000000000001</v>
      </c>
      <c r="I289">
        <v>1.0152000000000001</v>
      </c>
    </row>
    <row r="290" spans="2:21" ht="14.5" x14ac:dyDescent="0.35">
      <c r="C290" s="210" t="s">
        <v>259</v>
      </c>
      <c r="E290">
        <v>1.0234000000000001</v>
      </c>
      <c r="F290">
        <v>1.0234000000000001</v>
      </c>
      <c r="G290">
        <v>1.0234000000000001</v>
      </c>
      <c r="H290">
        <v>1.0234000000000001</v>
      </c>
      <c r="I290">
        <v>1.0234000000000001</v>
      </c>
    </row>
    <row r="291" spans="2:21" ht="14.5" x14ac:dyDescent="0.35">
      <c r="C291" s="210" t="s">
        <v>260</v>
      </c>
      <c r="E291">
        <v>1.0051000000000001</v>
      </c>
      <c r="F291">
        <v>1.0051000000000001</v>
      </c>
      <c r="G291">
        <v>1.0051000000000001</v>
      </c>
      <c r="H291">
        <v>1.0051000000000001</v>
      </c>
      <c r="I291">
        <v>1.0051000000000001</v>
      </c>
    </row>
    <row r="292" spans="2:21" ht="14.5" x14ac:dyDescent="0.35">
      <c r="C292" s="210"/>
    </row>
    <row r="293" spans="2:21" ht="14.5" x14ac:dyDescent="0.35">
      <c r="C293" s="210"/>
    </row>
    <row r="294" spans="2:21" ht="14.5" x14ac:dyDescent="0.35">
      <c r="B294" s="213" t="s">
        <v>209</v>
      </c>
      <c r="D294" s="212" t="s">
        <v>125</v>
      </c>
      <c r="E294" s="212">
        <v>2021</v>
      </c>
      <c r="F294" s="212">
        <v>2022</v>
      </c>
      <c r="G294" s="212">
        <v>2023</v>
      </c>
      <c r="H294" s="212">
        <v>2024</v>
      </c>
      <c r="I294" s="212">
        <v>2025</v>
      </c>
    </row>
    <row r="295" spans="2:21" x14ac:dyDescent="0.25">
      <c r="K295" s="188"/>
      <c r="L295" s="188"/>
      <c r="M295" s="188"/>
      <c r="N295" s="188"/>
      <c r="O295" s="188"/>
      <c r="P295" s="188"/>
      <c r="Q295" s="188"/>
      <c r="R295" s="188"/>
      <c r="S295" s="188"/>
      <c r="T295" s="188"/>
      <c r="U295" s="188"/>
    </row>
    <row r="296" spans="2:21" ht="14.5" x14ac:dyDescent="0.35">
      <c r="C296" s="210" t="s">
        <v>210</v>
      </c>
      <c r="E296">
        <v>16</v>
      </c>
      <c r="F296">
        <v>16</v>
      </c>
      <c r="G296">
        <v>16</v>
      </c>
      <c r="H296">
        <v>17</v>
      </c>
      <c r="I296">
        <v>17</v>
      </c>
      <c r="K296" s="354"/>
      <c r="L296" s="354"/>
      <c r="M296" s="354"/>
      <c r="N296" s="354"/>
      <c r="O296" s="354"/>
      <c r="P296" s="188"/>
      <c r="Q296" s="188"/>
      <c r="R296" s="188"/>
      <c r="S296" s="188"/>
      <c r="T296" s="188"/>
      <c r="U296" s="188"/>
    </row>
    <row r="297" spans="2:21" ht="14.5" x14ac:dyDescent="0.35">
      <c r="C297" s="210" t="s">
        <v>211</v>
      </c>
      <c r="E297">
        <v>25</v>
      </c>
      <c r="F297">
        <v>26</v>
      </c>
      <c r="G297">
        <v>26</v>
      </c>
      <c r="H297">
        <v>27</v>
      </c>
      <c r="I297">
        <v>27</v>
      </c>
      <c r="K297" s="354"/>
      <c r="L297" s="354"/>
      <c r="M297" s="354"/>
      <c r="N297" s="354"/>
      <c r="O297" s="354"/>
      <c r="P297" s="188"/>
      <c r="Q297" s="188"/>
      <c r="R297" s="188"/>
      <c r="S297" s="188"/>
      <c r="T297" s="188"/>
      <c r="U297" s="188"/>
    </row>
    <row r="298" spans="2:21" ht="14.5" x14ac:dyDescent="0.35">
      <c r="C298" s="210" t="s">
        <v>212</v>
      </c>
      <c r="E298">
        <v>5</v>
      </c>
      <c r="F298">
        <v>6</v>
      </c>
      <c r="G298">
        <v>6</v>
      </c>
      <c r="H298">
        <v>6</v>
      </c>
      <c r="I298">
        <v>6</v>
      </c>
      <c r="K298" s="354"/>
      <c r="L298" s="354"/>
      <c r="M298" s="354"/>
      <c r="N298" s="354"/>
      <c r="O298" s="354"/>
      <c r="P298" s="188"/>
      <c r="Q298" s="188"/>
      <c r="R298" s="188"/>
      <c r="S298" s="188"/>
      <c r="T298" s="188"/>
      <c r="U298" s="188"/>
    </row>
    <row r="299" spans="2:21" ht="13.4" customHeight="1" x14ac:dyDescent="0.35">
      <c r="C299" s="210" t="s">
        <v>213</v>
      </c>
      <c r="E299">
        <v>122</v>
      </c>
      <c r="F299">
        <v>125</v>
      </c>
      <c r="G299">
        <v>127</v>
      </c>
      <c r="H299">
        <v>129</v>
      </c>
      <c r="I299">
        <v>131</v>
      </c>
      <c r="K299" s="354"/>
      <c r="L299" s="354"/>
      <c r="M299" s="354"/>
      <c r="N299" s="354"/>
      <c r="O299" s="354"/>
      <c r="P299" s="188"/>
      <c r="Q299" s="188"/>
      <c r="R299" s="188"/>
      <c r="S299" s="188"/>
      <c r="T299" s="188"/>
      <c r="U299" s="188"/>
    </row>
    <row r="300" spans="2:21" ht="14.5" x14ac:dyDescent="0.35">
      <c r="C300" s="210" t="s">
        <v>214</v>
      </c>
      <c r="E300">
        <v>16</v>
      </c>
      <c r="F300">
        <v>16</v>
      </c>
      <c r="G300">
        <v>16</v>
      </c>
      <c r="H300">
        <v>17</v>
      </c>
      <c r="I300">
        <v>17</v>
      </c>
      <c r="K300" s="354"/>
      <c r="L300" s="354"/>
      <c r="M300" s="354"/>
      <c r="N300" s="354"/>
      <c r="O300" s="354"/>
      <c r="P300" s="188"/>
      <c r="Q300" s="188"/>
      <c r="R300" s="188"/>
      <c r="S300" s="188"/>
      <c r="T300" s="188"/>
      <c r="U300" s="188"/>
    </row>
    <row r="301" spans="2:21" ht="14.5" x14ac:dyDescent="0.35">
      <c r="C301" s="210" t="s">
        <v>215</v>
      </c>
      <c r="E301">
        <v>25</v>
      </c>
      <c r="F301">
        <v>26</v>
      </c>
      <c r="G301">
        <v>26</v>
      </c>
      <c r="H301">
        <v>27</v>
      </c>
      <c r="I301">
        <v>27</v>
      </c>
      <c r="K301" s="354"/>
      <c r="L301" s="354"/>
      <c r="M301" s="354"/>
      <c r="N301" s="354"/>
      <c r="O301" s="354"/>
      <c r="P301" s="188"/>
      <c r="Q301" s="188"/>
      <c r="R301" s="188"/>
      <c r="S301" s="188"/>
      <c r="T301" s="188"/>
      <c r="U301" s="188"/>
    </row>
    <row r="302" spans="2:21" ht="13.4" customHeight="1" x14ac:dyDescent="0.35">
      <c r="C302" s="210" t="s">
        <v>216</v>
      </c>
      <c r="E302">
        <v>25</v>
      </c>
      <c r="F302">
        <v>26</v>
      </c>
      <c r="G302">
        <v>26</v>
      </c>
      <c r="H302">
        <v>27</v>
      </c>
      <c r="I302">
        <v>27</v>
      </c>
      <c r="K302" s="354"/>
      <c r="L302" s="354"/>
      <c r="M302" s="354"/>
      <c r="N302" s="354"/>
      <c r="O302" s="354"/>
      <c r="P302" s="188"/>
      <c r="Q302" s="188"/>
      <c r="R302" s="188"/>
      <c r="S302" s="188"/>
      <c r="T302" s="188"/>
      <c r="U302" s="188"/>
    </row>
    <row r="303" spans="2:21" ht="14.5" x14ac:dyDescent="0.35">
      <c r="C303" s="210" t="s">
        <v>217</v>
      </c>
      <c r="E303">
        <v>0</v>
      </c>
      <c r="F303">
        <v>0</v>
      </c>
      <c r="G303">
        <v>0</v>
      </c>
      <c r="H303">
        <v>0</v>
      </c>
      <c r="I303">
        <v>0</v>
      </c>
      <c r="K303" s="354"/>
      <c r="L303" s="354"/>
      <c r="M303" s="354"/>
      <c r="N303" s="354"/>
      <c r="O303" s="354"/>
      <c r="P303" s="188"/>
      <c r="Q303" s="188"/>
      <c r="R303" s="188"/>
      <c r="S303" s="188"/>
      <c r="T303" s="188"/>
      <c r="U303" s="188"/>
    </row>
    <row r="304" spans="2:21" ht="14.5" x14ac:dyDescent="0.35">
      <c r="C304" s="210" t="s">
        <v>218</v>
      </c>
      <c r="E304">
        <v>0</v>
      </c>
      <c r="F304">
        <v>0</v>
      </c>
      <c r="G304">
        <v>0</v>
      </c>
      <c r="H304">
        <v>0</v>
      </c>
      <c r="I304">
        <v>0</v>
      </c>
      <c r="K304" s="354"/>
      <c r="L304" s="354"/>
      <c r="M304" s="354"/>
      <c r="N304" s="354"/>
      <c r="O304" s="354"/>
      <c r="P304" s="188"/>
      <c r="Q304" s="188"/>
      <c r="R304" s="188"/>
      <c r="S304" s="188"/>
      <c r="T304" s="188"/>
      <c r="U304" s="188"/>
    </row>
    <row r="305" spans="2:21" ht="14.5" x14ac:dyDescent="0.35">
      <c r="C305" s="210" t="s">
        <v>219</v>
      </c>
      <c r="E305">
        <v>314</v>
      </c>
      <c r="F305">
        <v>320</v>
      </c>
      <c r="G305">
        <v>326</v>
      </c>
      <c r="H305">
        <v>331</v>
      </c>
      <c r="I305">
        <v>337</v>
      </c>
      <c r="K305" s="354"/>
      <c r="L305" s="354"/>
      <c r="M305" s="354"/>
      <c r="N305" s="354"/>
      <c r="O305" s="354"/>
      <c r="P305" s="188"/>
      <c r="Q305" s="188"/>
      <c r="R305" s="188"/>
      <c r="S305" s="188"/>
      <c r="T305" s="188"/>
      <c r="U305" s="188"/>
    </row>
    <row r="306" spans="2:21" ht="14.5" x14ac:dyDescent="0.35">
      <c r="C306" s="210" t="s">
        <v>220</v>
      </c>
      <c r="E306">
        <v>237</v>
      </c>
      <c r="F306">
        <v>241</v>
      </c>
      <c r="G306">
        <v>245</v>
      </c>
      <c r="H306">
        <v>249</v>
      </c>
      <c r="I306">
        <v>254</v>
      </c>
      <c r="K306" s="354"/>
      <c r="L306" s="354"/>
      <c r="M306" s="354"/>
      <c r="N306" s="354"/>
      <c r="O306" s="354"/>
      <c r="P306" s="188"/>
      <c r="Q306" s="188"/>
      <c r="R306" s="188"/>
      <c r="S306" s="188"/>
      <c r="T306" s="188"/>
      <c r="U306" s="188"/>
    </row>
    <row r="307" spans="2:21" ht="14.5" x14ac:dyDescent="0.35">
      <c r="C307" s="210"/>
      <c r="K307" s="188"/>
      <c r="L307" s="188"/>
      <c r="M307" s="188"/>
      <c r="N307" s="188"/>
      <c r="O307" s="188"/>
      <c r="P307" s="188"/>
      <c r="Q307" s="188"/>
      <c r="R307" s="188"/>
      <c r="S307" s="188"/>
      <c r="T307" s="188"/>
      <c r="U307" s="188"/>
    </row>
    <row r="308" spans="2:21" ht="14.5" x14ac:dyDescent="0.35">
      <c r="B308" s="213" t="s">
        <v>221</v>
      </c>
      <c r="D308" s="212" t="s">
        <v>125</v>
      </c>
      <c r="E308" s="212">
        <v>2021</v>
      </c>
      <c r="F308" s="212">
        <v>2022</v>
      </c>
      <c r="G308" s="212">
        <v>2023</v>
      </c>
      <c r="H308" s="212">
        <v>2024</v>
      </c>
      <c r="I308" s="212">
        <v>2025</v>
      </c>
      <c r="K308" s="188"/>
      <c r="L308" s="188"/>
      <c r="M308" s="188"/>
      <c r="N308" s="188"/>
      <c r="O308" s="188"/>
      <c r="P308" s="188"/>
      <c r="Q308" s="188"/>
      <c r="R308" s="188"/>
      <c r="S308" s="188"/>
      <c r="T308" s="188"/>
      <c r="U308" s="188"/>
    </row>
    <row r="309" spans="2:21" x14ac:dyDescent="0.25">
      <c r="K309" s="188"/>
      <c r="L309" s="188"/>
      <c r="M309" s="188"/>
      <c r="N309" s="188"/>
      <c r="O309" s="188"/>
      <c r="P309" s="188"/>
      <c r="Q309" s="188"/>
      <c r="R309" s="188"/>
      <c r="S309" s="188"/>
      <c r="T309" s="188"/>
      <c r="U309" s="188"/>
    </row>
    <row r="310" spans="2:21" ht="14.5" x14ac:dyDescent="0.35">
      <c r="C310" s="210" t="s">
        <v>222</v>
      </c>
      <c r="E310">
        <v>1.5</v>
      </c>
      <c r="F310">
        <v>1.5</v>
      </c>
      <c r="G310">
        <v>1.5</v>
      </c>
      <c r="H310">
        <v>1.5</v>
      </c>
      <c r="I310">
        <v>1.5</v>
      </c>
      <c r="K310" s="188"/>
      <c r="L310" s="188"/>
      <c r="M310" s="188"/>
      <c r="N310" s="188"/>
      <c r="O310" s="188"/>
      <c r="P310" s="188"/>
      <c r="Q310" s="188"/>
      <c r="R310" s="188"/>
      <c r="S310" s="188"/>
      <c r="T310" s="188"/>
      <c r="U310" s="188"/>
    </row>
    <row r="311" spans="2:21" ht="14.5" x14ac:dyDescent="0.35">
      <c r="C311" s="210" t="s">
        <v>223</v>
      </c>
      <c r="E311">
        <v>67</v>
      </c>
      <c r="F311">
        <v>68</v>
      </c>
      <c r="G311">
        <v>69</v>
      </c>
      <c r="H311">
        <v>70</v>
      </c>
      <c r="I311">
        <v>71</v>
      </c>
      <c r="K311" s="354"/>
      <c r="L311" s="354"/>
      <c r="M311" s="354"/>
      <c r="N311" s="354"/>
      <c r="O311" s="354"/>
      <c r="P311" s="188"/>
      <c r="Q311" s="188"/>
      <c r="R311" s="188"/>
      <c r="S311" s="188"/>
      <c r="T311" s="188"/>
      <c r="U311" s="188"/>
    </row>
    <row r="312" spans="2:21" ht="14.5" x14ac:dyDescent="0.35">
      <c r="C312" s="210" t="s">
        <v>224</v>
      </c>
      <c r="E312">
        <v>100</v>
      </c>
      <c r="F312">
        <v>102</v>
      </c>
      <c r="G312">
        <v>104</v>
      </c>
      <c r="H312">
        <v>106</v>
      </c>
      <c r="I312">
        <v>108</v>
      </c>
      <c r="K312" s="354"/>
      <c r="L312" s="354"/>
      <c r="M312" s="354"/>
      <c r="N312" s="354"/>
      <c r="O312" s="354"/>
      <c r="P312" s="188"/>
      <c r="Q312" s="188"/>
      <c r="R312" s="188"/>
      <c r="S312" s="188"/>
      <c r="T312" s="188"/>
      <c r="U312" s="188"/>
    </row>
    <row r="313" spans="2:21" ht="14.5" x14ac:dyDescent="0.35">
      <c r="C313" s="210" t="s">
        <v>225</v>
      </c>
      <c r="E313">
        <v>250</v>
      </c>
      <c r="F313">
        <v>255</v>
      </c>
      <c r="G313">
        <v>259</v>
      </c>
      <c r="H313">
        <v>264</v>
      </c>
      <c r="I313">
        <v>268</v>
      </c>
      <c r="K313" s="354"/>
      <c r="L313" s="354"/>
      <c r="M313" s="354"/>
      <c r="N313" s="354"/>
      <c r="O313" s="354"/>
      <c r="P313" s="188"/>
      <c r="Q313" s="188"/>
      <c r="R313" s="188"/>
      <c r="S313" s="188"/>
      <c r="T313" s="188"/>
      <c r="U313" s="188"/>
    </row>
    <row r="314" spans="2:21" ht="14.5" x14ac:dyDescent="0.35">
      <c r="C314" s="210" t="s">
        <v>226</v>
      </c>
      <c r="E314">
        <v>423</v>
      </c>
      <c r="F314">
        <v>430</v>
      </c>
      <c r="G314">
        <v>438</v>
      </c>
      <c r="H314">
        <v>445</v>
      </c>
      <c r="I314">
        <v>453</v>
      </c>
      <c r="K314" s="354"/>
      <c r="L314" s="354"/>
      <c r="M314" s="354"/>
      <c r="N314" s="354"/>
      <c r="O314" s="354"/>
      <c r="P314" s="188"/>
      <c r="Q314" s="188"/>
      <c r="R314" s="188"/>
      <c r="S314" s="188"/>
      <c r="T314" s="188"/>
      <c r="U314" s="188"/>
    </row>
    <row r="315" spans="2:21" ht="14.5" x14ac:dyDescent="0.35">
      <c r="C315" s="210"/>
      <c r="K315" s="188"/>
      <c r="L315" s="188"/>
      <c r="M315" s="188"/>
      <c r="N315" s="188"/>
      <c r="O315" s="188"/>
      <c r="P315" s="188"/>
      <c r="Q315" s="188"/>
      <c r="R315" s="188"/>
      <c r="S315" s="188"/>
      <c r="T315" s="188"/>
      <c r="U315" s="188"/>
    </row>
    <row r="316" spans="2:21" ht="13" x14ac:dyDescent="0.3">
      <c r="B316" s="336" t="s">
        <v>227</v>
      </c>
      <c r="K316" s="188"/>
      <c r="L316" s="188"/>
      <c r="M316" s="188"/>
      <c r="N316" s="188"/>
      <c r="O316" s="188"/>
      <c r="P316" s="188"/>
      <c r="Q316" s="188"/>
      <c r="R316" s="188"/>
      <c r="S316" s="188"/>
      <c r="T316" s="188"/>
      <c r="U316" s="188"/>
    </row>
    <row r="317" spans="2:21" ht="14.5" x14ac:dyDescent="0.35">
      <c r="C317" s="210" t="s">
        <v>228</v>
      </c>
      <c r="E317">
        <v>881</v>
      </c>
      <c r="F317">
        <v>896</v>
      </c>
      <c r="G317">
        <v>912</v>
      </c>
      <c r="H317">
        <v>928</v>
      </c>
      <c r="I317">
        <v>944</v>
      </c>
      <c r="K317" s="354"/>
      <c r="L317" s="354"/>
      <c r="M317" s="354"/>
      <c r="N317" s="354"/>
      <c r="O317" s="354"/>
      <c r="P317" s="188"/>
      <c r="Q317" s="188"/>
      <c r="R317" s="188"/>
      <c r="S317" s="188"/>
      <c r="T317" s="188"/>
      <c r="U317" s="188"/>
    </row>
    <row r="318" spans="2:21" ht="14.5" x14ac:dyDescent="0.35">
      <c r="C318" s="210" t="s">
        <v>229</v>
      </c>
      <c r="E318">
        <v>1278</v>
      </c>
      <c r="F318">
        <v>1300</v>
      </c>
      <c r="G318">
        <v>1323</v>
      </c>
      <c r="H318">
        <v>1346</v>
      </c>
      <c r="I318">
        <v>1370</v>
      </c>
      <c r="K318" s="354"/>
      <c r="L318" s="354"/>
      <c r="M318" s="354"/>
      <c r="N318" s="354"/>
      <c r="O318" s="354"/>
      <c r="P318" s="188"/>
      <c r="Q318" s="188"/>
      <c r="R318" s="188"/>
      <c r="S318" s="188"/>
      <c r="T318" s="188"/>
      <c r="U318" s="188"/>
    </row>
    <row r="319" spans="2:21" ht="14.5" x14ac:dyDescent="0.35">
      <c r="C319" s="210" t="s">
        <v>230</v>
      </c>
      <c r="E319">
        <v>3141</v>
      </c>
      <c r="F319">
        <v>3196</v>
      </c>
      <c r="G319">
        <v>3252</v>
      </c>
      <c r="H319">
        <v>3309</v>
      </c>
      <c r="I319">
        <v>3367</v>
      </c>
      <c r="K319" s="354"/>
      <c r="L319" s="354"/>
      <c r="M319" s="354"/>
      <c r="N319" s="354"/>
      <c r="O319" s="354"/>
      <c r="P319" s="188"/>
      <c r="Q319" s="188"/>
      <c r="R319" s="188"/>
      <c r="S319" s="188"/>
      <c r="T319" s="188"/>
      <c r="U319" s="188"/>
    </row>
    <row r="320" spans="2:21" ht="14.5" x14ac:dyDescent="0.35">
      <c r="C320" s="210" t="s">
        <v>231</v>
      </c>
      <c r="E320">
        <v>45.48</v>
      </c>
      <c r="F320">
        <v>46.48</v>
      </c>
      <c r="G320">
        <v>47.5</v>
      </c>
      <c r="H320">
        <v>48.55</v>
      </c>
      <c r="I320">
        <v>49.62</v>
      </c>
      <c r="K320" s="355"/>
      <c r="L320" s="355"/>
      <c r="M320" s="355"/>
      <c r="N320" s="355"/>
      <c r="O320" s="355"/>
      <c r="P320" s="188"/>
      <c r="Q320" s="188"/>
      <c r="R320" s="188"/>
      <c r="S320" s="188"/>
      <c r="T320" s="188"/>
      <c r="U320" s="188"/>
    </row>
    <row r="321" spans="2:21" ht="14.5" x14ac:dyDescent="0.35">
      <c r="C321" s="210" t="s">
        <v>232</v>
      </c>
      <c r="E321" t="s">
        <v>233</v>
      </c>
      <c r="F321" t="s">
        <v>233</v>
      </c>
      <c r="G321" t="s">
        <v>233</v>
      </c>
      <c r="H321" t="s">
        <v>233</v>
      </c>
      <c r="I321" t="s">
        <v>233</v>
      </c>
      <c r="K321" s="188"/>
      <c r="L321" s="188"/>
      <c r="M321" s="188"/>
      <c r="N321" s="188"/>
      <c r="O321" s="188"/>
      <c r="P321" s="188"/>
      <c r="Q321" s="188"/>
      <c r="R321" s="188"/>
      <c r="S321" s="188"/>
      <c r="T321" s="188"/>
      <c r="U321" s="188"/>
    </row>
    <row r="322" spans="2:21" ht="14.5" x14ac:dyDescent="0.35">
      <c r="C322" s="210" t="s">
        <v>234</v>
      </c>
      <c r="E322" s="188">
        <v>142</v>
      </c>
      <c r="F322">
        <v>145</v>
      </c>
      <c r="G322">
        <v>147</v>
      </c>
      <c r="H322">
        <v>150</v>
      </c>
      <c r="I322">
        <v>153</v>
      </c>
      <c r="K322" s="188"/>
      <c r="L322" s="188"/>
      <c r="M322" s="188"/>
      <c r="N322" s="188"/>
      <c r="O322" s="188"/>
      <c r="P322" s="188"/>
      <c r="Q322" s="188"/>
      <c r="R322" s="188"/>
      <c r="S322" s="188"/>
      <c r="T322" s="188"/>
      <c r="U322" s="188"/>
    </row>
    <row r="323" spans="2:21" ht="14.5" x14ac:dyDescent="0.35">
      <c r="C323" s="210"/>
      <c r="E323" s="188"/>
      <c r="K323" s="188"/>
      <c r="L323" s="188"/>
      <c r="M323" s="188"/>
      <c r="N323" s="188"/>
      <c r="O323" s="188"/>
      <c r="P323" s="188"/>
      <c r="Q323" s="188"/>
      <c r="R323" s="188"/>
      <c r="S323" s="188"/>
      <c r="T323" s="188"/>
      <c r="U323" s="188"/>
    </row>
    <row r="324" spans="2:21" ht="14.5" x14ac:dyDescent="0.35">
      <c r="B324" s="336" t="s">
        <v>235</v>
      </c>
      <c r="D324" s="212" t="s">
        <v>125</v>
      </c>
      <c r="E324" s="368">
        <v>2021</v>
      </c>
      <c r="F324" s="212">
        <v>2022</v>
      </c>
      <c r="G324" s="212">
        <v>2023</v>
      </c>
      <c r="H324" s="212">
        <v>2024</v>
      </c>
      <c r="I324" s="212">
        <v>2025</v>
      </c>
      <c r="K324" s="188"/>
      <c r="L324" s="188"/>
      <c r="M324" s="188"/>
      <c r="N324" s="188"/>
      <c r="O324" s="188"/>
      <c r="P324" s="188"/>
      <c r="Q324" s="188"/>
      <c r="R324" s="188"/>
      <c r="S324" s="188"/>
      <c r="T324" s="188"/>
      <c r="U324" s="188"/>
    </row>
    <row r="325" spans="2:21" ht="14.5" x14ac:dyDescent="0.35">
      <c r="C325" s="210"/>
      <c r="E325" s="188"/>
    </row>
    <row r="326" spans="2:21" ht="13.4" customHeight="1" x14ac:dyDescent="0.35">
      <c r="C326" s="210" t="s">
        <v>238</v>
      </c>
      <c r="D326" s="210"/>
      <c r="E326" s="188">
        <v>104.24</v>
      </c>
      <c r="F326">
        <v>106.53</v>
      </c>
      <c r="G326">
        <v>108.87</v>
      </c>
      <c r="H326">
        <v>111.27</v>
      </c>
      <c r="I326">
        <v>113.72</v>
      </c>
    </row>
    <row r="327" spans="2:21" ht="14.5" x14ac:dyDescent="0.35">
      <c r="C327" s="210" t="s">
        <v>239</v>
      </c>
      <c r="D327" s="210"/>
      <c r="E327" s="188">
        <v>41.7</v>
      </c>
      <c r="F327">
        <v>42.62</v>
      </c>
      <c r="G327">
        <v>43.56</v>
      </c>
      <c r="H327">
        <v>44.53</v>
      </c>
      <c r="I327">
        <v>45.5</v>
      </c>
    </row>
    <row r="328" spans="2:21" ht="14.5" x14ac:dyDescent="0.35">
      <c r="C328" s="210" t="s">
        <v>240</v>
      </c>
      <c r="D328" s="210"/>
      <c r="E328" s="188">
        <v>1.04</v>
      </c>
      <c r="F328">
        <v>1.06</v>
      </c>
      <c r="G328">
        <v>1.08</v>
      </c>
      <c r="H328">
        <v>1.1000000000000001</v>
      </c>
      <c r="I328">
        <v>1.1200000000000001</v>
      </c>
    </row>
    <row r="329" spans="2:21" ht="14.5" x14ac:dyDescent="0.35">
      <c r="C329" s="210" t="s">
        <v>242</v>
      </c>
      <c r="D329" s="210"/>
      <c r="E329" s="188">
        <v>0.62</v>
      </c>
      <c r="F329">
        <v>0.63</v>
      </c>
      <c r="G329">
        <v>0.64</v>
      </c>
      <c r="H329">
        <v>0.65</v>
      </c>
      <c r="I329">
        <v>0.66</v>
      </c>
    </row>
    <row r="330" spans="2:21" ht="14.5" x14ac:dyDescent="0.35">
      <c r="C330" s="210" t="s">
        <v>243</v>
      </c>
      <c r="D330" s="210"/>
      <c r="E330" s="188">
        <v>-0.62</v>
      </c>
      <c r="F330">
        <v>-0.63</v>
      </c>
      <c r="G330">
        <v>-0.64</v>
      </c>
      <c r="H330">
        <v>-0.65</v>
      </c>
      <c r="I330">
        <v>-0.66</v>
      </c>
    </row>
    <row r="331" spans="2:21" ht="14.5" x14ac:dyDescent="0.35">
      <c r="C331" s="210" t="s">
        <v>244</v>
      </c>
      <c r="D331" s="210"/>
      <c r="E331" s="188"/>
    </row>
    <row r="332" spans="2:21" ht="14.5" x14ac:dyDescent="0.35">
      <c r="C332" s="210" t="s">
        <v>245</v>
      </c>
      <c r="D332" s="210"/>
      <c r="E332" s="188">
        <v>0.52</v>
      </c>
      <c r="F332">
        <v>0.53</v>
      </c>
      <c r="G332">
        <v>0.54</v>
      </c>
      <c r="H332">
        <v>0.55000000000000004</v>
      </c>
      <c r="I332">
        <v>0.56000000000000005</v>
      </c>
    </row>
    <row r="333" spans="2:21" ht="14.5" x14ac:dyDescent="0.35">
      <c r="C333" s="210" t="s">
        <v>246</v>
      </c>
      <c r="D333" s="210"/>
      <c r="E333" s="188">
        <v>1.04</v>
      </c>
      <c r="F333">
        <v>1.06</v>
      </c>
      <c r="G333">
        <v>1.08</v>
      </c>
      <c r="H333">
        <v>1.1000000000000001</v>
      </c>
      <c r="I333">
        <v>1.1200000000000001</v>
      </c>
    </row>
    <row r="334" spans="2:21" ht="13.4" customHeight="1" x14ac:dyDescent="0.35">
      <c r="C334" s="210" t="s">
        <v>247</v>
      </c>
      <c r="D334" s="210"/>
      <c r="E334" s="188"/>
    </row>
    <row r="335" spans="2:21" ht="13.4" customHeight="1" x14ac:dyDescent="0.35">
      <c r="C335" s="210" t="s">
        <v>248</v>
      </c>
      <c r="D335" s="210"/>
      <c r="E335" s="188"/>
    </row>
    <row r="336" spans="2:21" ht="14.5" x14ac:dyDescent="0.35">
      <c r="C336" s="210" t="s">
        <v>249</v>
      </c>
      <c r="D336" s="210"/>
      <c r="E336" s="188"/>
    </row>
    <row r="337" spans="2:9" ht="14.5" x14ac:dyDescent="0.35">
      <c r="C337" s="210" t="s">
        <v>250</v>
      </c>
      <c r="D337" s="210"/>
      <c r="E337" s="188" t="s">
        <v>251</v>
      </c>
      <c r="F337" t="s">
        <v>251</v>
      </c>
      <c r="G337" t="s">
        <v>251</v>
      </c>
      <c r="H337" t="s">
        <v>251</v>
      </c>
      <c r="I337" t="s">
        <v>251</v>
      </c>
    </row>
    <row r="338" spans="2:9" ht="13.4" customHeight="1" x14ac:dyDescent="0.35">
      <c r="C338" s="210" t="s">
        <v>252</v>
      </c>
      <c r="D338" s="210"/>
      <c r="E338" s="188">
        <v>4.17</v>
      </c>
      <c r="F338">
        <v>4.26</v>
      </c>
      <c r="G338">
        <v>4.3499999999999996</v>
      </c>
      <c r="H338">
        <v>4.45</v>
      </c>
      <c r="I338">
        <v>4.55</v>
      </c>
    </row>
    <row r="339" spans="2:9" ht="13.4" customHeight="1" x14ac:dyDescent="0.35">
      <c r="C339" s="210" t="s">
        <v>253</v>
      </c>
      <c r="D339" s="210"/>
    </row>
    <row r="340" spans="2:9" ht="13.4" customHeight="1" x14ac:dyDescent="0.35">
      <c r="C340" s="210" t="s">
        <v>254</v>
      </c>
      <c r="D340" s="210"/>
      <c r="E340" s="348">
        <f>ROUND(2.04*1.022,2)</f>
        <v>2.08</v>
      </c>
      <c r="F340">
        <f>ROUND(E340*1.022,2)</f>
        <v>2.13</v>
      </c>
      <c r="G340">
        <f t="shared" ref="G340:I340" si="0">ROUND(F340*1.022,2)</f>
        <v>2.1800000000000002</v>
      </c>
      <c r="H340">
        <f t="shared" si="0"/>
        <v>2.23</v>
      </c>
      <c r="I340">
        <f t="shared" si="0"/>
        <v>2.2799999999999998</v>
      </c>
    </row>
    <row r="341" spans="2:9" ht="14.5" x14ac:dyDescent="0.35">
      <c r="C341" s="210"/>
    </row>
    <row r="342" spans="2:9" ht="14.5" x14ac:dyDescent="0.35">
      <c r="C342" s="210"/>
    </row>
    <row r="343" spans="2:9" ht="14.5" x14ac:dyDescent="0.35">
      <c r="C343" s="210"/>
    </row>
    <row r="344" spans="2:9" ht="14.5" x14ac:dyDescent="0.35">
      <c r="C344" s="210"/>
    </row>
    <row r="345" spans="2:9" ht="14.5" x14ac:dyDescent="0.35">
      <c r="C345" s="210"/>
    </row>
    <row r="346" spans="2:9" ht="14.5" x14ac:dyDescent="0.35">
      <c r="C346" s="210"/>
    </row>
    <row r="347" spans="2:9" ht="14.5" x14ac:dyDescent="0.35">
      <c r="C347" s="210"/>
    </row>
    <row r="348" spans="2:9" ht="14.5" x14ac:dyDescent="0.35">
      <c r="C348" s="210"/>
    </row>
    <row r="349" spans="2:9" ht="14.5" x14ac:dyDescent="0.35">
      <c r="C349" s="210"/>
    </row>
    <row r="350" spans="2:9" ht="14.5" x14ac:dyDescent="0.35">
      <c r="B350" s="336" t="s">
        <v>269</v>
      </c>
      <c r="D350" s="212" t="s">
        <v>125</v>
      </c>
      <c r="E350" s="212">
        <v>2021</v>
      </c>
      <c r="F350" s="212">
        <v>2022</v>
      </c>
      <c r="G350" s="212">
        <v>2023</v>
      </c>
      <c r="H350" s="212">
        <v>2024</v>
      </c>
      <c r="I350" s="212">
        <v>2025</v>
      </c>
    </row>
    <row r="351" spans="2:9" ht="14.5" x14ac:dyDescent="0.35">
      <c r="C351" s="210"/>
    </row>
    <row r="352" spans="2:9" ht="14.5" x14ac:dyDescent="0.35">
      <c r="C352" s="210" t="s">
        <v>270</v>
      </c>
      <c r="D352" s="210"/>
      <c r="E352" s="369">
        <v>14</v>
      </c>
      <c r="F352" s="348">
        <v>15</v>
      </c>
      <c r="G352" s="348">
        <v>15</v>
      </c>
      <c r="H352" s="348">
        <v>15</v>
      </c>
      <c r="I352" s="348">
        <v>16</v>
      </c>
    </row>
    <row r="353" spans="3:9" ht="14.5" x14ac:dyDescent="0.35">
      <c r="C353" s="210" t="s">
        <v>271</v>
      </c>
      <c r="D353" s="210"/>
      <c r="E353" s="369">
        <v>14</v>
      </c>
      <c r="F353" s="348">
        <v>15</v>
      </c>
      <c r="G353" s="348">
        <v>15</v>
      </c>
      <c r="H353" s="348">
        <v>15</v>
      </c>
      <c r="I353" s="348">
        <v>16</v>
      </c>
    </row>
    <row r="354" spans="3:9" ht="14.5" x14ac:dyDescent="0.35">
      <c r="C354" s="210" t="s">
        <v>272</v>
      </c>
      <c r="D354" s="210"/>
      <c r="E354" s="369">
        <v>76</v>
      </c>
      <c r="F354" s="348">
        <v>78</v>
      </c>
      <c r="G354" s="348">
        <v>80</v>
      </c>
      <c r="H354" s="348">
        <v>82</v>
      </c>
      <c r="I354" s="348">
        <v>84</v>
      </c>
    </row>
    <row r="355" spans="3:9" ht="14.5" x14ac:dyDescent="0.35">
      <c r="C355" s="210" t="s">
        <v>201</v>
      </c>
      <c r="D355" s="210"/>
      <c r="E355" s="369">
        <v>314</v>
      </c>
      <c r="F355" s="348">
        <v>322</v>
      </c>
      <c r="G355" s="348">
        <v>330</v>
      </c>
      <c r="H355" s="348">
        <v>338</v>
      </c>
      <c r="I355" s="348">
        <v>347</v>
      </c>
    </row>
    <row r="356" spans="3:9" ht="14.5" x14ac:dyDescent="0.35">
      <c r="C356" s="210" t="s">
        <v>204</v>
      </c>
      <c r="D356" s="210"/>
      <c r="E356" s="348">
        <v>-0.45</v>
      </c>
      <c r="F356" s="348">
        <v>-0.45</v>
      </c>
      <c r="G356" s="348">
        <v>-0.45</v>
      </c>
      <c r="H356" s="348">
        <v>-0.45</v>
      </c>
      <c r="I356" s="348">
        <v>-0.45</v>
      </c>
    </row>
    <row r="357" spans="3:9" ht="14.5" x14ac:dyDescent="0.35">
      <c r="C357" s="210" t="s">
        <v>205</v>
      </c>
      <c r="E357" s="348">
        <v>-1</v>
      </c>
      <c r="F357" s="348">
        <v>-1</v>
      </c>
      <c r="G357" s="348">
        <v>-1</v>
      </c>
      <c r="H357" s="348">
        <v>-1</v>
      </c>
      <c r="I357" s="348">
        <v>-1</v>
      </c>
    </row>
    <row r="358" spans="3:9" ht="14.5" x14ac:dyDescent="0.35">
      <c r="C358" s="210"/>
    </row>
    <row r="359" spans="3:9" ht="14.5" x14ac:dyDescent="0.35">
      <c r="C359" s="210"/>
    </row>
    <row r="360" spans="3:9" ht="14.5" x14ac:dyDescent="0.35">
      <c r="C360" s="210"/>
    </row>
    <row r="361" spans="3:9" ht="14.5" x14ac:dyDescent="0.35">
      <c r="C361" s="210"/>
    </row>
    <row r="362" spans="3:9" ht="14.5" x14ac:dyDescent="0.35">
      <c r="C362" s="210"/>
    </row>
    <row r="363" spans="3:9" ht="14.5" x14ac:dyDescent="0.35">
      <c r="C363" s="210"/>
    </row>
    <row r="364" spans="3:9" ht="14.5" x14ac:dyDescent="0.35">
      <c r="C364" s="210"/>
    </row>
    <row r="365" spans="3:9" ht="14.5" x14ac:dyDescent="0.35">
      <c r="C365" s="210"/>
    </row>
    <row r="366" spans="3:9" ht="14.5" x14ac:dyDescent="0.35">
      <c r="C366" s="210"/>
    </row>
    <row r="367" spans="3:9" ht="14.5" x14ac:dyDescent="0.35">
      <c r="C367" s="210"/>
    </row>
    <row r="368" spans="3:9" ht="14.5" x14ac:dyDescent="0.35">
      <c r="C368" s="210"/>
    </row>
    <row r="369" spans="3:3" ht="14.5" x14ac:dyDescent="0.35">
      <c r="C369" s="210"/>
    </row>
    <row r="370" spans="3:3" ht="14.5" x14ac:dyDescent="0.35">
      <c r="C370" s="210"/>
    </row>
    <row r="371" spans="3:3" ht="14.5" x14ac:dyDescent="0.35">
      <c r="C371" s="210"/>
    </row>
    <row r="372" spans="3:3" ht="14.5" x14ac:dyDescent="0.35">
      <c r="C372" s="210"/>
    </row>
    <row r="373" spans="3:3" ht="14.5" x14ac:dyDescent="0.35">
      <c r="C373" s="210"/>
    </row>
    <row r="374" spans="3:3" ht="14.5" x14ac:dyDescent="0.35">
      <c r="C374" s="210"/>
    </row>
    <row r="375" spans="3:3" ht="14.5" x14ac:dyDescent="0.35">
      <c r="C375" s="210"/>
    </row>
    <row r="376" spans="3:3" ht="14.5" x14ac:dyDescent="0.35">
      <c r="C376" s="210"/>
    </row>
    <row r="377" spans="3:3" ht="14.5" x14ac:dyDescent="0.35">
      <c r="C377" s="210"/>
    </row>
    <row r="378" spans="3:3" ht="14.5" x14ac:dyDescent="0.35">
      <c r="C378" s="210"/>
    </row>
    <row r="379" spans="3:3" ht="14.5" x14ac:dyDescent="0.35">
      <c r="C379" s="210"/>
    </row>
    <row r="380" spans="3:3" ht="14.5" x14ac:dyDescent="0.35">
      <c r="C380" s="210"/>
    </row>
    <row r="381" spans="3:3" ht="14.5" x14ac:dyDescent="0.35">
      <c r="C381" s="210"/>
    </row>
    <row r="382" spans="3:3" ht="14.5" x14ac:dyDescent="0.35">
      <c r="C382" s="210"/>
    </row>
    <row r="383" spans="3:3" ht="14.5" x14ac:dyDescent="0.35">
      <c r="C383" s="210"/>
    </row>
    <row r="384" spans="3:3" ht="14.5" x14ac:dyDescent="0.35">
      <c r="C384" s="210"/>
    </row>
    <row r="385" spans="3:3" ht="14.5" x14ac:dyDescent="0.35">
      <c r="C385" s="210"/>
    </row>
  </sheetData>
  <pageMargins left="0.70866141732283472" right="0.70866141732283472" top="0.74803149606299213" bottom="0.74803149606299213" header="0.31496062992125984" footer="0.31496062992125984"/>
  <pageSetup scale="63" orientation="landscape" r:id="rId1"/>
  <rowBreaks count="5" manualBreakCount="5">
    <brk id="49" max="16383" man="1"/>
    <brk id="92" max="9" man="1"/>
    <brk id="134" max="9" man="1"/>
    <brk id="178" max="9" man="1"/>
    <brk id="229"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Q92"/>
  <sheetViews>
    <sheetView showGridLines="0" zoomScale="85" zoomScaleNormal="85" zoomScaleSheetLayoutView="100" workbookViewId="0">
      <selection activeCell="J42" sqref="J42"/>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1.453125" style="6" customWidth="1"/>
    <col min="9" max="9" width="2.81640625" style="6" customWidth="1"/>
    <col min="10" max="10" width="12.1796875" style="6" customWidth="1"/>
    <col min="11" max="11" width="10.453125" style="6" customWidth="1"/>
    <col min="12" max="12" width="10.81640625" style="6"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0.81640625" style="6"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2.1796875" style="6"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8.54296875" style="6" customWidth="1"/>
    <col min="33" max="33" width="10.81640625" style="6"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0.54296875" style="6"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8">
        <f>+'Proposed Rates'!E7</f>
        <v>29.32</v>
      </c>
      <c r="K23" s="29">
        <v>1</v>
      </c>
      <c r="L23" s="26">
        <f>K23*J23</f>
        <v>29.32</v>
      </c>
      <c r="M23" s="27"/>
      <c r="N23" s="30">
        <f>L23-H23</f>
        <v>1.5300000000000011</v>
      </c>
      <c r="O23" s="31">
        <f>IF((H23)=0,"",(N23/H23))</f>
        <v>5.5055775458798174E-2</v>
      </c>
      <c r="Q23" s="28">
        <f>+'Proposed Rates'!F7</f>
        <v>30.59</v>
      </c>
      <c r="R23" s="29">
        <v>1</v>
      </c>
      <c r="S23" s="26">
        <f>R23*Q23</f>
        <v>30.59</v>
      </c>
      <c r="T23" s="27"/>
      <c r="U23" s="30">
        <f>S23-L23</f>
        <v>1.2699999999999996</v>
      </c>
      <c r="V23" s="31">
        <f>IF((L23)=0,"",(U23/L23))</f>
        <v>4.3315143246930407E-2</v>
      </c>
      <c r="X23" s="28">
        <f>+'Proposed Rates'!G7</f>
        <v>31.63</v>
      </c>
      <c r="Y23" s="29">
        <v>1</v>
      </c>
      <c r="Z23" s="26">
        <f>Y23*X23</f>
        <v>31.63</v>
      </c>
      <c r="AA23" s="27"/>
      <c r="AB23" s="30">
        <f>Z23-S23</f>
        <v>1.0399999999999991</v>
      </c>
      <c r="AC23" s="31">
        <f>IF((S23)=0,"",(AB23/S23))</f>
        <v>3.3998038574697582E-2</v>
      </c>
      <c r="AE23" s="28">
        <f>+'Proposed Rates'!H7</f>
        <v>32.11</v>
      </c>
      <c r="AF23" s="29">
        <v>1</v>
      </c>
      <c r="AG23" s="26">
        <f>AF23*AE23</f>
        <v>32.11</v>
      </c>
      <c r="AH23" s="27"/>
      <c r="AI23" s="30">
        <f>AG23-Z23</f>
        <v>0.48000000000000043</v>
      </c>
      <c r="AJ23" s="31">
        <f>IF((Z23)=0,"",(AI23/Z23))</f>
        <v>1.5175466329434095E-2</v>
      </c>
      <c r="AL23" s="28">
        <f>+'Proposed Rates'!I7</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ht="25" x14ac:dyDescent="0.25">
      <c r="B25" s="260" t="str">
        <f>'Proposed Rates'!B79</f>
        <v>Rate Rider Calculation for Gain and Loss</v>
      </c>
      <c r="C25" s="21"/>
      <c r="D25" s="22" t="s">
        <v>20</v>
      </c>
      <c r="E25" s="23"/>
      <c r="F25" s="24">
        <f>'Proposed Rates'!D81</f>
        <v>0</v>
      </c>
      <c r="G25" s="25">
        <f>$F$18</f>
        <v>100</v>
      </c>
      <c r="H25" s="26">
        <f t="shared" si="0"/>
        <v>0</v>
      </c>
      <c r="I25" s="27"/>
      <c r="J25" s="28">
        <f>'Proposed Rates'!E81</f>
        <v>0</v>
      </c>
      <c r="K25" s="29">
        <f>$F$18</f>
        <v>100</v>
      </c>
      <c r="L25" s="26">
        <f t="shared" ref="L25:L38" si="9">K25*J25</f>
        <v>0</v>
      </c>
      <c r="M25" s="27"/>
      <c r="N25" s="30">
        <f t="shared" ref="N25:N39" si="10">L25-H25</f>
        <v>0</v>
      </c>
      <c r="O25" s="31" t="str">
        <f t="shared" ref="O25:O39" si="11">IF((H25)=0,"",(N25/H25))</f>
        <v/>
      </c>
      <c r="Q25" s="28">
        <f>'Proposed Rates'!F81</f>
        <v>0</v>
      </c>
      <c r="R25" s="29">
        <f>$F$18</f>
        <v>100</v>
      </c>
      <c r="S25" s="26">
        <f t="shared" ref="S25:S38" si="12">R25*Q25</f>
        <v>0</v>
      </c>
      <c r="T25" s="27"/>
      <c r="U25" s="30">
        <f t="shared" si="1"/>
        <v>0</v>
      </c>
      <c r="V25" s="31" t="str">
        <f t="shared" si="2"/>
        <v/>
      </c>
      <c r="X25" s="28">
        <f>'Proposed Rates'!G81</f>
        <v>0</v>
      </c>
      <c r="Y25" s="29">
        <f>$F$18</f>
        <v>100</v>
      </c>
      <c r="Z25" s="26">
        <f t="shared" ref="Z25:Z38" si="13">Y25*X25</f>
        <v>0</v>
      </c>
      <c r="AA25" s="27"/>
      <c r="AB25" s="30">
        <f t="shared" si="3"/>
        <v>0</v>
      </c>
      <c r="AC25" s="31" t="str">
        <f t="shared" si="4"/>
        <v/>
      </c>
      <c r="AE25" s="28">
        <f>'Proposed Rates'!H81</f>
        <v>0</v>
      </c>
      <c r="AF25" s="29">
        <f>$F$18</f>
        <v>100</v>
      </c>
      <c r="AG25" s="26">
        <f t="shared" ref="AG25:AG38" si="14">AF25*AE25</f>
        <v>0</v>
      </c>
      <c r="AH25" s="27"/>
      <c r="AI25" s="30">
        <f t="shared" si="5"/>
        <v>0</v>
      </c>
      <c r="AJ25" s="31" t="str">
        <f t="shared" si="6"/>
        <v/>
      </c>
      <c r="AL25" s="28">
        <f>'Proposed Rates'!I81</f>
        <v>0</v>
      </c>
      <c r="AM25" s="29">
        <f>$F$18</f>
        <v>100</v>
      </c>
      <c r="AN25" s="26">
        <f>AL25*AM25</f>
        <v>0</v>
      </c>
      <c r="AO25" s="27"/>
      <c r="AP25" s="30">
        <f t="shared" si="7"/>
        <v>0</v>
      </c>
      <c r="AQ25" s="31" t="str">
        <f t="shared" si="8"/>
        <v/>
      </c>
    </row>
    <row r="26" spans="2:43" x14ac:dyDescent="0.25">
      <c r="B26" s="260" t="str">
        <f>'Proposed Rates'!B93</f>
        <v>Rate Rider Calculation for PILs</v>
      </c>
      <c r="C26" s="21"/>
      <c r="D26" s="22" t="s">
        <v>20</v>
      </c>
      <c r="E26" s="23"/>
      <c r="F26" s="24">
        <f>'Proposed Rates'!D95</f>
        <v>0</v>
      </c>
      <c r="G26" s="25">
        <f t="shared" ref="G26:G27" si="15">$F$18</f>
        <v>100</v>
      </c>
      <c r="H26" s="26">
        <f t="shared" si="0"/>
        <v>0</v>
      </c>
      <c r="I26" s="27"/>
      <c r="J26" s="28">
        <f>'Proposed Rates'!E95</f>
        <v>0</v>
      </c>
      <c r="K26" s="29">
        <f t="shared" ref="K26:K27" si="16">$F$18</f>
        <v>100</v>
      </c>
      <c r="L26" s="26">
        <f t="shared" si="9"/>
        <v>0</v>
      </c>
      <c r="M26" s="27"/>
      <c r="N26" s="30">
        <f t="shared" si="10"/>
        <v>0</v>
      </c>
      <c r="O26" s="31" t="str">
        <f t="shared" si="11"/>
        <v/>
      </c>
      <c r="Q26" s="28">
        <f>'Proposed Rates'!F95</f>
        <v>0</v>
      </c>
      <c r="R26" s="29">
        <f t="shared" ref="R26:R27" si="17">$F$18</f>
        <v>100</v>
      </c>
      <c r="S26" s="26">
        <f t="shared" si="12"/>
        <v>0</v>
      </c>
      <c r="T26" s="27"/>
      <c r="U26" s="30">
        <f t="shared" si="1"/>
        <v>0</v>
      </c>
      <c r="V26" s="31" t="str">
        <f t="shared" si="2"/>
        <v/>
      </c>
      <c r="X26" s="28">
        <f>'Proposed Rates'!G95</f>
        <v>0</v>
      </c>
      <c r="Y26" s="29">
        <f t="shared" ref="Y26:Y27" si="18">$F$18</f>
        <v>100</v>
      </c>
      <c r="Z26" s="26">
        <f t="shared" si="13"/>
        <v>0</v>
      </c>
      <c r="AA26" s="27"/>
      <c r="AB26" s="30">
        <f t="shared" si="3"/>
        <v>0</v>
      </c>
      <c r="AC26" s="31" t="str">
        <f t="shared" si="4"/>
        <v/>
      </c>
      <c r="AE26" s="28">
        <f>'Proposed Rates'!H95</f>
        <v>0</v>
      </c>
      <c r="AF26" s="29">
        <f t="shared" ref="AF26:AF27" si="19">$F$18</f>
        <v>100</v>
      </c>
      <c r="AG26" s="26">
        <f t="shared" si="14"/>
        <v>0</v>
      </c>
      <c r="AH26" s="27"/>
      <c r="AI26" s="30">
        <f t="shared" si="5"/>
        <v>0</v>
      </c>
      <c r="AJ26" s="31" t="str">
        <f t="shared" si="6"/>
        <v/>
      </c>
      <c r="AL26" s="28">
        <f>'Proposed Rates'!I95</f>
        <v>0</v>
      </c>
      <c r="AM26" s="29">
        <f t="shared" ref="AM26:AM27" si="20">$F$18</f>
        <v>100</v>
      </c>
      <c r="AN26" s="26">
        <f t="shared" ref="AN26:AN27" si="21">AL26*AM26</f>
        <v>0</v>
      </c>
      <c r="AO26" s="27"/>
      <c r="AP26" s="30">
        <f t="shared" si="7"/>
        <v>0</v>
      </c>
      <c r="AQ26" s="31" t="str">
        <f t="shared" si="8"/>
        <v/>
      </c>
    </row>
    <row r="27" spans="2:43" ht="25" x14ac:dyDescent="0.25">
      <c r="B27" s="260" t="str">
        <f>'Proposed Rates'!B107</f>
        <v>Rate Rider Calculation for Generic</v>
      </c>
      <c r="C27" s="21"/>
      <c r="D27" s="22" t="s">
        <v>20</v>
      </c>
      <c r="E27" s="23"/>
      <c r="F27" s="24">
        <f>'Proposed Rates'!D109</f>
        <v>0</v>
      </c>
      <c r="G27" s="25">
        <f t="shared" si="15"/>
        <v>100</v>
      </c>
      <c r="H27" s="26">
        <f t="shared" si="0"/>
        <v>0</v>
      </c>
      <c r="I27" s="27"/>
      <c r="J27" s="28">
        <f>'Proposed Rates'!E109</f>
        <v>0</v>
      </c>
      <c r="K27" s="29">
        <f t="shared" si="16"/>
        <v>100</v>
      </c>
      <c r="L27" s="26">
        <f t="shared" si="9"/>
        <v>0</v>
      </c>
      <c r="M27" s="27"/>
      <c r="N27" s="30">
        <f t="shared" si="10"/>
        <v>0</v>
      </c>
      <c r="O27" s="31" t="str">
        <f t="shared" si="11"/>
        <v/>
      </c>
      <c r="Q27" s="28">
        <f>'Proposed Rates'!F109</f>
        <v>0</v>
      </c>
      <c r="R27" s="29">
        <f t="shared" si="17"/>
        <v>100</v>
      </c>
      <c r="S27" s="26">
        <f t="shared" si="12"/>
        <v>0</v>
      </c>
      <c r="T27" s="27"/>
      <c r="U27" s="30">
        <f t="shared" si="1"/>
        <v>0</v>
      </c>
      <c r="V27" s="31" t="str">
        <f t="shared" si="2"/>
        <v/>
      </c>
      <c r="X27" s="28">
        <f>'Proposed Rates'!G109</f>
        <v>0</v>
      </c>
      <c r="Y27" s="29">
        <f t="shared" si="18"/>
        <v>100</v>
      </c>
      <c r="Z27" s="26">
        <f t="shared" si="13"/>
        <v>0</v>
      </c>
      <c r="AA27" s="27"/>
      <c r="AB27" s="30">
        <f t="shared" si="3"/>
        <v>0</v>
      </c>
      <c r="AC27" s="31" t="str">
        <f t="shared" si="4"/>
        <v/>
      </c>
      <c r="AE27" s="28">
        <f>'Proposed Rates'!H109</f>
        <v>0</v>
      </c>
      <c r="AF27" s="29">
        <f t="shared" si="19"/>
        <v>100</v>
      </c>
      <c r="AG27" s="26">
        <f t="shared" si="14"/>
        <v>0</v>
      </c>
      <c r="AH27" s="27"/>
      <c r="AI27" s="30">
        <f t="shared" si="5"/>
        <v>0</v>
      </c>
      <c r="AJ27" s="31" t="str">
        <f t="shared" si="6"/>
        <v/>
      </c>
      <c r="AL27" s="28">
        <f>'Proposed Rates'!I109</f>
        <v>0</v>
      </c>
      <c r="AM27" s="29">
        <f t="shared" si="20"/>
        <v>100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ref="AN28:AN38" si="22">AM28*AL28</f>
        <v>0</v>
      </c>
      <c r="AO28" s="27"/>
      <c r="AP28" s="30">
        <f t="shared" si="7"/>
        <v>0</v>
      </c>
      <c r="AQ28" s="31" t="str">
        <f t="shared" si="8"/>
        <v/>
      </c>
    </row>
    <row r="29" spans="2:43" x14ac:dyDescent="0.25">
      <c r="B29" s="21" t="s">
        <v>19</v>
      </c>
      <c r="C29" s="21"/>
      <c r="D29" s="22" t="s">
        <v>20</v>
      </c>
      <c r="E29" s="23"/>
      <c r="F29" s="24">
        <f>+'Proposed Rates'!D20</f>
        <v>0</v>
      </c>
      <c r="G29" s="25">
        <f>$F$18</f>
        <v>100</v>
      </c>
      <c r="H29" s="26">
        <f t="shared" si="0"/>
        <v>0</v>
      </c>
      <c r="I29" s="27"/>
      <c r="J29" s="28">
        <f>+'Proposed Rates'!E20</f>
        <v>0</v>
      </c>
      <c r="K29" s="25">
        <f>$F$18</f>
        <v>100</v>
      </c>
      <c r="L29" s="26">
        <f t="shared" si="9"/>
        <v>0</v>
      </c>
      <c r="M29" s="27"/>
      <c r="N29" s="30">
        <f t="shared" si="10"/>
        <v>0</v>
      </c>
      <c r="O29" s="31" t="str">
        <f t="shared" si="11"/>
        <v/>
      </c>
      <c r="Q29" s="28">
        <f>+'Proposed Rates'!F20</f>
        <v>0</v>
      </c>
      <c r="R29" s="25">
        <f>$F$18</f>
        <v>100</v>
      </c>
      <c r="S29" s="26">
        <f t="shared" si="12"/>
        <v>0</v>
      </c>
      <c r="T29" s="27"/>
      <c r="U29" s="30">
        <f t="shared" si="1"/>
        <v>0</v>
      </c>
      <c r="V29" s="31" t="str">
        <f t="shared" si="2"/>
        <v/>
      </c>
      <c r="X29" s="28">
        <f>+'Proposed Rates'!G20</f>
        <v>0</v>
      </c>
      <c r="Y29" s="25">
        <f>$F$18</f>
        <v>100</v>
      </c>
      <c r="Z29" s="26">
        <f t="shared" si="13"/>
        <v>0</v>
      </c>
      <c r="AA29" s="27"/>
      <c r="AB29" s="30">
        <f t="shared" si="3"/>
        <v>0</v>
      </c>
      <c r="AC29" s="31" t="str">
        <f t="shared" si="4"/>
        <v/>
      </c>
      <c r="AE29" s="28">
        <f>+'Proposed Rates'!H20</f>
        <v>0</v>
      </c>
      <c r="AF29" s="25">
        <f>$F$18</f>
        <v>100</v>
      </c>
      <c r="AG29" s="26">
        <f t="shared" si="14"/>
        <v>0</v>
      </c>
      <c r="AH29" s="27"/>
      <c r="AI29" s="30">
        <f t="shared" si="5"/>
        <v>0</v>
      </c>
      <c r="AJ29" s="31" t="str">
        <f t="shared" si="6"/>
        <v/>
      </c>
      <c r="AL29" s="28">
        <f>+'Proposed Rates'!I20</f>
        <v>0</v>
      </c>
      <c r="AM29" s="25">
        <f>$F$18</f>
        <v>100</v>
      </c>
      <c r="AN29" s="26">
        <f t="shared" si="22"/>
        <v>0</v>
      </c>
      <c r="AO29" s="27"/>
      <c r="AP29" s="30">
        <f t="shared" si="7"/>
        <v>0</v>
      </c>
      <c r="AQ29" s="31" t="str">
        <f t="shared" si="8"/>
        <v/>
      </c>
    </row>
    <row r="30" spans="2:43" x14ac:dyDescent="0.25">
      <c r="B30" s="21" t="s">
        <v>21</v>
      </c>
      <c r="C30" s="21"/>
      <c r="D30" s="22"/>
      <c r="E30" s="23"/>
      <c r="F30" s="24"/>
      <c r="G30" s="25">
        <f t="shared" ref="G30" si="23">$F$18</f>
        <v>100</v>
      </c>
      <c r="H30" s="26">
        <f t="shared" si="0"/>
        <v>0</v>
      </c>
      <c r="I30" s="27"/>
      <c r="J30" s="28"/>
      <c r="K30" s="25">
        <f t="shared" ref="K30:K38" si="24">$F$18</f>
        <v>100</v>
      </c>
      <c r="L30" s="26">
        <f t="shared" si="9"/>
        <v>0</v>
      </c>
      <c r="M30" s="27"/>
      <c r="N30" s="30">
        <f t="shared" si="10"/>
        <v>0</v>
      </c>
      <c r="O30" s="31" t="str">
        <f t="shared" si="11"/>
        <v/>
      </c>
      <c r="Q30" s="28"/>
      <c r="R30" s="25">
        <f t="shared" ref="R30:R38" si="25">$F$18</f>
        <v>100</v>
      </c>
      <c r="S30" s="26">
        <f t="shared" si="12"/>
        <v>0</v>
      </c>
      <c r="T30" s="27"/>
      <c r="U30" s="30">
        <f t="shared" si="1"/>
        <v>0</v>
      </c>
      <c r="V30" s="31" t="str">
        <f t="shared" si="2"/>
        <v/>
      </c>
      <c r="X30" s="28"/>
      <c r="Y30" s="25">
        <f t="shared" ref="Y30:Y38" si="26">$F$18</f>
        <v>100</v>
      </c>
      <c r="Z30" s="26">
        <f t="shared" si="13"/>
        <v>0</v>
      </c>
      <c r="AA30" s="27"/>
      <c r="AB30" s="30">
        <f t="shared" si="3"/>
        <v>0</v>
      </c>
      <c r="AC30" s="31" t="str">
        <f t="shared" si="4"/>
        <v/>
      </c>
      <c r="AE30" s="28"/>
      <c r="AF30" s="25">
        <f t="shared" ref="AF30:AF38" si="27">$F$18</f>
        <v>100</v>
      </c>
      <c r="AG30" s="26">
        <f t="shared" si="14"/>
        <v>0</v>
      </c>
      <c r="AH30" s="27"/>
      <c r="AI30" s="30">
        <f t="shared" si="5"/>
        <v>0</v>
      </c>
      <c r="AJ30" s="31" t="str">
        <f t="shared" si="6"/>
        <v/>
      </c>
      <c r="AL30" s="28"/>
      <c r="AM30" s="25">
        <f t="shared" ref="AM30:AM38" si="28">$F$18</f>
        <v>100</v>
      </c>
      <c r="AN30" s="26">
        <f t="shared" si="22"/>
        <v>0</v>
      </c>
      <c r="AO30" s="27"/>
      <c r="AP30" s="30">
        <f t="shared" si="7"/>
        <v>0</v>
      </c>
      <c r="AQ30" s="31" t="str">
        <f t="shared" si="8"/>
        <v/>
      </c>
    </row>
    <row r="31" spans="2:43" x14ac:dyDescent="0.25">
      <c r="B31" s="21" t="s">
        <v>136</v>
      </c>
      <c r="C31" s="21"/>
      <c r="D31" s="22" t="s">
        <v>17</v>
      </c>
      <c r="E31" s="23"/>
      <c r="F31" s="24">
        <f>+'Proposed Rates'!D67</f>
        <v>0</v>
      </c>
      <c r="G31" s="25">
        <f>$F$18</f>
        <v>100</v>
      </c>
      <c r="H31" s="26">
        <f t="shared" si="0"/>
        <v>0</v>
      </c>
      <c r="I31" s="27"/>
      <c r="J31" s="178">
        <f>+'Proposed Rates'!E67</f>
        <v>0.24</v>
      </c>
      <c r="K31" s="25">
        <v>1</v>
      </c>
      <c r="L31" s="26">
        <f t="shared" si="9"/>
        <v>0.24</v>
      </c>
      <c r="M31" s="27"/>
      <c r="N31" s="30">
        <f t="shared" si="10"/>
        <v>0.24</v>
      </c>
      <c r="O31" s="31" t="str">
        <f t="shared" si="11"/>
        <v/>
      </c>
      <c r="Q31" s="178">
        <f>+'Proposed Rates'!F67</f>
        <v>0.24</v>
      </c>
      <c r="R31" s="25">
        <f>K31</f>
        <v>1</v>
      </c>
      <c r="S31" s="26">
        <f t="shared" si="12"/>
        <v>0.24</v>
      </c>
      <c r="T31" s="27"/>
      <c r="U31" s="30">
        <f t="shared" si="1"/>
        <v>0</v>
      </c>
      <c r="V31" s="31">
        <f t="shared" si="2"/>
        <v>0</v>
      </c>
      <c r="X31" s="28"/>
      <c r="Y31" s="25">
        <f t="shared" si="26"/>
        <v>100</v>
      </c>
      <c r="Z31" s="26">
        <f t="shared" si="13"/>
        <v>0</v>
      </c>
      <c r="AA31" s="27"/>
      <c r="AB31" s="30">
        <f t="shared" si="3"/>
        <v>-0.24</v>
      </c>
      <c r="AC31" s="31">
        <f t="shared" si="4"/>
        <v>-1</v>
      </c>
      <c r="AE31" s="28"/>
      <c r="AF31" s="25">
        <f t="shared" si="27"/>
        <v>100</v>
      </c>
      <c r="AG31" s="26">
        <f t="shared" si="14"/>
        <v>0</v>
      </c>
      <c r="AH31" s="27"/>
      <c r="AI31" s="30">
        <f t="shared" si="5"/>
        <v>0</v>
      </c>
      <c r="AJ31" s="31" t="str">
        <f t="shared" si="6"/>
        <v/>
      </c>
      <c r="AL31" s="28"/>
      <c r="AM31" s="25">
        <f t="shared" si="28"/>
        <v>100</v>
      </c>
      <c r="AN31" s="26">
        <f t="shared" si="22"/>
        <v>0</v>
      </c>
      <c r="AO31" s="27"/>
      <c r="AP31" s="30">
        <f t="shared" si="7"/>
        <v>0</v>
      </c>
      <c r="AQ31" s="31" t="str">
        <f t="shared" si="8"/>
        <v/>
      </c>
    </row>
    <row r="32" spans="2:43" x14ac:dyDescent="0.25">
      <c r="B32" s="33"/>
      <c r="C32" s="21"/>
      <c r="D32" s="22"/>
      <c r="E32" s="23"/>
      <c r="F32" s="24"/>
      <c r="G32" s="25">
        <f t="shared" ref="G32:G38" si="29">$F$18</f>
        <v>100</v>
      </c>
      <c r="H32" s="26">
        <f t="shared" si="0"/>
        <v>0</v>
      </c>
      <c r="I32" s="27"/>
      <c r="J32" s="28"/>
      <c r="K32" s="25">
        <f t="shared" si="24"/>
        <v>100</v>
      </c>
      <c r="L32" s="26">
        <f t="shared" si="9"/>
        <v>0</v>
      </c>
      <c r="M32" s="27"/>
      <c r="N32" s="30">
        <f t="shared" si="10"/>
        <v>0</v>
      </c>
      <c r="O32" s="31" t="str">
        <f t="shared" si="11"/>
        <v/>
      </c>
      <c r="Q32" s="28"/>
      <c r="R32" s="25">
        <f t="shared" si="25"/>
        <v>100</v>
      </c>
      <c r="S32" s="26">
        <f t="shared" si="12"/>
        <v>0</v>
      </c>
      <c r="T32" s="27"/>
      <c r="U32" s="30">
        <f t="shared" si="1"/>
        <v>0</v>
      </c>
      <c r="V32" s="31" t="str">
        <f t="shared" si="2"/>
        <v/>
      </c>
      <c r="X32" s="28"/>
      <c r="Y32" s="25">
        <f t="shared" si="26"/>
        <v>100</v>
      </c>
      <c r="Z32" s="26">
        <f t="shared" si="13"/>
        <v>0</v>
      </c>
      <c r="AA32" s="27"/>
      <c r="AB32" s="30">
        <f t="shared" si="3"/>
        <v>0</v>
      </c>
      <c r="AC32" s="31" t="str">
        <f t="shared" si="4"/>
        <v/>
      </c>
      <c r="AE32" s="28"/>
      <c r="AF32" s="25">
        <f t="shared" si="27"/>
        <v>100</v>
      </c>
      <c r="AG32" s="26">
        <f t="shared" si="14"/>
        <v>0</v>
      </c>
      <c r="AH32" s="27"/>
      <c r="AI32" s="30">
        <f t="shared" si="5"/>
        <v>0</v>
      </c>
      <c r="AJ32" s="31" t="str">
        <f t="shared" si="6"/>
        <v/>
      </c>
      <c r="AL32" s="28"/>
      <c r="AM32" s="25">
        <f t="shared" si="28"/>
        <v>100</v>
      </c>
      <c r="AN32" s="26">
        <f t="shared" si="22"/>
        <v>0</v>
      </c>
      <c r="AO32" s="27"/>
      <c r="AP32" s="30">
        <f t="shared" si="7"/>
        <v>0</v>
      </c>
      <c r="AQ32" s="31" t="str">
        <f t="shared" si="8"/>
        <v/>
      </c>
    </row>
    <row r="33" spans="2:43" x14ac:dyDescent="0.25">
      <c r="B33" s="33"/>
      <c r="C33" s="21"/>
      <c r="D33" s="22"/>
      <c r="E33" s="23"/>
      <c r="F33" s="24"/>
      <c r="G33" s="25">
        <f t="shared" si="29"/>
        <v>100</v>
      </c>
      <c r="H33" s="26">
        <f t="shared" si="0"/>
        <v>0</v>
      </c>
      <c r="I33" s="27"/>
      <c r="J33" s="28"/>
      <c r="K33" s="25">
        <f t="shared" si="24"/>
        <v>100</v>
      </c>
      <c r="L33" s="26">
        <f t="shared" si="9"/>
        <v>0</v>
      </c>
      <c r="M33" s="27"/>
      <c r="N33" s="30">
        <f t="shared" si="10"/>
        <v>0</v>
      </c>
      <c r="O33" s="31" t="str">
        <f t="shared" si="11"/>
        <v/>
      </c>
      <c r="Q33" s="28"/>
      <c r="R33" s="25">
        <f t="shared" si="25"/>
        <v>100</v>
      </c>
      <c r="S33" s="26">
        <f t="shared" si="12"/>
        <v>0</v>
      </c>
      <c r="T33" s="27"/>
      <c r="U33" s="30">
        <f t="shared" si="1"/>
        <v>0</v>
      </c>
      <c r="V33" s="31" t="str">
        <f t="shared" si="2"/>
        <v/>
      </c>
      <c r="X33" s="28"/>
      <c r="Y33" s="25">
        <f t="shared" si="26"/>
        <v>100</v>
      </c>
      <c r="Z33" s="26">
        <f t="shared" si="13"/>
        <v>0</v>
      </c>
      <c r="AA33" s="27"/>
      <c r="AB33" s="30">
        <f t="shared" si="3"/>
        <v>0</v>
      </c>
      <c r="AC33" s="31" t="str">
        <f t="shared" si="4"/>
        <v/>
      </c>
      <c r="AE33" s="28"/>
      <c r="AF33" s="25">
        <f t="shared" si="27"/>
        <v>100</v>
      </c>
      <c r="AG33" s="26">
        <f t="shared" si="14"/>
        <v>0</v>
      </c>
      <c r="AH33" s="27"/>
      <c r="AI33" s="30">
        <f t="shared" si="5"/>
        <v>0</v>
      </c>
      <c r="AJ33" s="31" t="str">
        <f t="shared" si="6"/>
        <v/>
      </c>
      <c r="AL33" s="28"/>
      <c r="AM33" s="25">
        <f t="shared" si="28"/>
        <v>100</v>
      </c>
      <c r="AN33" s="26">
        <f t="shared" si="22"/>
        <v>0</v>
      </c>
      <c r="AO33" s="27"/>
      <c r="AP33" s="30">
        <f t="shared" si="7"/>
        <v>0</v>
      </c>
      <c r="AQ33" s="31" t="str">
        <f t="shared" si="8"/>
        <v/>
      </c>
    </row>
    <row r="34" spans="2:43" x14ac:dyDescent="0.25">
      <c r="B34" s="33"/>
      <c r="C34" s="21"/>
      <c r="D34" s="22"/>
      <c r="E34" s="23"/>
      <c r="F34" s="24"/>
      <c r="G34" s="25">
        <f t="shared" si="29"/>
        <v>100</v>
      </c>
      <c r="H34" s="26">
        <f t="shared" si="0"/>
        <v>0</v>
      </c>
      <c r="I34" s="27"/>
      <c r="J34" s="28"/>
      <c r="K34" s="25">
        <f t="shared" si="24"/>
        <v>100</v>
      </c>
      <c r="L34" s="26">
        <f t="shared" si="9"/>
        <v>0</v>
      </c>
      <c r="M34" s="27"/>
      <c r="N34" s="30">
        <f t="shared" si="10"/>
        <v>0</v>
      </c>
      <c r="O34" s="31" t="str">
        <f t="shared" si="11"/>
        <v/>
      </c>
      <c r="Q34" s="28"/>
      <c r="R34" s="25">
        <f t="shared" si="25"/>
        <v>100</v>
      </c>
      <c r="S34" s="26">
        <f t="shared" si="12"/>
        <v>0</v>
      </c>
      <c r="T34" s="27"/>
      <c r="U34" s="30">
        <f t="shared" si="1"/>
        <v>0</v>
      </c>
      <c r="V34" s="31" t="str">
        <f t="shared" si="2"/>
        <v/>
      </c>
      <c r="X34" s="28"/>
      <c r="Y34" s="25">
        <f t="shared" si="26"/>
        <v>100</v>
      </c>
      <c r="Z34" s="26">
        <f t="shared" si="13"/>
        <v>0</v>
      </c>
      <c r="AA34" s="27"/>
      <c r="AB34" s="30">
        <f t="shared" si="3"/>
        <v>0</v>
      </c>
      <c r="AC34" s="31" t="str">
        <f t="shared" si="4"/>
        <v/>
      </c>
      <c r="AE34" s="28"/>
      <c r="AF34" s="25">
        <f t="shared" si="27"/>
        <v>100</v>
      </c>
      <c r="AG34" s="26">
        <f t="shared" si="14"/>
        <v>0</v>
      </c>
      <c r="AH34" s="27"/>
      <c r="AI34" s="30">
        <f t="shared" si="5"/>
        <v>0</v>
      </c>
      <c r="AJ34" s="31" t="str">
        <f t="shared" si="6"/>
        <v/>
      </c>
      <c r="AL34" s="28"/>
      <c r="AM34" s="25">
        <f t="shared" si="28"/>
        <v>100</v>
      </c>
      <c r="AN34" s="26">
        <f t="shared" si="22"/>
        <v>0</v>
      </c>
      <c r="AO34" s="27"/>
      <c r="AP34" s="30">
        <f t="shared" si="7"/>
        <v>0</v>
      </c>
      <c r="AQ34" s="31" t="str">
        <f t="shared" si="8"/>
        <v/>
      </c>
    </row>
    <row r="35" spans="2:43" x14ac:dyDescent="0.25">
      <c r="B35" s="33"/>
      <c r="C35" s="21"/>
      <c r="D35" s="22"/>
      <c r="E35" s="23"/>
      <c r="F35" s="24"/>
      <c r="G35" s="25">
        <f t="shared" si="29"/>
        <v>100</v>
      </c>
      <c r="H35" s="26">
        <f t="shared" si="0"/>
        <v>0</v>
      </c>
      <c r="I35" s="27"/>
      <c r="J35" s="28"/>
      <c r="K35" s="25">
        <f t="shared" si="24"/>
        <v>100</v>
      </c>
      <c r="L35" s="26">
        <f t="shared" si="9"/>
        <v>0</v>
      </c>
      <c r="M35" s="27"/>
      <c r="N35" s="30">
        <f t="shared" si="10"/>
        <v>0</v>
      </c>
      <c r="O35" s="31" t="str">
        <f t="shared" si="11"/>
        <v/>
      </c>
      <c r="Q35" s="28"/>
      <c r="R35" s="25">
        <f t="shared" si="25"/>
        <v>100</v>
      </c>
      <c r="S35" s="26">
        <f t="shared" si="12"/>
        <v>0</v>
      </c>
      <c r="T35" s="27"/>
      <c r="U35" s="30">
        <f t="shared" si="1"/>
        <v>0</v>
      </c>
      <c r="V35" s="31" t="str">
        <f t="shared" si="2"/>
        <v/>
      </c>
      <c r="X35" s="28"/>
      <c r="Y35" s="25">
        <f t="shared" si="26"/>
        <v>100</v>
      </c>
      <c r="Z35" s="26">
        <f t="shared" si="13"/>
        <v>0</v>
      </c>
      <c r="AA35" s="27"/>
      <c r="AB35" s="30">
        <f t="shared" si="3"/>
        <v>0</v>
      </c>
      <c r="AC35" s="31" t="str">
        <f t="shared" si="4"/>
        <v/>
      </c>
      <c r="AE35" s="28"/>
      <c r="AF35" s="25">
        <f t="shared" si="27"/>
        <v>100</v>
      </c>
      <c r="AG35" s="26">
        <f t="shared" si="14"/>
        <v>0</v>
      </c>
      <c r="AH35" s="27"/>
      <c r="AI35" s="30">
        <f t="shared" si="5"/>
        <v>0</v>
      </c>
      <c r="AJ35" s="31" t="str">
        <f t="shared" si="6"/>
        <v/>
      </c>
      <c r="AL35" s="28"/>
      <c r="AM35" s="25">
        <f t="shared" si="28"/>
        <v>100</v>
      </c>
      <c r="AN35" s="26">
        <f t="shared" si="22"/>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9"/>
        <v>-0.5</v>
      </c>
      <c r="M36" s="27"/>
      <c r="N36" s="30">
        <f t="shared" si="10"/>
        <v>-1.35</v>
      </c>
      <c r="O36" s="31">
        <f t="shared" si="11"/>
        <v>-1.5882352941176472</v>
      </c>
      <c r="Q36" s="178">
        <f>+'Proposed Rates'!F52</f>
        <v>-0.49</v>
      </c>
      <c r="R36" s="25">
        <f>+K36</f>
        <v>1</v>
      </c>
      <c r="S36" s="26">
        <f t="shared" si="12"/>
        <v>-0.49</v>
      </c>
      <c r="T36" s="27"/>
      <c r="U36" s="30">
        <f t="shared" si="1"/>
        <v>1.0000000000000009E-2</v>
      </c>
      <c r="V36" s="31">
        <f t="shared" si="2"/>
        <v>-2.0000000000000018E-2</v>
      </c>
      <c r="X36" s="28">
        <f>+'Proposed Rates'!G52</f>
        <v>0</v>
      </c>
      <c r="Y36" s="25">
        <f>+K36</f>
        <v>1</v>
      </c>
      <c r="Z36" s="26">
        <f t="shared" si="13"/>
        <v>0</v>
      </c>
      <c r="AA36" s="27"/>
      <c r="AB36" s="30">
        <f t="shared" si="3"/>
        <v>0.49</v>
      </c>
      <c r="AC36" s="31">
        <f t="shared" si="4"/>
        <v>-1</v>
      </c>
      <c r="AE36" s="28">
        <f>+'Proposed Rates'!H52</f>
        <v>0</v>
      </c>
      <c r="AF36" s="25">
        <f>+K36</f>
        <v>1</v>
      </c>
      <c r="AG36" s="26">
        <f t="shared" si="14"/>
        <v>0</v>
      </c>
      <c r="AH36" s="27"/>
      <c r="AI36" s="30">
        <f t="shared" si="5"/>
        <v>0</v>
      </c>
      <c r="AJ36" s="31" t="str">
        <f t="shared" si="6"/>
        <v/>
      </c>
      <c r="AL36" s="28">
        <f>+'Proposed Rates'!I52</f>
        <v>0</v>
      </c>
      <c r="AM36" s="25">
        <f>+K36</f>
        <v>1</v>
      </c>
      <c r="AN36" s="26">
        <f t="shared" si="22"/>
        <v>0</v>
      </c>
      <c r="AO36" s="27"/>
      <c r="AP36" s="30">
        <f t="shared" si="7"/>
        <v>0</v>
      </c>
      <c r="AQ36" s="31" t="str">
        <f t="shared" si="8"/>
        <v/>
      </c>
    </row>
    <row r="37" spans="2:43" x14ac:dyDescent="0.25">
      <c r="B37" s="33"/>
      <c r="C37" s="21"/>
      <c r="D37" s="22"/>
      <c r="E37" s="23"/>
      <c r="F37" s="24"/>
      <c r="G37" s="25">
        <f t="shared" si="29"/>
        <v>100</v>
      </c>
      <c r="H37" s="26">
        <f t="shared" si="0"/>
        <v>0</v>
      </c>
      <c r="I37" s="27"/>
      <c r="J37" s="28"/>
      <c r="K37" s="25">
        <f t="shared" si="24"/>
        <v>100</v>
      </c>
      <c r="L37" s="26">
        <f t="shared" si="9"/>
        <v>0</v>
      </c>
      <c r="M37" s="27"/>
      <c r="N37" s="30">
        <f t="shared" si="10"/>
        <v>0</v>
      </c>
      <c r="O37" s="31" t="str">
        <f t="shared" si="11"/>
        <v/>
      </c>
      <c r="Q37" s="28"/>
      <c r="R37" s="25">
        <f t="shared" si="25"/>
        <v>100</v>
      </c>
      <c r="S37" s="26">
        <f t="shared" si="12"/>
        <v>0</v>
      </c>
      <c r="T37" s="27"/>
      <c r="U37" s="30">
        <f t="shared" si="1"/>
        <v>0</v>
      </c>
      <c r="V37" s="31" t="str">
        <f t="shared" si="2"/>
        <v/>
      </c>
      <c r="X37" s="28"/>
      <c r="Y37" s="25">
        <f t="shared" si="26"/>
        <v>100</v>
      </c>
      <c r="Z37" s="26">
        <f t="shared" si="13"/>
        <v>0</v>
      </c>
      <c r="AA37" s="27"/>
      <c r="AB37" s="30">
        <f t="shared" si="3"/>
        <v>0</v>
      </c>
      <c r="AC37" s="31" t="str">
        <f t="shared" si="4"/>
        <v/>
      </c>
      <c r="AE37" s="28"/>
      <c r="AF37" s="25">
        <f t="shared" si="27"/>
        <v>100</v>
      </c>
      <c r="AG37" s="26">
        <f t="shared" si="14"/>
        <v>0</v>
      </c>
      <c r="AH37" s="27"/>
      <c r="AI37" s="30">
        <f t="shared" si="5"/>
        <v>0</v>
      </c>
      <c r="AJ37" s="31" t="str">
        <f t="shared" si="6"/>
        <v/>
      </c>
      <c r="AL37" s="28"/>
      <c r="AM37" s="25">
        <f t="shared" si="28"/>
        <v>100</v>
      </c>
      <c r="AN37" s="26">
        <f t="shared" si="22"/>
        <v>0</v>
      </c>
      <c r="AO37" s="27"/>
      <c r="AP37" s="30">
        <f t="shared" si="7"/>
        <v>0</v>
      </c>
      <c r="AQ37" s="31" t="str">
        <f t="shared" si="8"/>
        <v/>
      </c>
    </row>
    <row r="38" spans="2:43" x14ac:dyDescent="0.25">
      <c r="B38" s="33"/>
      <c r="C38" s="21"/>
      <c r="D38" s="22"/>
      <c r="E38" s="23"/>
      <c r="F38" s="24"/>
      <c r="G38" s="25">
        <f t="shared" si="29"/>
        <v>100</v>
      </c>
      <c r="H38" s="26">
        <f t="shared" si="0"/>
        <v>0</v>
      </c>
      <c r="I38" s="27"/>
      <c r="J38" s="28"/>
      <c r="K38" s="25">
        <f t="shared" si="24"/>
        <v>100</v>
      </c>
      <c r="L38" s="26">
        <f t="shared" si="9"/>
        <v>0</v>
      </c>
      <c r="M38" s="27"/>
      <c r="N38" s="30">
        <f t="shared" si="10"/>
        <v>0</v>
      </c>
      <c r="O38" s="31" t="str">
        <f t="shared" si="11"/>
        <v/>
      </c>
      <c r="Q38" s="28"/>
      <c r="R38" s="25">
        <f t="shared" si="25"/>
        <v>100</v>
      </c>
      <c r="S38" s="26">
        <f t="shared" si="12"/>
        <v>0</v>
      </c>
      <c r="T38" s="27"/>
      <c r="U38" s="30">
        <f t="shared" si="1"/>
        <v>0</v>
      </c>
      <c r="V38" s="31" t="str">
        <f t="shared" si="2"/>
        <v/>
      </c>
      <c r="X38" s="28"/>
      <c r="Y38" s="25">
        <f t="shared" si="26"/>
        <v>100</v>
      </c>
      <c r="Z38" s="26">
        <f t="shared" si="13"/>
        <v>0</v>
      </c>
      <c r="AA38" s="27"/>
      <c r="AB38" s="30">
        <f t="shared" si="3"/>
        <v>0</v>
      </c>
      <c r="AC38" s="31" t="str">
        <f t="shared" si="4"/>
        <v/>
      </c>
      <c r="AE38" s="28"/>
      <c r="AF38" s="25">
        <f t="shared" si="27"/>
        <v>100</v>
      </c>
      <c r="AG38" s="26">
        <f t="shared" si="14"/>
        <v>0</v>
      </c>
      <c r="AH38" s="27"/>
      <c r="AI38" s="30">
        <f t="shared" si="5"/>
        <v>0</v>
      </c>
      <c r="AJ38" s="31" t="str">
        <f t="shared" si="6"/>
        <v/>
      </c>
      <c r="AL38" s="28"/>
      <c r="AM38" s="25">
        <f t="shared" si="28"/>
        <v>100</v>
      </c>
      <c r="AN38" s="26">
        <f t="shared" si="22"/>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10"/>
        <v>0.41999999999999815</v>
      </c>
      <c r="O39" s="38">
        <f t="shared" si="11"/>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172" t="s">
        <v>99</v>
      </c>
      <c r="C40" s="21"/>
      <c r="D40" s="22" t="s">
        <v>20</v>
      </c>
      <c r="E40" s="23"/>
      <c r="F40" s="24">
        <f>+'Proposed Rates'!D38</f>
        <v>-2.9999999999999997E-4</v>
      </c>
      <c r="G40" s="25">
        <f>$F$18</f>
        <v>100</v>
      </c>
      <c r="H40" s="26">
        <f>G40*F40</f>
        <v>-0.03</v>
      </c>
      <c r="I40" s="27"/>
      <c r="J40" s="28">
        <f>+'Proposed Rates'!E38</f>
        <v>-5.9999999999999995E-4</v>
      </c>
      <c r="K40" s="25">
        <f>$F$18</f>
        <v>100</v>
      </c>
      <c r="L40" s="26">
        <f>K40*J40</f>
        <v>-0.06</v>
      </c>
      <c r="M40" s="27"/>
      <c r="N40" s="30">
        <f>L40-H40</f>
        <v>-0.03</v>
      </c>
      <c r="O40" s="31">
        <f>IF((H40)=0,"",(N40/H40))</f>
        <v>1</v>
      </c>
      <c r="Q40" s="28">
        <f>+'Proposed Rates'!F38</f>
        <v>-5.9999999999999995E-4</v>
      </c>
      <c r="R40" s="25">
        <f>$F$18</f>
        <v>100</v>
      </c>
      <c r="S40" s="26">
        <f>R40*Q40</f>
        <v>-0.06</v>
      </c>
      <c r="T40" s="27"/>
      <c r="U40" s="30">
        <f t="shared" si="1"/>
        <v>0</v>
      </c>
      <c r="V40" s="31">
        <f t="shared" si="2"/>
        <v>0</v>
      </c>
      <c r="X40" s="28">
        <f>+'Proposed Rates'!G38</f>
        <v>0</v>
      </c>
      <c r="Y40" s="25">
        <f>$F$18</f>
        <v>100</v>
      </c>
      <c r="Z40" s="26">
        <f>Y40*X40</f>
        <v>0</v>
      </c>
      <c r="AA40" s="27"/>
      <c r="AB40" s="30">
        <f t="shared" si="3"/>
        <v>0.06</v>
      </c>
      <c r="AC40" s="31">
        <f t="shared" si="4"/>
        <v>-1</v>
      </c>
      <c r="AE40" s="28">
        <f>+'Proposed Rates'!H38</f>
        <v>0</v>
      </c>
      <c r="AF40" s="25">
        <f>$F$18</f>
        <v>100</v>
      </c>
      <c r="AG40" s="26">
        <f>AF40*AE40</f>
        <v>0</v>
      </c>
      <c r="AH40" s="27"/>
      <c r="AI40" s="30">
        <f t="shared" si="5"/>
        <v>0</v>
      </c>
      <c r="AJ40" s="31" t="str">
        <f t="shared" si="6"/>
        <v/>
      </c>
      <c r="AL40" s="28">
        <f>+'Proposed Rates'!I38</f>
        <v>0</v>
      </c>
      <c r="AM40" s="25">
        <f>$F$18</f>
        <v>100</v>
      </c>
      <c r="AN40" s="26">
        <f>AM40*AL40</f>
        <v>0</v>
      </c>
      <c r="AO40" s="27"/>
      <c r="AP40" s="30">
        <f t="shared" si="7"/>
        <v>0</v>
      </c>
      <c r="AQ40" s="31" t="str">
        <f t="shared" si="8"/>
        <v/>
      </c>
    </row>
    <row r="41" spans="2:43" x14ac:dyDescent="0.25">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0">$F$18</f>
        <v>100</v>
      </c>
      <c r="H42" s="26">
        <f t="shared" ref="H42:H45" si="31">G42*F42</f>
        <v>0</v>
      </c>
      <c r="I42" s="41"/>
      <c r="J42" s="28">
        <f>+'Proposed Rates'!E139</f>
        <v>0</v>
      </c>
      <c r="K42" s="25">
        <f t="shared" ref="K42:K43" si="32">$F$18</f>
        <v>100</v>
      </c>
      <c r="L42" s="26">
        <f t="shared" ref="L42:L45" si="33">K42*J42</f>
        <v>0</v>
      </c>
      <c r="M42" s="42"/>
      <c r="N42" s="30">
        <f t="shared" ref="N42:N45" si="34">L42-H42</f>
        <v>0</v>
      </c>
      <c r="O42" s="31" t="str">
        <f t="shared" ref="O42:O65" si="35">IF((H42)=0,"",(N42/H42))</f>
        <v/>
      </c>
      <c r="Q42" s="28">
        <f>+'Proposed Rates'!F139</f>
        <v>0</v>
      </c>
      <c r="R42" s="25">
        <f t="shared" ref="R42:R43" si="36">$F$18</f>
        <v>100</v>
      </c>
      <c r="S42" s="26">
        <f t="shared" ref="S42:S43" si="37">R42*Q42</f>
        <v>0</v>
      </c>
      <c r="T42" s="42"/>
      <c r="U42" s="30">
        <f t="shared" si="1"/>
        <v>0</v>
      </c>
      <c r="V42" s="31" t="str">
        <f t="shared" si="2"/>
        <v/>
      </c>
      <c r="X42" s="28">
        <f>+'Proposed Rates'!G139</f>
        <v>0</v>
      </c>
      <c r="Y42" s="25">
        <f t="shared" ref="Y42:Y43" si="38">$F$18</f>
        <v>100</v>
      </c>
      <c r="Z42" s="26">
        <f t="shared" ref="Z42:Z43" si="39">Y42*X42</f>
        <v>0</v>
      </c>
      <c r="AA42" s="42"/>
      <c r="AB42" s="30">
        <f t="shared" si="3"/>
        <v>0</v>
      </c>
      <c r="AC42" s="31" t="str">
        <f t="shared" si="4"/>
        <v/>
      </c>
      <c r="AE42" s="28">
        <f>+'Proposed Rates'!H139</f>
        <v>0</v>
      </c>
      <c r="AF42" s="25">
        <f t="shared" ref="AF42:AF43" si="40">$F$18</f>
        <v>100</v>
      </c>
      <c r="AG42" s="26">
        <f t="shared" ref="AG42:AG43" si="41">AF42*AE42</f>
        <v>0</v>
      </c>
      <c r="AH42" s="42"/>
      <c r="AI42" s="30">
        <f t="shared" si="5"/>
        <v>0</v>
      </c>
      <c r="AJ42" s="31" t="str">
        <f t="shared" si="6"/>
        <v/>
      </c>
      <c r="AL42" s="28">
        <f>+'Proposed Rates'!I139</f>
        <v>0</v>
      </c>
      <c r="AM42" s="25">
        <f t="shared" ref="AM42:AM43" si="42">$F$18</f>
        <v>100</v>
      </c>
      <c r="AN42" s="26">
        <f t="shared" ref="AN42:AN43" si="43">AM42*AL42</f>
        <v>0</v>
      </c>
      <c r="AO42" s="42"/>
      <c r="AP42" s="30">
        <f t="shared" si="7"/>
        <v>0</v>
      </c>
      <c r="AQ42" s="31" t="str">
        <f t="shared" si="8"/>
        <v/>
      </c>
    </row>
    <row r="43" spans="2:43" x14ac:dyDescent="0.25">
      <c r="B43" s="40"/>
      <c r="C43" s="21"/>
      <c r="D43" s="22"/>
      <c r="E43" s="23"/>
      <c r="F43" s="24"/>
      <c r="G43" s="25">
        <f t="shared" si="30"/>
        <v>100</v>
      </c>
      <c r="H43" s="26">
        <f t="shared" si="31"/>
        <v>0</v>
      </c>
      <c r="I43" s="41"/>
      <c r="J43" s="28"/>
      <c r="K43" s="25">
        <f t="shared" si="32"/>
        <v>100</v>
      </c>
      <c r="L43" s="26">
        <f t="shared" si="33"/>
        <v>0</v>
      </c>
      <c r="M43" s="42"/>
      <c r="N43" s="30">
        <f t="shared" si="34"/>
        <v>0</v>
      </c>
      <c r="O43" s="31" t="str">
        <f t="shared" si="35"/>
        <v/>
      </c>
      <c r="Q43" s="28"/>
      <c r="R43" s="25">
        <f t="shared" si="36"/>
        <v>100</v>
      </c>
      <c r="S43" s="26">
        <f t="shared" si="37"/>
        <v>0</v>
      </c>
      <c r="T43" s="42"/>
      <c r="U43" s="30">
        <f t="shared" si="1"/>
        <v>0</v>
      </c>
      <c r="V43" s="31" t="str">
        <f t="shared" si="2"/>
        <v/>
      </c>
      <c r="X43" s="28"/>
      <c r="Y43" s="25">
        <f t="shared" si="38"/>
        <v>100</v>
      </c>
      <c r="Z43" s="26">
        <f t="shared" si="39"/>
        <v>0</v>
      </c>
      <c r="AA43" s="42"/>
      <c r="AB43" s="30">
        <f t="shared" si="3"/>
        <v>0</v>
      </c>
      <c r="AC43" s="31" t="str">
        <f t="shared" si="4"/>
        <v/>
      </c>
      <c r="AE43" s="28"/>
      <c r="AF43" s="25">
        <f t="shared" si="40"/>
        <v>100</v>
      </c>
      <c r="AG43" s="26">
        <f t="shared" si="41"/>
        <v>0</v>
      </c>
      <c r="AH43" s="42"/>
      <c r="AI43" s="30">
        <f t="shared" si="5"/>
        <v>0</v>
      </c>
      <c r="AJ43" s="31" t="str">
        <f t="shared" si="6"/>
        <v/>
      </c>
      <c r="AL43" s="28"/>
      <c r="AM43" s="25">
        <f t="shared" si="42"/>
        <v>100</v>
      </c>
      <c r="AN43" s="26">
        <f t="shared" si="43"/>
        <v>0</v>
      </c>
      <c r="AO43" s="42"/>
      <c r="AP43" s="30">
        <f t="shared" si="7"/>
        <v>0</v>
      </c>
      <c r="AQ43" s="31" t="str">
        <f t="shared" si="8"/>
        <v/>
      </c>
    </row>
    <row r="44" spans="2:43" x14ac:dyDescent="0.25">
      <c r="B44" s="43" t="s">
        <v>24</v>
      </c>
      <c r="C44" s="21"/>
      <c r="D44" s="22" t="s">
        <v>20</v>
      </c>
      <c r="E44" s="23"/>
      <c r="F44" s="44">
        <f>'Proposed Rates'!D233</f>
        <v>6.0000000000000002E-5</v>
      </c>
      <c r="G44" s="45">
        <f>$F$18*(1+F74)</f>
        <v>103.35000000000001</v>
      </c>
      <c r="H44" s="26">
        <f>G44*F44</f>
        <v>6.2010000000000008E-3</v>
      </c>
      <c r="I44" s="27"/>
      <c r="J44" s="46">
        <f>'Proposed Rates'!E233</f>
        <v>5.0000000000000002E-5</v>
      </c>
      <c r="K44" s="45">
        <f>$F$18*(1+J74)</f>
        <v>103.38000000000001</v>
      </c>
      <c r="L44" s="26">
        <f>K44*J44</f>
        <v>5.1690000000000009E-3</v>
      </c>
      <c r="M44" s="27"/>
      <c r="N44" s="30">
        <f>L44-H44</f>
        <v>-1.0319999999999999E-3</v>
      </c>
      <c r="O44" s="31">
        <f>IF((H44)=0,"",(N44/H44))</f>
        <v>-0.16642477019835508</v>
      </c>
      <c r="Q44" s="46">
        <f>'Proposed Rates'!F233</f>
        <v>5.0000000000000002E-5</v>
      </c>
      <c r="R44" s="45">
        <f>$F$18*(1+Q74)</f>
        <v>103.38000000000001</v>
      </c>
      <c r="S44" s="26">
        <f>R44*Q44</f>
        <v>5.1690000000000009E-3</v>
      </c>
      <c r="T44" s="27"/>
      <c r="U44" s="30">
        <f t="shared" si="1"/>
        <v>0</v>
      </c>
      <c r="V44" s="31">
        <f t="shared" si="2"/>
        <v>0</v>
      </c>
      <c r="X44" s="46">
        <f>'Proposed Rates'!G233</f>
        <v>5.0000000000000002E-5</v>
      </c>
      <c r="Y44" s="45">
        <f>$F$18*(1+X74)</f>
        <v>103.38000000000001</v>
      </c>
      <c r="Z44" s="26">
        <f>Y44*X44</f>
        <v>5.1690000000000009E-3</v>
      </c>
      <c r="AA44" s="27"/>
      <c r="AB44" s="30">
        <f t="shared" si="3"/>
        <v>0</v>
      </c>
      <c r="AC44" s="31">
        <f t="shared" si="4"/>
        <v>0</v>
      </c>
      <c r="AE44" s="46">
        <f>'Proposed Rates'!H233</f>
        <v>5.0000000000000002E-5</v>
      </c>
      <c r="AF44" s="45">
        <f>$F$18*(1+AE74)</f>
        <v>103.38000000000001</v>
      </c>
      <c r="AG44" s="26">
        <f>AF44*AE44</f>
        <v>5.1690000000000009E-3</v>
      </c>
      <c r="AH44" s="27"/>
      <c r="AI44" s="30">
        <f t="shared" si="5"/>
        <v>0</v>
      </c>
      <c r="AJ44" s="31">
        <f t="shared" si="6"/>
        <v>0</v>
      </c>
      <c r="AL44" s="46">
        <f>'Proposed Rates'!I233</f>
        <v>5.0000000000000002E-5</v>
      </c>
      <c r="AM44" s="45">
        <f>$F$18*(1+AL74)</f>
        <v>103.38000000000001</v>
      </c>
      <c r="AN44" s="26">
        <f>AM44*AL44</f>
        <v>5.1690000000000009E-3</v>
      </c>
      <c r="AO44" s="27"/>
      <c r="AP44" s="30">
        <f t="shared" si="7"/>
        <v>0</v>
      </c>
      <c r="AQ44" s="31">
        <f t="shared" si="8"/>
        <v>0</v>
      </c>
    </row>
    <row r="45" spans="2:43" x14ac:dyDescent="0.25">
      <c r="B45" s="43" t="s">
        <v>25</v>
      </c>
      <c r="C45" s="21"/>
      <c r="D45" s="22"/>
      <c r="E45" s="23"/>
      <c r="F45" s="47">
        <f>0.65*$F$55+0.17*$F$56+0.18*$F$57</f>
        <v>0.12756999999999999</v>
      </c>
      <c r="G45" s="48">
        <f>$F$18*(1+$F$74)-$F$18</f>
        <v>3.3500000000000085</v>
      </c>
      <c r="H45" s="26">
        <f t="shared" si="31"/>
        <v>0.42735950000000106</v>
      </c>
      <c r="I45" s="27"/>
      <c r="J45" s="49">
        <f>0.65*$J$55+0.17*$J$56+0.18*$J$57</f>
        <v>0.12756999999999999</v>
      </c>
      <c r="K45" s="48">
        <f>$F$18*(1+$J$74)-$F$18</f>
        <v>3.3800000000000097</v>
      </c>
      <c r="L45" s="26">
        <f t="shared" si="33"/>
        <v>0.4311866000000012</v>
      </c>
      <c r="M45" s="27"/>
      <c r="N45" s="30">
        <f t="shared" si="34"/>
        <v>3.8271000000001387E-3</v>
      </c>
      <c r="O45" s="31">
        <f t="shared" si="35"/>
        <v>8.9552238805973173E-3</v>
      </c>
      <c r="Q45" s="49">
        <f>0.65*$Q$55+0.17*$Q$56+0.18*$Q$57</f>
        <v>0.12756999999999999</v>
      </c>
      <c r="R45" s="48">
        <f>$F$18*(1+Q74)-$F$18</f>
        <v>3.3800000000000097</v>
      </c>
      <c r="S45" s="26">
        <f t="shared" ref="S45" si="44">R45*Q45</f>
        <v>0.4311866000000012</v>
      </c>
      <c r="T45" s="27"/>
      <c r="U45" s="30">
        <f t="shared" si="1"/>
        <v>0</v>
      </c>
      <c r="V45" s="31">
        <f t="shared" si="2"/>
        <v>0</v>
      </c>
      <c r="X45" s="49">
        <f>0.65*$X$55+0.17*$X$56+0.18*$X$57</f>
        <v>0.12756999999999999</v>
      </c>
      <c r="Y45" s="48">
        <f>$F$18*(1+X74)-$F$18</f>
        <v>3.3800000000000097</v>
      </c>
      <c r="Z45" s="26">
        <f t="shared" ref="Z45" si="45">Y45*X45</f>
        <v>0.4311866000000012</v>
      </c>
      <c r="AA45" s="27"/>
      <c r="AB45" s="30">
        <f t="shared" si="3"/>
        <v>0</v>
      </c>
      <c r="AC45" s="31">
        <f t="shared" si="4"/>
        <v>0</v>
      </c>
      <c r="AE45" s="49">
        <f>0.65*$AE$55+0.17*$AE$56+0.18*$AE$57</f>
        <v>0.12756999999999999</v>
      </c>
      <c r="AF45" s="48">
        <f>$F$18*(1+AE74)-$F$18</f>
        <v>3.3800000000000097</v>
      </c>
      <c r="AG45" s="26">
        <f t="shared" ref="AG45" si="46">AF45*AE45</f>
        <v>0.4311866000000012</v>
      </c>
      <c r="AH45" s="27"/>
      <c r="AI45" s="30">
        <f t="shared" si="5"/>
        <v>0</v>
      </c>
      <c r="AJ45" s="31">
        <f t="shared" si="6"/>
        <v>0</v>
      </c>
      <c r="AL45" s="49">
        <f>0.65*$AL$55+0.17*$AL$56+0.18*$AL$57</f>
        <v>0.12756999999999999</v>
      </c>
      <c r="AM45" s="48">
        <f>$F$18*(1+AL74)-$F$18</f>
        <v>3.3800000000000097</v>
      </c>
      <c r="AN45" s="26">
        <f t="shared" ref="AN45" si="47">AM45*AL45</f>
        <v>0.4311866000000012</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35"/>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29.613560500000002</v>
      </c>
      <c r="I47" s="36"/>
      <c r="J47" s="53"/>
      <c r="K47" s="55"/>
      <c r="L47" s="54">
        <f>SUM(L40:L46)+L39</f>
        <v>30.006355599999999</v>
      </c>
      <c r="M47" s="36"/>
      <c r="N47" s="37">
        <f t="shared" ref="N47:N65" si="48">L47-H47</f>
        <v>0.39279509999999718</v>
      </c>
      <c r="O47" s="38">
        <f t="shared" si="35"/>
        <v>1.3264028146834864E-2</v>
      </c>
      <c r="Q47" s="53"/>
      <c r="R47" s="55"/>
      <c r="S47" s="54">
        <f>SUM(S40:S46)+S39</f>
        <v>31.2863556</v>
      </c>
      <c r="T47" s="36"/>
      <c r="U47" s="37">
        <f t="shared" si="1"/>
        <v>1.2800000000000011</v>
      </c>
      <c r="V47" s="38">
        <f t="shared" si="2"/>
        <v>4.2657629505663833E-2</v>
      </c>
      <c r="X47" s="53"/>
      <c r="Y47" s="55"/>
      <c r="Z47" s="54">
        <f>SUM(Z40:Z46)+Z39</f>
        <v>32.636355600000002</v>
      </c>
      <c r="AA47" s="36"/>
      <c r="AB47" s="37">
        <f t="shared" si="3"/>
        <v>1.3500000000000014</v>
      </c>
      <c r="AC47" s="38">
        <f t="shared" si="4"/>
        <v>4.3149800419707604E-2</v>
      </c>
      <c r="AE47" s="53"/>
      <c r="AF47" s="55"/>
      <c r="AG47" s="54">
        <f>SUM(AG40:AG46)+AG39</f>
        <v>33.116355599999999</v>
      </c>
      <c r="AH47" s="36"/>
      <c r="AI47" s="37">
        <f t="shared" si="5"/>
        <v>0.47999999999999687</v>
      </c>
      <c r="AJ47" s="38">
        <f t="shared" si="6"/>
        <v>1.4707524512939087E-2</v>
      </c>
      <c r="AL47" s="53"/>
      <c r="AM47" s="55"/>
      <c r="AN47" s="54">
        <f>SUM(AN40:AN46)+AN39</f>
        <v>33.2163556</v>
      </c>
      <c r="AO47" s="36"/>
      <c r="AP47" s="37">
        <f t="shared" si="7"/>
        <v>0.10000000000000142</v>
      </c>
      <c r="AQ47" s="38">
        <f t="shared" si="8"/>
        <v>3.019655943059188E-3</v>
      </c>
    </row>
    <row r="48" spans="2:43" x14ac:dyDescent="0.25">
      <c r="B48" s="27" t="s">
        <v>28</v>
      </c>
      <c r="C48" s="27"/>
      <c r="D48" s="56" t="s">
        <v>20</v>
      </c>
      <c r="E48" s="57"/>
      <c r="F48" s="28">
        <f>'Proposed Rates'!D153</f>
        <v>7.6E-3</v>
      </c>
      <c r="G48" s="58">
        <f>F18*(1+F74)</f>
        <v>103.35000000000001</v>
      </c>
      <c r="H48" s="26">
        <f>G48*F48</f>
        <v>0.78546000000000005</v>
      </c>
      <c r="I48" s="27"/>
      <c r="J48" s="28">
        <f>'Proposed Rates'!E153</f>
        <v>8.0999999999999996E-3</v>
      </c>
      <c r="K48" s="59">
        <f>F18*(1+J74)</f>
        <v>103.38000000000001</v>
      </c>
      <c r="L48" s="26">
        <f>K48*J48</f>
        <v>0.83737800000000007</v>
      </c>
      <c r="M48" s="27"/>
      <c r="N48" s="30">
        <f t="shared" si="48"/>
        <v>5.191800000000002E-2</v>
      </c>
      <c r="O48" s="31">
        <f t="shared" si="35"/>
        <v>6.6098846535787972E-2</v>
      </c>
      <c r="Q48" s="28">
        <f>'Proposed Rates'!F153</f>
        <v>8.0999999999999996E-3</v>
      </c>
      <c r="R48" s="59">
        <f>$F$18*(1+Q74)</f>
        <v>103.38000000000001</v>
      </c>
      <c r="S48" s="26">
        <f>R48*Q48</f>
        <v>0.83737800000000007</v>
      </c>
      <c r="T48" s="27"/>
      <c r="U48" s="30">
        <f t="shared" si="1"/>
        <v>0</v>
      </c>
      <c r="V48" s="31">
        <f t="shared" si="2"/>
        <v>0</v>
      </c>
      <c r="X48" s="28">
        <f>'Proposed Rates'!G153</f>
        <v>8.0999999999999996E-3</v>
      </c>
      <c r="Y48" s="59">
        <f>$F$18*(1+X74)</f>
        <v>103.38000000000001</v>
      </c>
      <c r="Z48" s="26">
        <f>Y48*X48</f>
        <v>0.83737800000000007</v>
      </c>
      <c r="AA48" s="27"/>
      <c r="AB48" s="30">
        <f t="shared" si="3"/>
        <v>0</v>
      </c>
      <c r="AC48" s="31">
        <f t="shared" si="4"/>
        <v>0</v>
      </c>
      <c r="AE48" s="28">
        <f>'Proposed Rates'!H153</f>
        <v>8.0999999999999996E-3</v>
      </c>
      <c r="AF48" s="59">
        <f>$F$18*(1+AE74)</f>
        <v>103.38000000000001</v>
      </c>
      <c r="AG48" s="26">
        <f>AF48*AE48</f>
        <v>0.83737800000000007</v>
      </c>
      <c r="AH48" s="27"/>
      <c r="AI48" s="30">
        <f t="shared" si="5"/>
        <v>0</v>
      </c>
      <c r="AJ48" s="31">
        <f t="shared" si="6"/>
        <v>0</v>
      </c>
      <c r="AL48" s="28">
        <f>'Proposed Rates'!I153</f>
        <v>8.0999999999999996E-3</v>
      </c>
      <c r="AM48" s="59">
        <f>$F$18*(1+AL74)</f>
        <v>103.38000000000001</v>
      </c>
      <c r="AN48" s="26">
        <f>AM48*AL48</f>
        <v>0.83737800000000007</v>
      </c>
      <c r="AO48" s="27"/>
      <c r="AP48" s="30">
        <f t="shared" si="7"/>
        <v>0</v>
      </c>
      <c r="AQ48" s="31">
        <f t="shared" si="8"/>
        <v>0</v>
      </c>
    </row>
    <row r="49" spans="2:43" ht="25" x14ac:dyDescent="0.25">
      <c r="B49" s="60" t="s">
        <v>29</v>
      </c>
      <c r="C49" s="27"/>
      <c r="D49" s="56" t="s">
        <v>20</v>
      </c>
      <c r="E49" s="57"/>
      <c r="F49" s="28">
        <f>'Proposed Rates'!D167</f>
        <v>5.1999999999999998E-3</v>
      </c>
      <c r="G49" s="58">
        <f>G48</f>
        <v>103.35000000000001</v>
      </c>
      <c r="H49" s="26">
        <f>G49*F49</f>
        <v>0.53742000000000001</v>
      </c>
      <c r="I49" s="27"/>
      <c r="J49" s="28">
        <f>'Proposed Rates'!E167</f>
        <v>5.0000000000000001E-3</v>
      </c>
      <c r="K49" s="59">
        <f>K48</f>
        <v>103.38000000000001</v>
      </c>
      <c r="L49" s="26">
        <f>K49*J49</f>
        <v>0.51690000000000003</v>
      </c>
      <c r="M49" s="27"/>
      <c r="N49" s="30">
        <f t="shared" si="48"/>
        <v>-2.0519999999999983E-2</v>
      </c>
      <c r="O49" s="31">
        <f t="shared" si="35"/>
        <v>-3.8182427151948167E-2</v>
      </c>
      <c r="Q49" s="28">
        <f>'Proposed Rates'!F167</f>
        <v>5.0000000000000001E-3</v>
      </c>
      <c r="R49" s="59">
        <f>R48</f>
        <v>103.38000000000001</v>
      </c>
      <c r="S49" s="26">
        <f>R49*Q49</f>
        <v>0.51690000000000003</v>
      </c>
      <c r="T49" s="27"/>
      <c r="U49" s="30">
        <f t="shared" si="1"/>
        <v>0</v>
      </c>
      <c r="V49" s="31">
        <f t="shared" si="2"/>
        <v>0</v>
      </c>
      <c r="X49" s="28">
        <f>'Proposed Rates'!G167</f>
        <v>5.0000000000000001E-3</v>
      </c>
      <c r="Y49" s="59">
        <f>Y48</f>
        <v>103.38000000000001</v>
      </c>
      <c r="Z49" s="26">
        <f>Y49*X49</f>
        <v>0.51690000000000003</v>
      </c>
      <c r="AA49" s="27"/>
      <c r="AB49" s="30">
        <f t="shared" si="3"/>
        <v>0</v>
      </c>
      <c r="AC49" s="31">
        <f t="shared" si="4"/>
        <v>0</v>
      </c>
      <c r="AE49" s="28">
        <f>'Proposed Rates'!H167</f>
        <v>5.0000000000000001E-3</v>
      </c>
      <c r="AF49" s="59">
        <f>AF48</f>
        <v>103.38000000000001</v>
      </c>
      <c r="AG49" s="26">
        <f>AF49*AE49</f>
        <v>0.51690000000000003</v>
      </c>
      <c r="AH49" s="27"/>
      <c r="AI49" s="30">
        <f t="shared" si="5"/>
        <v>0</v>
      </c>
      <c r="AJ49" s="31">
        <f t="shared" si="6"/>
        <v>0</v>
      </c>
      <c r="AL49" s="28">
        <f>'Proposed Rates'!I167</f>
        <v>5.0000000000000001E-3</v>
      </c>
      <c r="AM49" s="59">
        <f>AM48</f>
        <v>103.38000000000001</v>
      </c>
      <c r="AN49" s="26">
        <f>AM49*AL49</f>
        <v>0.51690000000000003</v>
      </c>
      <c r="AO49" s="27"/>
      <c r="AP49" s="30">
        <f t="shared" si="7"/>
        <v>0</v>
      </c>
      <c r="AQ49" s="31">
        <f t="shared" si="8"/>
        <v>0</v>
      </c>
    </row>
    <row r="50" spans="2:43" ht="26" x14ac:dyDescent="0.25">
      <c r="B50" s="50" t="s">
        <v>30</v>
      </c>
      <c r="C50" s="35"/>
      <c r="D50" s="35"/>
      <c r="E50" s="35"/>
      <c r="F50" s="61"/>
      <c r="G50" s="53"/>
      <c r="H50" s="54">
        <f>SUM(H47:H49)</f>
        <v>30.936440500000003</v>
      </c>
      <c r="I50" s="62"/>
      <c r="J50" s="63"/>
      <c r="K50" s="64"/>
      <c r="L50" s="54">
        <f>SUM(L47:L49)</f>
        <v>31.3606336</v>
      </c>
      <c r="M50" s="62"/>
      <c r="N50" s="37">
        <f t="shared" si="48"/>
        <v>0.42419309999999655</v>
      </c>
      <c r="O50" s="38">
        <f t="shared" si="35"/>
        <v>1.3711761700574327E-2</v>
      </c>
      <c r="Q50" s="63"/>
      <c r="R50" s="64"/>
      <c r="S50" s="54">
        <f>SUM(S47:S49)</f>
        <v>32.640633600000001</v>
      </c>
      <c r="T50" s="62"/>
      <c r="U50" s="37">
        <f t="shared" si="1"/>
        <v>1.2800000000000011</v>
      </c>
      <c r="V50" s="38">
        <f t="shared" si="2"/>
        <v>4.08155018908802E-2</v>
      </c>
      <c r="X50" s="63"/>
      <c r="Y50" s="64"/>
      <c r="Z50" s="54">
        <f>SUM(Z47:Z49)</f>
        <v>33.990633600000002</v>
      </c>
      <c r="AA50" s="62"/>
      <c r="AB50" s="37">
        <f t="shared" si="3"/>
        <v>1.3500000000000014</v>
      </c>
      <c r="AC50" s="38">
        <f t="shared" si="4"/>
        <v>4.1359491256934465E-2</v>
      </c>
      <c r="AE50" s="63"/>
      <c r="AF50" s="64"/>
      <c r="AG50" s="54">
        <f>SUM(AG47:AG49)</f>
        <v>34.470633599999999</v>
      </c>
      <c r="AH50" s="62"/>
      <c r="AI50" s="37">
        <f t="shared" si="5"/>
        <v>0.47999999999999687</v>
      </c>
      <c r="AJ50" s="38">
        <f t="shared" si="6"/>
        <v>1.4121537293144098E-2</v>
      </c>
      <c r="AL50" s="63"/>
      <c r="AM50" s="64"/>
      <c r="AN50" s="54">
        <f>SUM(AN47:AN49)</f>
        <v>34.570633600000001</v>
      </c>
      <c r="AO50" s="62"/>
      <c r="AP50" s="37">
        <f t="shared" si="7"/>
        <v>0.10000000000000142</v>
      </c>
      <c r="AQ50" s="38">
        <f t="shared" si="8"/>
        <v>2.9010200729237953E-3</v>
      </c>
    </row>
    <row r="51" spans="2:43" ht="25" x14ac:dyDescent="0.25">
      <c r="B51" s="65" t="s">
        <v>31</v>
      </c>
      <c r="C51" s="21"/>
      <c r="D51" s="22" t="s">
        <v>20</v>
      </c>
      <c r="E51" s="23"/>
      <c r="F51" s="66">
        <f>'Proposed Rates'!D181</f>
        <v>3.3999999999999998E-3</v>
      </c>
      <c r="G51" s="58">
        <f>G49</f>
        <v>103.35000000000001</v>
      </c>
      <c r="H51" s="67">
        <f t="shared" ref="H51:H57" si="49">G51*F51</f>
        <v>0.35139000000000004</v>
      </c>
      <c r="I51" s="27"/>
      <c r="J51" s="66">
        <f>'Proposed Rates'!E181</f>
        <v>3.3999999999999998E-3</v>
      </c>
      <c r="K51" s="59">
        <f>K49</f>
        <v>103.38000000000001</v>
      </c>
      <c r="L51" s="67">
        <f t="shared" ref="L51:L57" si="50">K51*J51</f>
        <v>0.35149200000000003</v>
      </c>
      <c r="M51" s="27"/>
      <c r="N51" s="30">
        <f t="shared" si="48"/>
        <v>1.0199999999999099E-4</v>
      </c>
      <c r="O51" s="68">
        <f t="shared" si="35"/>
        <v>2.9027576197384952E-4</v>
      </c>
      <c r="Q51" s="66">
        <f>'Proposed Rates'!F181</f>
        <v>3.3999999999999998E-3</v>
      </c>
      <c r="R51" s="59">
        <f>R49</f>
        <v>103.38000000000001</v>
      </c>
      <c r="S51" s="67">
        <f t="shared" ref="S51:S57" si="51">R51*Q51</f>
        <v>0.35149200000000003</v>
      </c>
      <c r="T51" s="27"/>
      <c r="U51" s="30">
        <f t="shared" si="1"/>
        <v>0</v>
      </c>
      <c r="V51" s="68">
        <f t="shared" si="2"/>
        <v>0</v>
      </c>
      <c r="X51" s="66">
        <f>'Proposed Rates'!G181</f>
        <v>3.3999999999999998E-3</v>
      </c>
      <c r="Y51" s="59">
        <f>Y49</f>
        <v>103.38000000000001</v>
      </c>
      <c r="Z51" s="67">
        <f t="shared" ref="Z51:Z57" si="52">Y51*X51</f>
        <v>0.35149200000000003</v>
      </c>
      <c r="AA51" s="27"/>
      <c r="AB51" s="30">
        <f t="shared" si="3"/>
        <v>0</v>
      </c>
      <c r="AC51" s="68">
        <f t="shared" si="4"/>
        <v>0</v>
      </c>
      <c r="AE51" s="66">
        <f>'Proposed Rates'!H181</f>
        <v>3.3999999999999998E-3</v>
      </c>
      <c r="AF51" s="59">
        <f>AF49</f>
        <v>103.38000000000001</v>
      </c>
      <c r="AG51" s="67">
        <f t="shared" ref="AG51:AG57" si="53">AF51*AE51</f>
        <v>0.35149200000000003</v>
      </c>
      <c r="AH51" s="27"/>
      <c r="AI51" s="30">
        <f t="shared" si="5"/>
        <v>0</v>
      </c>
      <c r="AJ51" s="68">
        <f t="shared" si="6"/>
        <v>0</v>
      </c>
      <c r="AL51" s="66">
        <f>'Proposed Rates'!I181</f>
        <v>3.3999999999999998E-3</v>
      </c>
      <c r="AM51" s="59">
        <f>AM49</f>
        <v>103.38000000000001</v>
      </c>
      <c r="AN51" s="67">
        <f t="shared" ref="AN51:AN57" si="54">AM51*AL51</f>
        <v>0.35149200000000003</v>
      </c>
      <c r="AO51" s="27"/>
      <c r="AP51" s="30">
        <f t="shared" si="7"/>
        <v>0</v>
      </c>
      <c r="AQ51" s="68">
        <f t="shared" si="8"/>
        <v>0</v>
      </c>
    </row>
    <row r="52" spans="2:43" ht="25" x14ac:dyDescent="0.25">
      <c r="B52" s="65" t="s">
        <v>32</v>
      </c>
      <c r="C52" s="21"/>
      <c r="D52" s="22" t="s">
        <v>20</v>
      </c>
      <c r="E52" s="23"/>
      <c r="F52" s="66">
        <f>'Proposed Rates'!D195</f>
        <v>5.0000000000000001E-4</v>
      </c>
      <c r="G52" s="58">
        <f>G49</f>
        <v>103.35000000000001</v>
      </c>
      <c r="H52" s="67">
        <f t="shared" si="49"/>
        <v>5.1675000000000006E-2</v>
      </c>
      <c r="I52" s="27"/>
      <c r="J52" s="66">
        <f>'Proposed Rates'!E195</f>
        <v>5.0000000000000001E-4</v>
      </c>
      <c r="K52" s="59">
        <f>K49</f>
        <v>103.38000000000001</v>
      </c>
      <c r="L52" s="67">
        <f t="shared" si="50"/>
        <v>5.1690000000000007E-2</v>
      </c>
      <c r="M52" s="27"/>
      <c r="N52" s="30">
        <f t="shared" si="48"/>
        <v>1.5000000000001124E-5</v>
      </c>
      <c r="O52" s="68">
        <f t="shared" si="35"/>
        <v>2.902757619738969E-4</v>
      </c>
      <c r="Q52" s="66">
        <f>'Proposed Rates'!F195</f>
        <v>5.0000000000000001E-4</v>
      </c>
      <c r="R52" s="59">
        <f>R49</f>
        <v>103.38000000000001</v>
      </c>
      <c r="S52" s="67">
        <f t="shared" si="51"/>
        <v>5.1690000000000007E-2</v>
      </c>
      <c r="T52" s="27"/>
      <c r="U52" s="30">
        <f t="shared" si="1"/>
        <v>0</v>
      </c>
      <c r="V52" s="68">
        <f t="shared" si="2"/>
        <v>0</v>
      </c>
      <c r="X52" s="66">
        <f>'Proposed Rates'!G195</f>
        <v>5.0000000000000001E-4</v>
      </c>
      <c r="Y52" s="59">
        <f>Y49</f>
        <v>103.38000000000001</v>
      </c>
      <c r="Z52" s="67">
        <f t="shared" si="52"/>
        <v>5.1690000000000007E-2</v>
      </c>
      <c r="AA52" s="27"/>
      <c r="AB52" s="30">
        <f t="shared" si="3"/>
        <v>0</v>
      </c>
      <c r="AC52" s="68">
        <f t="shared" si="4"/>
        <v>0</v>
      </c>
      <c r="AE52" s="66">
        <f>'Proposed Rates'!H195</f>
        <v>5.0000000000000001E-4</v>
      </c>
      <c r="AF52" s="59">
        <f>AF49</f>
        <v>103.38000000000001</v>
      </c>
      <c r="AG52" s="67">
        <f t="shared" si="53"/>
        <v>5.1690000000000007E-2</v>
      </c>
      <c r="AH52" s="27"/>
      <c r="AI52" s="30">
        <f t="shared" si="5"/>
        <v>0</v>
      </c>
      <c r="AJ52" s="68">
        <f t="shared" si="6"/>
        <v>0</v>
      </c>
      <c r="AL52" s="66">
        <f>'Proposed Rates'!I195</f>
        <v>5.0000000000000001E-4</v>
      </c>
      <c r="AM52" s="59">
        <f>AM49</f>
        <v>103.38000000000001</v>
      </c>
      <c r="AN52" s="67">
        <f t="shared" si="54"/>
        <v>5.1690000000000007E-2</v>
      </c>
      <c r="AO52" s="27"/>
      <c r="AP52" s="30">
        <f t="shared" si="7"/>
        <v>0</v>
      </c>
      <c r="AQ52" s="68">
        <f t="shared" si="8"/>
        <v>0</v>
      </c>
    </row>
    <row r="53" spans="2:43" x14ac:dyDescent="0.25">
      <c r="B53" s="21" t="s">
        <v>33</v>
      </c>
      <c r="C53" s="21"/>
      <c r="D53" s="22" t="s">
        <v>17</v>
      </c>
      <c r="E53" s="23"/>
      <c r="F53" s="66">
        <f>'Proposed Rates'!D209</f>
        <v>0.25</v>
      </c>
      <c r="G53" s="25">
        <v>1</v>
      </c>
      <c r="H53" s="67">
        <f t="shared" si="49"/>
        <v>0.25</v>
      </c>
      <c r="I53" s="27"/>
      <c r="J53" s="66">
        <f>'Proposed Rates'!E209</f>
        <v>0.25</v>
      </c>
      <c r="K53" s="29">
        <v>1</v>
      </c>
      <c r="L53" s="67">
        <f t="shared" si="50"/>
        <v>0.25</v>
      </c>
      <c r="M53" s="27"/>
      <c r="N53" s="30">
        <f t="shared" si="48"/>
        <v>0</v>
      </c>
      <c r="O53" s="68">
        <f t="shared" si="35"/>
        <v>0</v>
      </c>
      <c r="Q53" s="66">
        <f>'Proposed Rates'!F209</f>
        <v>0.25</v>
      </c>
      <c r="R53" s="29">
        <v>1</v>
      </c>
      <c r="S53" s="67">
        <f t="shared" si="51"/>
        <v>0.25</v>
      </c>
      <c r="T53" s="27"/>
      <c r="U53" s="30">
        <f t="shared" si="1"/>
        <v>0</v>
      </c>
      <c r="V53" s="68">
        <f t="shared" si="2"/>
        <v>0</v>
      </c>
      <c r="X53" s="66">
        <f>'Proposed Rates'!G209</f>
        <v>0.25</v>
      </c>
      <c r="Y53" s="29">
        <v>1</v>
      </c>
      <c r="Z53" s="67">
        <f t="shared" si="52"/>
        <v>0.25</v>
      </c>
      <c r="AA53" s="27"/>
      <c r="AB53" s="30">
        <f t="shared" si="3"/>
        <v>0</v>
      </c>
      <c r="AC53" s="68">
        <f t="shared" si="4"/>
        <v>0</v>
      </c>
      <c r="AE53" s="66">
        <f>'Proposed Rates'!H209</f>
        <v>0.25</v>
      </c>
      <c r="AF53" s="29">
        <v>1</v>
      </c>
      <c r="AG53" s="67">
        <f t="shared" si="53"/>
        <v>0.25</v>
      </c>
      <c r="AH53" s="27"/>
      <c r="AI53" s="30">
        <f t="shared" si="5"/>
        <v>0</v>
      </c>
      <c r="AJ53" s="68">
        <f t="shared" si="6"/>
        <v>0</v>
      </c>
      <c r="AL53" s="66">
        <f>'Proposed Rates'!I209</f>
        <v>0.25</v>
      </c>
      <c r="AM53" s="29">
        <v>1</v>
      </c>
      <c r="AN53" s="67">
        <f t="shared" si="54"/>
        <v>0.25</v>
      </c>
      <c r="AO53" s="27"/>
      <c r="AP53" s="30">
        <f t="shared" si="7"/>
        <v>0</v>
      </c>
      <c r="AQ53" s="68">
        <f t="shared" si="8"/>
        <v>0</v>
      </c>
    </row>
    <row r="54" spans="2:43" x14ac:dyDescent="0.25">
      <c r="B54" s="21"/>
      <c r="C54" s="21"/>
      <c r="D54" s="22"/>
      <c r="E54" s="23"/>
      <c r="F54" s="66"/>
      <c r="G54" s="69"/>
      <c r="H54" s="67"/>
      <c r="I54" s="27"/>
      <c r="J54" s="66"/>
      <c r="K54" s="70"/>
      <c r="L54" s="67"/>
      <c r="M54" s="27"/>
      <c r="N54" s="30"/>
      <c r="O54" s="68"/>
      <c r="Q54" s="66"/>
      <c r="R54" s="70"/>
      <c r="S54" s="67"/>
      <c r="T54" s="27"/>
      <c r="U54" s="30"/>
      <c r="V54" s="68"/>
      <c r="X54" s="66"/>
      <c r="Y54" s="70"/>
      <c r="Z54" s="67"/>
      <c r="AA54" s="27"/>
      <c r="AB54" s="30"/>
      <c r="AC54" s="68"/>
      <c r="AE54" s="66"/>
      <c r="AF54" s="70"/>
      <c r="AG54" s="67"/>
      <c r="AH54" s="27"/>
      <c r="AI54" s="30"/>
      <c r="AJ54" s="68"/>
      <c r="AL54" s="66"/>
      <c r="AM54" s="70"/>
      <c r="AN54" s="67"/>
      <c r="AO54" s="27"/>
      <c r="AP54" s="30"/>
      <c r="AQ54" s="68"/>
    </row>
    <row r="55" spans="2:43" x14ac:dyDescent="0.25">
      <c r="B55" s="43" t="s">
        <v>34</v>
      </c>
      <c r="C55" s="21"/>
      <c r="D55" s="22"/>
      <c r="E55" s="23"/>
      <c r="F55" s="66">
        <f>'Proposed Rates'!D222</f>
        <v>0.10100000000000001</v>
      </c>
      <c r="G55" s="71">
        <f>0.65*$F$18</f>
        <v>65</v>
      </c>
      <c r="H55" s="67">
        <f t="shared" si="49"/>
        <v>6.5650000000000004</v>
      </c>
      <c r="I55" s="27"/>
      <c r="J55" s="66">
        <f>'Proposed Rates'!E222</f>
        <v>0.10100000000000001</v>
      </c>
      <c r="K55" s="71">
        <f>$G$55</f>
        <v>65</v>
      </c>
      <c r="L55" s="67">
        <f t="shared" si="50"/>
        <v>6.5650000000000004</v>
      </c>
      <c r="M55" s="27"/>
      <c r="N55" s="30">
        <f t="shared" si="48"/>
        <v>0</v>
      </c>
      <c r="O55" s="68">
        <f t="shared" si="35"/>
        <v>0</v>
      </c>
      <c r="Q55" s="66">
        <f>'Proposed Rates'!F222</f>
        <v>0.10100000000000001</v>
      </c>
      <c r="R55" s="71">
        <f>$G$55</f>
        <v>65</v>
      </c>
      <c r="S55" s="67">
        <f t="shared" si="51"/>
        <v>6.5650000000000004</v>
      </c>
      <c r="T55" s="27"/>
      <c r="U55" s="30">
        <f t="shared" si="1"/>
        <v>0</v>
      </c>
      <c r="V55" s="68">
        <f t="shared" si="2"/>
        <v>0</v>
      </c>
      <c r="X55" s="66">
        <f>'Proposed Rates'!G222</f>
        <v>0.10100000000000001</v>
      </c>
      <c r="Y55" s="71">
        <f>$G$55</f>
        <v>65</v>
      </c>
      <c r="Z55" s="67">
        <f t="shared" si="52"/>
        <v>6.5650000000000004</v>
      </c>
      <c r="AA55" s="27"/>
      <c r="AB55" s="30">
        <f t="shared" si="3"/>
        <v>0</v>
      </c>
      <c r="AC55" s="68">
        <f t="shared" si="4"/>
        <v>0</v>
      </c>
      <c r="AE55" s="66">
        <f>'Proposed Rates'!H222</f>
        <v>0.10100000000000001</v>
      </c>
      <c r="AF55" s="71">
        <f>$G$55</f>
        <v>65</v>
      </c>
      <c r="AG55" s="67">
        <f t="shared" si="53"/>
        <v>6.5650000000000004</v>
      </c>
      <c r="AH55" s="27"/>
      <c r="AI55" s="30">
        <f t="shared" si="5"/>
        <v>0</v>
      </c>
      <c r="AJ55" s="68">
        <f t="shared" si="6"/>
        <v>0</v>
      </c>
      <c r="AL55" s="66">
        <f>'Proposed Rates'!I222</f>
        <v>0.10100000000000001</v>
      </c>
      <c r="AM55" s="71">
        <f>$G$55</f>
        <v>65</v>
      </c>
      <c r="AN55" s="67">
        <f t="shared" si="54"/>
        <v>6.5650000000000004</v>
      </c>
      <c r="AO55" s="27"/>
      <c r="AP55" s="30">
        <f t="shared" si="7"/>
        <v>0</v>
      </c>
      <c r="AQ55" s="68">
        <f t="shared" si="8"/>
        <v>0</v>
      </c>
    </row>
    <row r="56" spans="2:43" x14ac:dyDescent="0.25">
      <c r="B56" s="43" t="s">
        <v>35</v>
      </c>
      <c r="C56" s="21"/>
      <c r="D56" s="22"/>
      <c r="E56" s="23"/>
      <c r="F56" s="66">
        <f>'Proposed Rates'!D223</f>
        <v>0.14399999999999999</v>
      </c>
      <c r="G56" s="71">
        <f>0.17*$F$18</f>
        <v>17</v>
      </c>
      <c r="H56" s="67">
        <f t="shared" si="49"/>
        <v>2.448</v>
      </c>
      <c r="I56" s="27"/>
      <c r="J56" s="66">
        <f>'Proposed Rates'!E223</f>
        <v>0.14399999999999999</v>
      </c>
      <c r="K56" s="71">
        <f>$G$56</f>
        <v>17</v>
      </c>
      <c r="L56" s="67">
        <f t="shared" si="50"/>
        <v>2.448</v>
      </c>
      <c r="M56" s="27"/>
      <c r="N56" s="30">
        <f t="shared" si="48"/>
        <v>0</v>
      </c>
      <c r="O56" s="68">
        <f t="shared" si="35"/>
        <v>0</v>
      </c>
      <c r="Q56" s="66">
        <f>'Proposed Rates'!F223</f>
        <v>0.14399999999999999</v>
      </c>
      <c r="R56" s="71">
        <f>$G$56</f>
        <v>17</v>
      </c>
      <c r="S56" s="67">
        <f t="shared" si="51"/>
        <v>2.448</v>
      </c>
      <c r="T56" s="27"/>
      <c r="U56" s="30">
        <f t="shared" si="1"/>
        <v>0</v>
      </c>
      <c r="V56" s="68">
        <f t="shared" si="2"/>
        <v>0</v>
      </c>
      <c r="X56" s="66">
        <f>'Proposed Rates'!G223</f>
        <v>0.14399999999999999</v>
      </c>
      <c r="Y56" s="71">
        <f>$G$56</f>
        <v>17</v>
      </c>
      <c r="Z56" s="67">
        <f t="shared" si="52"/>
        <v>2.448</v>
      </c>
      <c r="AA56" s="27"/>
      <c r="AB56" s="30">
        <f t="shared" si="3"/>
        <v>0</v>
      </c>
      <c r="AC56" s="68">
        <f t="shared" si="4"/>
        <v>0</v>
      </c>
      <c r="AE56" s="66">
        <f>'Proposed Rates'!H223</f>
        <v>0.14399999999999999</v>
      </c>
      <c r="AF56" s="71">
        <f>$G$56</f>
        <v>17</v>
      </c>
      <c r="AG56" s="67">
        <f t="shared" si="53"/>
        <v>2.448</v>
      </c>
      <c r="AH56" s="27"/>
      <c r="AI56" s="30">
        <f t="shared" si="5"/>
        <v>0</v>
      </c>
      <c r="AJ56" s="68">
        <f t="shared" si="6"/>
        <v>0</v>
      </c>
      <c r="AL56" s="66">
        <f>'Proposed Rates'!I223</f>
        <v>0.14399999999999999</v>
      </c>
      <c r="AM56" s="71">
        <f>$G$56</f>
        <v>17</v>
      </c>
      <c r="AN56" s="67">
        <f t="shared" si="54"/>
        <v>2.448</v>
      </c>
      <c r="AO56" s="27"/>
      <c r="AP56" s="30">
        <f t="shared" si="7"/>
        <v>0</v>
      </c>
      <c r="AQ56" s="68">
        <f t="shared" si="8"/>
        <v>0</v>
      </c>
    </row>
    <row r="57" spans="2:43" x14ac:dyDescent="0.25">
      <c r="B57" s="11" t="s">
        <v>36</v>
      </c>
      <c r="C57" s="21"/>
      <c r="D57" s="22"/>
      <c r="E57" s="23"/>
      <c r="F57" s="66">
        <f>'Proposed Rates'!D224</f>
        <v>0.20799999999999999</v>
      </c>
      <c r="G57" s="71">
        <f>0.18*$F$18</f>
        <v>18</v>
      </c>
      <c r="H57" s="67">
        <f t="shared" si="49"/>
        <v>3.7439999999999998</v>
      </c>
      <c r="I57" s="27"/>
      <c r="J57" s="66">
        <f>'Proposed Rates'!E224</f>
        <v>0.20799999999999999</v>
      </c>
      <c r="K57" s="71">
        <f>$G$57</f>
        <v>18</v>
      </c>
      <c r="L57" s="67">
        <f t="shared" si="50"/>
        <v>3.7439999999999998</v>
      </c>
      <c r="M57" s="27"/>
      <c r="N57" s="30">
        <f t="shared" si="48"/>
        <v>0</v>
      </c>
      <c r="O57" s="68">
        <f t="shared" si="35"/>
        <v>0</v>
      </c>
      <c r="Q57" s="66">
        <f>'Proposed Rates'!F224</f>
        <v>0.20799999999999999</v>
      </c>
      <c r="R57" s="71">
        <f>$G$57</f>
        <v>18</v>
      </c>
      <c r="S57" s="67">
        <f t="shared" si="51"/>
        <v>3.7439999999999998</v>
      </c>
      <c r="T57" s="27"/>
      <c r="U57" s="30">
        <f t="shared" si="1"/>
        <v>0</v>
      </c>
      <c r="V57" s="68">
        <f t="shared" si="2"/>
        <v>0</v>
      </c>
      <c r="X57" s="66">
        <f>'Proposed Rates'!G224</f>
        <v>0.20799999999999999</v>
      </c>
      <c r="Y57" s="71">
        <f>$G$57</f>
        <v>18</v>
      </c>
      <c r="Z57" s="67">
        <f t="shared" si="52"/>
        <v>3.7439999999999998</v>
      </c>
      <c r="AA57" s="27"/>
      <c r="AB57" s="30">
        <f t="shared" si="3"/>
        <v>0</v>
      </c>
      <c r="AC57" s="68">
        <f t="shared" si="4"/>
        <v>0</v>
      </c>
      <c r="AE57" s="66">
        <f>'Proposed Rates'!H224</f>
        <v>0.20799999999999999</v>
      </c>
      <c r="AF57" s="71">
        <f>$G$57</f>
        <v>18</v>
      </c>
      <c r="AG57" s="67">
        <f t="shared" si="53"/>
        <v>3.7439999999999998</v>
      </c>
      <c r="AH57" s="27"/>
      <c r="AI57" s="30">
        <f t="shared" si="5"/>
        <v>0</v>
      </c>
      <c r="AJ57" s="68">
        <f t="shared" si="6"/>
        <v>0</v>
      </c>
      <c r="AL57" s="66">
        <f>'Proposed Rates'!I224</f>
        <v>0.20799999999999999</v>
      </c>
      <c r="AM57" s="71">
        <f>$G$57</f>
        <v>18</v>
      </c>
      <c r="AN57" s="67">
        <f t="shared" si="54"/>
        <v>3.7439999999999998</v>
      </c>
      <c r="AO57" s="27"/>
      <c r="AP57" s="30">
        <f t="shared" si="7"/>
        <v>0</v>
      </c>
      <c r="AQ57" s="68">
        <f t="shared" si="8"/>
        <v>0</v>
      </c>
    </row>
    <row r="58" spans="2:43" s="79" customFormat="1" x14ac:dyDescent="0.25">
      <c r="B58" s="72" t="s">
        <v>37</v>
      </c>
      <c r="C58" s="73"/>
      <c r="D58" s="74"/>
      <c r="E58" s="75"/>
      <c r="F58" s="66">
        <f>'Proposed Rates'!D226</f>
        <v>0.11899999999999999</v>
      </c>
      <c r="G58" s="76">
        <f>IF(AND($T$1=1, F18&gt;=600), 600, IF(AND($T$1=1, AND(F18&lt;600, F18&gt;=0)), F18, IF(AND($T$1=2, F18&gt;=1000), 1000, IF(AND($T$1=2, AND(F18&lt;1000, F18&gt;=0)), F18))))</f>
        <v>100</v>
      </c>
      <c r="H58" s="67">
        <f>G58*F58</f>
        <v>11.899999999999999</v>
      </c>
      <c r="I58" s="77"/>
      <c r="J58" s="66">
        <f>'Proposed Rates'!E226</f>
        <v>0.11899999999999999</v>
      </c>
      <c r="K58" s="76">
        <f>$G$58</f>
        <v>100</v>
      </c>
      <c r="L58" s="67">
        <f>K58*J58</f>
        <v>11.899999999999999</v>
      </c>
      <c r="M58" s="77"/>
      <c r="N58" s="78">
        <f t="shared" si="48"/>
        <v>0</v>
      </c>
      <c r="O58" s="68">
        <f t="shared" si="35"/>
        <v>0</v>
      </c>
      <c r="Q58" s="66">
        <f>'Proposed Rates'!F226</f>
        <v>0.11899999999999999</v>
      </c>
      <c r="R58" s="76">
        <f>$G$58</f>
        <v>100</v>
      </c>
      <c r="S58" s="67">
        <f>R58*Q58</f>
        <v>11.899999999999999</v>
      </c>
      <c r="T58" s="77"/>
      <c r="U58" s="78">
        <f t="shared" si="1"/>
        <v>0</v>
      </c>
      <c r="V58" s="68">
        <f t="shared" si="2"/>
        <v>0</v>
      </c>
      <c r="X58" s="66">
        <f>'Proposed Rates'!G226</f>
        <v>0.11899999999999999</v>
      </c>
      <c r="Y58" s="76">
        <f>$G$58</f>
        <v>100</v>
      </c>
      <c r="Z58" s="67">
        <f>Y58*X58</f>
        <v>11.899999999999999</v>
      </c>
      <c r="AA58" s="77"/>
      <c r="AB58" s="78">
        <f t="shared" si="3"/>
        <v>0</v>
      </c>
      <c r="AC58" s="68">
        <f t="shared" si="4"/>
        <v>0</v>
      </c>
      <c r="AE58" s="66">
        <f>'Proposed Rates'!H226</f>
        <v>0.11899999999999999</v>
      </c>
      <c r="AF58" s="76">
        <f>$G$58</f>
        <v>100</v>
      </c>
      <c r="AG58" s="67">
        <f>AF58*AE58</f>
        <v>11.899999999999999</v>
      </c>
      <c r="AH58" s="77"/>
      <c r="AI58" s="78">
        <f t="shared" si="5"/>
        <v>0</v>
      </c>
      <c r="AJ58" s="68">
        <f t="shared" si="6"/>
        <v>0</v>
      </c>
      <c r="AL58" s="66">
        <f>'Proposed Rates'!I226</f>
        <v>0.11899999999999999</v>
      </c>
      <c r="AM58" s="76">
        <f>$G$58</f>
        <v>100</v>
      </c>
      <c r="AN58" s="67">
        <f>AM58*AL58</f>
        <v>11.899999999999999</v>
      </c>
      <c r="AO58" s="77"/>
      <c r="AP58" s="78">
        <f t="shared" si="7"/>
        <v>0</v>
      </c>
      <c r="AQ58" s="68">
        <f t="shared" si="8"/>
        <v>0</v>
      </c>
    </row>
    <row r="59" spans="2:43" s="79" customFormat="1" ht="13" thickBot="1" x14ac:dyDescent="0.3">
      <c r="B59" s="72" t="s">
        <v>38</v>
      </c>
      <c r="C59" s="73"/>
      <c r="D59" s="74"/>
      <c r="E59" s="75"/>
      <c r="F59" s="66">
        <f>'Proposed Rates'!D227</f>
        <v>0.13900000000000001</v>
      </c>
      <c r="G59" s="76">
        <f>IF(AND($T$1=1, F18&gt;=600), F18-600, IF(AND($T$1=1, AND(F18&lt;600, F18&gt;=0)), 0, IF(AND($T$1=2, F18&gt;=1000), F18-1000, IF(AND($T$1=2, AND(F18&lt;1000, F18&gt;=0)), 0))))</f>
        <v>0</v>
      </c>
      <c r="H59" s="67">
        <f>G59*F59</f>
        <v>0</v>
      </c>
      <c r="I59" s="77"/>
      <c r="J59" s="66">
        <f>'Proposed Rates'!E227</f>
        <v>0.13900000000000001</v>
      </c>
      <c r="K59" s="76">
        <f>$G$59</f>
        <v>0</v>
      </c>
      <c r="L59" s="67">
        <f>K59*J59</f>
        <v>0</v>
      </c>
      <c r="M59" s="77"/>
      <c r="N59" s="78">
        <f t="shared" si="48"/>
        <v>0</v>
      </c>
      <c r="O59" s="68" t="str">
        <f t="shared" si="35"/>
        <v/>
      </c>
      <c r="Q59" s="66">
        <f>'Proposed Rates'!F227</f>
        <v>0.13900000000000001</v>
      </c>
      <c r="R59" s="76">
        <f>$G$59</f>
        <v>0</v>
      </c>
      <c r="S59" s="67">
        <f>R59*Q59</f>
        <v>0</v>
      </c>
      <c r="T59" s="77"/>
      <c r="U59" s="78">
        <f t="shared" si="1"/>
        <v>0</v>
      </c>
      <c r="V59" s="68" t="str">
        <f t="shared" si="2"/>
        <v/>
      </c>
      <c r="X59" s="66">
        <f>'Proposed Rates'!G227</f>
        <v>0.13900000000000001</v>
      </c>
      <c r="Y59" s="76">
        <f>$G$59</f>
        <v>0</v>
      </c>
      <c r="Z59" s="67">
        <f>Y59*X59</f>
        <v>0</v>
      </c>
      <c r="AA59" s="77"/>
      <c r="AB59" s="78">
        <f t="shared" si="3"/>
        <v>0</v>
      </c>
      <c r="AC59" s="68" t="str">
        <f t="shared" si="4"/>
        <v/>
      </c>
      <c r="AE59" s="66">
        <f>'Proposed Rates'!H227</f>
        <v>0.13900000000000001</v>
      </c>
      <c r="AF59" s="76">
        <f>$G$59</f>
        <v>0</v>
      </c>
      <c r="AG59" s="67">
        <f>AF59*AE59</f>
        <v>0</v>
      </c>
      <c r="AH59" s="77"/>
      <c r="AI59" s="78">
        <f t="shared" si="5"/>
        <v>0</v>
      </c>
      <c r="AJ59" s="68" t="str">
        <f t="shared" si="6"/>
        <v/>
      </c>
      <c r="AL59" s="66">
        <f>'Proposed Rates'!I225</f>
        <v>0</v>
      </c>
      <c r="AM59" s="76">
        <f>$G$59</f>
        <v>0</v>
      </c>
      <c r="AN59" s="67">
        <f>AM59*AL59</f>
        <v>0</v>
      </c>
      <c r="AO59" s="77"/>
      <c r="AP59" s="78">
        <f t="shared" si="7"/>
        <v>0</v>
      </c>
      <c r="AQ59" s="68" t="str">
        <f t="shared" si="8"/>
        <v/>
      </c>
    </row>
    <row r="60" spans="2:43" ht="8.25" customHeight="1" thickBot="1" x14ac:dyDescent="0.3">
      <c r="B60" s="80"/>
      <c r="C60" s="81"/>
      <c r="D60" s="82"/>
      <c r="E60" s="81"/>
      <c r="F60" s="83"/>
      <c r="G60" s="84"/>
      <c r="H60" s="85"/>
      <c r="I60" s="86"/>
      <c r="J60" s="83"/>
      <c r="K60" s="87"/>
      <c r="L60" s="85"/>
      <c r="M60" s="86"/>
      <c r="N60" s="88"/>
      <c r="O60" s="89"/>
      <c r="Q60" s="83"/>
      <c r="R60" s="87"/>
      <c r="S60" s="85"/>
      <c r="T60" s="86"/>
      <c r="U60" s="88"/>
      <c r="V60" s="89"/>
      <c r="X60" s="83"/>
      <c r="Y60" s="87"/>
      <c r="Z60" s="85"/>
      <c r="AA60" s="86"/>
      <c r="AB60" s="88"/>
      <c r="AC60" s="89"/>
      <c r="AE60" s="83"/>
      <c r="AF60" s="87"/>
      <c r="AG60" s="85"/>
      <c r="AH60" s="86"/>
      <c r="AI60" s="88"/>
      <c r="AJ60" s="89"/>
      <c r="AL60" s="83"/>
      <c r="AM60" s="87"/>
      <c r="AN60" s="85"/>
      <c r="AO60" s="86"/>
      <c r="AP60" s="88"/>
      <c r="AQ60" s="89"/>
    </row>
    <row r="61" spans="2:43" ht="13" x14ac:dyDescent="0.25">
      <c r="B61" s="90" t="s">
        <v>39</v>
      </c>
      <c r="C61" s="21"/>
      <c r="D61" s="21"/>
      <c r="E61" s="21"/>
      <c r="F61" s="91"/>
      <c r="G61" s="92"/>
      <c r="H61" s="93">
        <f>SUM(H51:H57,H50)</f>
        <v>44.346505500000006</v>
      </c>
      <c r="I61" s="94"/>
      <c r="J61" s="95"/>
      <c r="K61" s="95"/>
      <c r="L61" s="93">
        <f>SUM(L51:L57,L50)</f>
        <v>44.770815599999999</v>
      </c>
      <c r="M61" s="96"/>
      <c r="N61" s="97">
        <f t="shared" ref="N61" si="55">L61-H61</f>
        <v>0.42431009999999247</v>
      </c>
      <c r="O61" s="98">
        <f t="shared" ref="O61" si="56">IF((H61)=0,"",(N61/H61))</f>
        <v>9.5680616818836477E-3</v>
      </c>
      <c r="Q61" s="95"/>
      <c r="R61" s="95"/>
      <c r="S61" s="97">
        <f>SUM(S51:S57,S50)</f>
        <v>46.0508156</v>
      </c>
      <c r="T61" s="96"/>
      <c r="U61" s="97">
        <f t="shared" si="1"/>
        <v>1.2800000000000011</v>
      </c>
      <c r="V61" s="98">
        <f>IF((L61)=0,"",(U61/L61))</f>
        <v>2.8590053204212817E-2</v>
      </c>
      <c r="X61" s="95"/>
      <c r="Y61" s="95"/>
      <c r="Z61" s="97">
        <f>SUM(Z51:Z57,Z50)</f>
        <v>47.400815600000001</v>
      </c>
      <c r="AA61" s="96"/>
      <c r="AB61" s="97">
        <f t="shared" si="3"/>
        <v>1.3500000000000014</v>
      </c>
      <c r="AC61" s="98">
        <f>IF((S61)=0,"",(AB61/S61))</f>
        <v>2.931544170088491E-2</v>
      </c>
      <c r="AE61" s="95"/>
      <c r="AF61" s="95"/>
      <c r="AG61" s="97">
        <f>SUM(AG51:AG57,AG50)</f>
        <v>47.880815599999998</v>
      </c>
      <c r="AH61" s="96"/>
      <c r="AI61" s="97">
        <f t="shared" ref="AI61:AI65" si="57">AG61-Z61</f>
        <v>0.47999999999999687</v>
      </c>
      <c r="AJ61" s="98">
        <f>IF((Z61)=0,"",(AI61/Z61))</f>
        <v>1.0126408035898793E-2</v>
      </c>
      <c r="AL61" s="95"/>
      <c r="AM61" s="95"/>
      <c r="AN61" s="97">
        <f>SUM(AN51:AN57,AN50)</f>
        <v>47.9808156</v>
      </c>
      <c r="AO61" s="96"/>
      <c r="AP61" s="97">
        <f t="shared" ref="AP61:AP65" si="58">AN61-AG61</f>
        <v>0.10000000000000142</v>
      </c>
      <c r="AQ61" s="98">
        <f>IF((AG61)=0,"",(AP61/AG61))</f>
        <v>2.0885191437716743E-3</v>
      </c>
    </row>
    <row r="62" spans="2:43" x14ac:dyDescent="0.25">
      <c r="B62" s="99" t="s">
        <v>40</v>
      </c>
      <c r="C62" s="21"/>
      <c r="D62" s="21"/>
      <c r="E62" s="21"/>
      <c r="F62" s="100">
        <v>0.13</v>
      </c>
      <c r="G62" s="101"/>
      <c r="H62" s="102">
        <f>H61*F62</f>
        <v>5.7650457150000012</v>
      </c>
      <c r="I62" s="103"/>
      <c r="J62" s="104">
        <v>0.13</v>
      </c>
      <c r="K62" s="103"/>
      <c r="L62" s="105">
        <f>L61*J62</f>
        <v>5.8202060280000003</v>
      </c>
      <c r="M62" s="106"/>
      <c r="N62" s="107">
        <f t="shared" si="48"/>
        <v>5.5160312999999128E-2</v>
      </c>
      <c r="O62" s="108">
        <f t="shared" si="35"/>
        <v>9.5680616818836651E-3</v>
      </c>
      <c r="Q62" s="104">
        <v>0.13</v>
      </c>
      <c r="R62" s="103"/>
      <c r="S62" s="105">
        <f>S61*Q62</f>
        <v>5.9866060280000006</v>
      </c>
      <c r="T62" s="106"/>
      <c r="U62" s="107">
        <f t="shared" si="1"/>
        <v>0.16640000000000033</v>
      </c>
      <c r="V62" s="108">
        <f t="shared" ref="V62:V71" si="59">IF((L62)=0,"",(U62/L62))</f>
        <v>2.8590053204212845E-2</v>
      </c>
      <c r="X62" s="104">
        <v>0.13</v>
      </c>
      <c r="Y62" s="103"/>
      <c r="Z62" s="105">
        <f>Z61*X62</f>
        <v>6.1621060280000002</v>
      </c>
      <c r="AA62" s="106"/>
      <c r="AB62" s="107">
        <f t="shared" si="3"/>
        <v>0.17549999999999955</v>
      </c>
      <c r="AC62" s="108">
        <f t="shared" ref="AC62:AC71" si="60">IF((S62)=0,"",(AB62/S62))</f>
        <v>2.9315441700884803E-2</v>
      </c>
      <c r="AE62" s="104">
        <v>0.13</v>
      </c>
      <c r="AF62" s="103"/>
      <c r="AG62" s="105">
        <f>AG61*AE62</f>
        <v>6.2245060280000004</v>
      </c>
      <c r="AH62" s="106"/>
      <c r="AI62" s="107">
        <f t="shared" si="57"/>
        <v>6.2400000000000233E-2</v>
      </c>
      <c r="AJ62" s="108">
        <f t="shared" ref="AJ62:AJ71" si="61">IF((Z62)=0,"",(AI62/Z62))</f>
        <v>1.0126408035898897E-2</v>
      </c>
      <c r="AL62" s="104">
        <v>0.13</v>
      </c>
      <c r="AM62" s="103"/>
      <c r="AN62" s="105">
        <f>AN61*AL62</f>
        <v>6.2375060280000003</v>
      </c>
      <c r="AO62" s="106"/>
      <c r="AP62" s="107">
        <f t="shared" si="58"/>
        <v>1.2999999999999901E-2</v>
      </c>
      <c r="AQ62" s="108">
        <f t="shared" ref="AQ62:AQ71" si="62">IF((AG62)=0,"",(AP62/AG62))</f>
        <v>2.0885191437716283E-3</v>
      </c>
    </row>
    <row r="63" spans="2:43" ht="13" x14ac:dyDescent="0.25">
      <c r="B63" s="109" t="s">
        <v>41</v>
      </c>
      <c r="C63" s="21"/>
      <c r="D63" s="21"/>
      <c r="E63" s="21"/>
      <c r="F63" s="110"/>
      <c r="G63" s="101"/>
      <c r="H63" s="102">
        <f>H61+H62</f>
        <v>50.111551215000006</v>
      </c>
      <c r="I63" s="103"/>
      <c r="J63" s="103"/>
      <c r="K63" s="103"/>
      <c r="L63" s="105">
        <f>L61+L62</f>
        <v>50.591021628</v>
      </c>
      <c r="M63" s="106"/>
      <c r="N63" s="107">
        <f t="shared" si="48"/>
        <v>0.47947041299999427</v>
      </c>
      <c r="O63" s="108">
        <f t="shared" si="35"/>
        <v>9.5680616818837032E-3</v>
      </c>
      <c r="Q63" s="103"/>
      <c r="R63" s="103"/>
      <c r="S63" s="105">
        <f>S61+S62</f>
        <v>52.037421628000004</v>
      </c>
      <c r="T63" s="106"/>
      <c r="U63" s="107">
        <f t="shared" si="1"/>
        <v>1.4464000000000041</v>
      </c>
      <c r="V63" s="108">
        <f t="shared" si="59"/>
        <v>2.8590053204212873E-2</v>
      </c>
      <c r="X63" s="103"/>
      <c r="Y63" s="103"/>
      <c r="Z63" s="105">
        <f>Z61+Z62</f>
        <v>53.562921627999998</v>
      </c>
      <c r="AA63" s="106"/>
      <c r="AB63" s="107">
        <f t="shared" si="3"/>
        <v>1.5254999999999939</v>
      </c>
      <c r="AC63" s="108">
        <f t="shared" si="60"/>
        <v>2.9315441700884761E-2</v>
      </c>
      <c r="AE63" s="103"/>
      <c r="AF63" s="103"/>
      <c r="AG63" s="105">
        <f>AG61+AG62</f>
        <v>54.105321627999999</v>
      </c>
      <c r="AH63" s="106"/>
      <c r="AI63" s="107">
        <f t="shared" si="57"/>
        <v>0.54240000000000066</v>
      </c>
      <c r="AJ63" s="108">
        <f t="shared" si="61"/>
        <v>1.0126408035898872E-2</v>
      </c>
      <c r="AL63" s="103"/>
      <c r="AM63" s="103"/>
      <c r="AN63" s="105">
        <f>AN61+AN62</f>
        <v>54.218321627999998</v>
      </c>
      <c r="AO63" s="106"/>
      <c r="AP63" s="107">
        <f t="shared" si="58"/>
        <v>0.11299999999999955</v>
      </c>
      <c r="AQ63" s="108">
        <f t="shared" si="62"/>
        <v>2.0885191437716361E-3</v>
      </c>
    </row>
    <row r="64" spans="2:43" ht="15.75" customHeight="1" x14ac:dyDescent="0.25">
      <c r="B64" s="421" t="s">
        <v>127</v>
      </c>
      <c r="C64" s="421"/>
      <c r="D64" s="421"/>
      <c r="E64" s="21"/>
      <c r="F64" s="262">
        <f>'Proposed Rates'!D261</f>
        <v>0.318</v>
      </c>
      <c r="G64" s="101"/>
      <c r="H64" s="111">
        <f>F64*H61</f>
        <v>14.102188749000002</v>
      </c>
      <c r="I64" s="103"/>
      <c r="J64" s="266">
        <f>'Proposed Rates'!E261</f>
        <v>0.318</v>
      </c>
      <c r="K64" s="103"/>
      <c r="L64" s="112">
        <f>J64*L61</f>
        <v>14.2371193608</v>
      </c>
      <c r="M64" s="106"/>
      <c r="N64" s="112">
        <f t="shared" si="48"/>
        <v>0.13493061179999799</v>
      </c>
      <c r="O64" s="113">
        <f t="shared" si="35"/>
        <v>9.5680616818836755E-3</v>
      </c>
      <c r="Q64" s="266">
        <f>'Proposed Rates'!F261</f>
        <v>0.318</v>
      </c>
      <c r="R64" s="103"/>
      <c r="S64" s="112">
        <f>Q64*S61</f>
        <v>14.6441593608</v>
      </c>
      <c r="T64" s="106"/>
      <c r="U64" s="112">
        <f t="shared" si="1"/>
        <v>0.40704000000000029</v>
      </c>
      <c r="V64" s="113">
        <f t="shared" si="59"/>
        <v>2.8590053204212811E-2</v>
      </c>
      <c r="X64" s="266">
        <f>'Proposed Rates'!G261</f>
        <v>0.318</v>
      </c>
      <c r="Y64" s="103"/>
      <c r="Z64" s="112">
        <f>X64*Z61</f>
        <v>15.073459360800001</v>
      </c>
      <c r="AA64" s="106"/>
      <c r="AB64" s="112">
        <f t="shared" si="3"/>
        <v>0.42930000000000135</v>
      </c>
      <c r="AC64" s="113">
        <f t="shared" si="60"/>
        <v>2.9315441700884973E-2</v>
      </c>
      <c r="AE64" s="266">
        <f>'Proposed Rates'!H261</f>
        <v>0.318</v>
      </c>
      <c r="AF64" s="103"/>
      <c r="AG64" s="112">
        <f>AE64*AG61</f>
        <v>15.226099360799999</v>
      </c>
      <c r="AH64" s="106"/>
      <c r="AI64" s="112">
        <f t="shared" si="57"/>
        <v>0.15263999999999811</v>
      </c>
      <c r="AJ64" s="113">
        <f t="shared" si="61"/>
        <v>1.0126408035898734E-2</v>
      </c>
      <c r="AL64" s="266">
        <f>'Proposed Rates'!I261</f>
        <v>0.318</v>
      </c>
      <c r="AM64" s="103"/>
      <c r="AN64" s="112">
        <f>AL64*AN61</f>
        <v>15.2578993608</v>
      </c>
      <c r="AO64" s="106"/>
      <c r="AP64" s="112">
        <f t="shared" si="58"/>
        <v>3.1800000000000495E-2</v>
      </c>
      <c r="AQ64" s="113">
        <f t="shared" si="62"/>
        <v>2.0885191437716769E-3</v>
      </c>
    </row>
    <row r="65" spans="1:43" ht="13.5" thickBot="1" x14ac:dyDescent="0.3">
      <c r="B65" s="422" t="s">
        <v>126</v>
      </c>
      <c r="C65" s="422"/>
      <c r="D65" s="422"/>
      <c r="E65" s="114"/>
      <c r="F65" s="115"/>
      <c r="G65" s="116"/>
      <c r="H65" s="117">
        <f>H63-H64</f>
        <v>36.009362466000006</v>
      </c>
      <c r="I65" s="118"/>
      <c r="J65" s="118"/>
      <c r="K65" s="118"/>
      <c r="L65" s="119">
        <f>L63-L64</f>
        <v>36.353902267199999</v>
      </c>
      <c r="M65" s="120"/>
      <c r="N65" s="121">
        <f t="shared" si="48"/>
        <v>0.34453980119999272</v>
      </c>
      <c r="O65" s="122">
        <f t="shared" si="35"/>
        <v>9.5680616818836148E-3</v>
      </c>
      <c r="Q65" s="118"/>
      <c r="R65" s="118"/>
      <c r="S65" s="119">
        <f>S63-S64</f>
        <v>37.393262267200001</v>
      </c>
      <c r="T65" s="120"/>
      <c r="U65" s="121">
        <f t="shared" si="1"/>
        <v>1.0393600000000021</v>
      </c>
      <c r="V65" s="122">
        <f t="shared" si="59"/>
        <v>2.8590053204212849E-2</v>
      </c>
      <c r="X65" s="118"/>
      <c r="Y65" s="118"/>
      <c r="Z65" s="119">
        <f>Z63-Z64</f>
        <v>38.489462267199997</v>
      </c>
      <c r="AA65" s="120"/>
      <c r="AB65" s="121">
        <f t="shared" si="3"/>
        <v>1.0961999999999961</v>
      </c>
      <c r="AC65" s="122">
        <f t="shared" si="60"/>
        <v>2.9315441700884775E-2</v>
      </c>
      <c r="AE65" s="118"/>
      <c r="AF65" s="118"/>
      <c r="AG65" s="119">
        <f>AG63-AG64</f>
        <v>38.879222267199999</v>
      </c>
      <c r="AH65" s="120"/>
      <c r="AI65" s="121">
        <f t="shared" si="57"/>
        <v>0.38976000000000255</v>
      </c>
      <c r="AJ65" s="122">
        <f t="shared" si="61"/>
        <v>1.0126408035898926E-2</v>
      </c>
      <c r="AL65" s="118"/>
      <c r="AM65" s="118"/>
      <c r="AN65" s="119">
        <f>AN63-AN64</f>
        <v>38.960422267200002</v>
      </c>
      <c r="AO65" s="120"/>
      <c r="AP65" s="121">
        <f t="shared" si="58"/>
        <v>8.1200000000002603E-2</v>
      </c>
      <c r="AQ65" s="122">
        <f t="shared" si="62"/>
        <v>2.0885191437717116E-3</v>
      </c>
    </row>
    <row r="66" spans="1:43" s="79" customFormat="1" ht="8.25" customHeight="1" thickBot="1" x14ac:dyDescent="0.3">
      <c r="B66" s="123"/>
      <c r="C66" s="124"/>
      <c r="D66" s="125"/>
      <c r="E66" s="124"/>
      <c r="F66" s="83"/>
      <c r="G66" s="126"/>
      <c r="H66" s="85"/>
      <c r="I66" s="127"/>
      <c r="J66" s="83"/>
      <c r="K66" s="128"/>
      <c r="L66" s="85"/>
      <c r="M66" s="127"/>
      <c r="N66" s="129"/>
      <c r="O66" s="89"/>
      <c r="Q66" s="83"/>
      <c r="R66" s="128"/>
      <c r="S66" s="85"/>
      <c r="T66" s="127"/>
      <c r="U66" s="129"/>
      <c r="V66" s="89"/>
      <c r="X66" s="83"/>
      <c r="Y66" s="128"/>
      <c r="Z66" s="85"/>
      <c r="AA66" s="127"/>
      <c r="AB66" s="129"/>
      <c r="AC66" s="89"/>
      <c r="AE66" s="83"/>
      <c r="AF66" s="128"/>
      <c r="AG66" s="85"/>
      <c r="AH66" s="127"/>
      <c r="AI66" s="129"/>
      <c r="AJ66" s="89"/>
      <c r="AL66" s="83"/>
      <c r="AM66" s="128"/>
      <c r="AN66" s="85"/>
      <c r="AO66" s="127"/>
      <c r="AP66" s="129"/>
      <c r="AQ66" s="89"/>
    </row>
    <row r="67" spans="1:43" s="79" customFormat="1" ht="13" x14ac:dyDescent="0.25">
      <c r="B67" s="130" t="s">
        <v>42</v>
      </c>
      <c r="C67" s="73"/>
      <c r="D67" s="73"/>
      <c r="E67" s="73"/>
      <c r="F67" s="131"/>
      <c r="G67" s="132"/>
      <c r="H67" s="133">
        <f>SUM(H58:H59,H50,H51:H54)</f>
        <v>43.489505500000007</v>
      </c>
      <c r="I67" s="134"/>
      <c r="J67" s="135"/>
      <c r="K67" s="135"/>
      <c r="L67" s="133">
        <f>SUM(L58:L59,L50,L51:L54)</f>
        <v>43.9138156</v>
      </c>
      <c r="M67" s="136"/>
      <c r="N67" s="137">
        <f t="shared" ref="N67:N71" si="63">L67-H67</f>
        <v>0.42431009999999247</v>
      </c>
      <c r="O67" s="98">
        <f t="shared" ref="O67:O71" si="64">IF((H67)=0,"",(N67/H67))</f>
        <v>9.7566089823668475E-3</v>
      </c>
      <c r="Q67" s="135"/>
      <c r="R67" s="135"/>
      <c r="S67" s="137">
        <f>SUM(S58:S59,S50,S51:S54)</f>
        <v>45.193815600000001</v>
      </c>
      <c r="T67" s="136"/>
      <c r="U67" s="137">
        <f t="shared" si="1"/>
        <v>1.2800000000000011</v>
      </c>
      <c r="V67" s="98">
        <f t="shared" si="59"/>
        <v>2.914800234302576E-2</v>
      </c>
      <c r="X67" s="135"/>
      <c r="Y67" s="135"/>
      <c r="Z67" s="137">
        <f>SUM(Z58:Z59,Z50,Z51:Z54)</f>
        <v>46.543815600000002</v>
      </c>
      <c r="AA67" s="136"/>
      <c r="AB67" s="137">
        <f t="shared" si="3"/>
        <v>1.3500000000000014</v>
      </c>
      <c r="AC67" s="98">
        <f t="shared" si="60"/>
        <v>2.987134372429491E-2</v>
      </c>
      <c r="AE67" s="135"/>
      <c r="AF67" s="135"/>
      <c r="AG67" s="137">
        <f>SUM(AG58:AG59,AG50,AG51:AG54)</f>
        <v>47.023815599999999</v>
      </c>
      <c r="AH67" s="136"/>
      <c r="AI67" s="137">
        <f t="shared" ref="AI67:AI71" si="65">AG67-Z67</f>
        <v>0.47999999999999687</v>
      </c>
      <c r="AJ67" s="98">
        <f t="shared" si="61"/>
        <v>1.0312863133636101E-2</v>
      </c>
      <c r="AL67" s="135"/>
      <c r="AM67" s="135"/>
      <c r="AN67" s="137">
        <f>SUM(AN58:AN59,AN50,AN51:AN54)</f>
        <v>47.1238156</v>
      </c>
      <c r="AO67" s="136"/>
      <c r="AP67" s="137">
        <f t="shared" ref="AP67:AP71" si="66">AN67-AG67</f>
        <v>0.10000000000000142</v>
      </c>
      <c r="AQ67" s="98">
        <f t="shared" si="62"/>
        <v>2.1265820036943457E-3</v>
      </c>
    </row>
    <row r="68" spans="1:43" s="79" customFormat="1" x14ac:dyDescent="0.25">
      <c r="B68" s="138" t="s">
        <v>40</v>
      </c>
      <c r="C68" s="73"/>
      <c r="D68" s="73"/>
      <c r="E68" s="73"/>
      <c r="F68" s="139">
        <v>0.13</v>
      </c>
      <c r="G68" s="132"/>
      <c r="H68" s="140">
        <f>H67*F68</f>
        <v>5.6536357150000009</v>
      </c>
      <c r="I68" s="141"/>
      <c r="J68" s="142">
        <v>0.13</v>
      </c>
      <c r="K68" s="143"/>
      <c r="L68" s="144">
        <f>L67*J68</f>
        <v>5.7087960280000001</v>
      </c>
      <c r="M68" s="145"/>
      <c r="N68" s="146">
        <f t="shared" si="63"/>
        <v>5.5160312999999128E-2</v>
      </c>
      <c r="O68" s="108">
        <f t="shared" si="64"/>
        <v>9.7566089823668666E-3</v>
      </c>
      <c r="Q68" s="142">
        <v>0.13</v>
      </c>
      <c r="R68" s="143"/>
      <c r="S68" s="144">
        <f>S67*Q68</f>
        <v>5.8751960280000004</v>
      </c>
      <c r="T68" s="145"/>
      <c r="U68" s="146">
        <f t="shared" si="1"/>
        <v>0.16640000000000033</v>
      </c>
      <c r="V68" s="108">
        <f t="shared" si="59"/>
        <v>2.9148002343025791E-2</v>
      </c>
      <c r="X68" s="142">
        <v>0.13</v>
      </c>
      <c r="Y68" s="143"/>
      <c r="Z68" s="144">
        <f>Z67*X68</f>
        <v>6.0506960280000008</v>
      </c>
      <c r="AA68" s="145"/>
      <c r="AB68" s="146">
        <f t="shared" si="3"/>
        <v>0.17550000000000043</v>
      </c>
      <c r="AC68" s="108">
        <f t="shared" si="60"/>
        <v>2.9871343724294952E-2</v>
      </c>
      <c r="AE68" s="142">
        <v>0.13</v>
      </c>
      <c r="AF68" s="143"/>
      <c r="AG68" s="144">
        <f>AG67*AE68</f>
        <v>6.1130960280000002</v>
      </c>
      <c r="AH68" s="145"/>
      <c r="AI68" s="146">
        <f t="shared" si="65"/>
        <v>6.2399999999999345E-2</v>
      </c>
      <c r="AJ68" s="108">
        <f t="shared" si="61"/>
        <v>1.0312863133636059E-2</v>
      </c>
      <c r="AL68" s="142">
        <v>0.13</v>
      </c>
      <c r="AM68" s="143"/>
      <c r="AN68" s="144">
        <f>AN67*AL68</f>
        <v>6.1260960280000001</v>
      </c>
      <c r="AO68" s="145"/>
      <c r="AP68" s="146">
        <f t="shared" si="66"/>
        <v>1.2999999999999901E-2</v>
      </c>
      <c r="AQ68" s="108">
        <f t="shared" si="62"/>
        <v>2.1265820036942989E-3</v>
      </c>
    </row>
    <row r="69" spans="1:43" s="79" customFormat="1" ht="13" x14ac:dyDescent="0.25">
      <c r="B69" s="147" t="s">
        <v>41</v>
      </c>
      <c r="C69" s="73"/>
      <c r="D69" s="73"/>
      <c r="E69" s="73"/>
      <c r="F69" s="148"/>
      <c r="G69" s="149"/>
      <c r="H69" s="140">
        <f>H67+H68</f>
        <v>49.143141215000007</v>
      </c>
      <c r="I69" s="141"/>
      <c r="J69" s="141"/>
      <c r="K69" s="141"/>
      <c r="L69" s="144">
        <f>L67+L68</f>
        <v>49.622611628000001</v>
      </c>
      <c r="M69" s="145"/>
      <c r="N69" s="146">
        <f t="shared" si="63"/>
        <v>0.47947041299999427</v>
      </c>
      <c r="O69" s="108">
        <f t="shared" si="64"/>
        <v>9.756608982366903E-3</v>
      </c>
      <c r="Q69" s="141"/>
      <c r="R69" s="141"/>
      <c r="S69" s="144">
        <f>S67+S68</f>
        <v>51.069011627999998</v>
      </c>
      <c r="T69" s="145"/>
      <c r="U69" s="146">
        <f t="shared" si="1"/>
        <v>1.446399999999997</v>
      </c>
      <c r="V69" s="108">
        <f t="shared" si="59"/>
        <v>2.9148002343025673E-2</v>
      </c>
      <c r="X69" s="141"/>
      <c r="Y69" s="141"/>
      <c r="Z69" s="144">
        <f>Z67+Z68</f>
        <v>52.594511628000006</v>
      </c>
      <c r="AA69" s="145"/>
      <c r="AB69" s="146">
        <f t="shared" si="3"/>
        <v>1.5255000000000081</v>
      </c>
      <c r="AC69" s="108">
        <f t="shared" si="60"/>
        <v>2.9871343724295039E-2</v>
      </c>
      <c r="AE69" s="141"/>
      <c r="AF69" s="141"/>
      <c r="AG69" s="144">
        <f>AG67+AG68</f>
        <v>53.136911628</v>
      </c>
      <c r="AH69" s="145"/>
      <c r="AI69" s="146">
        <f t="shared" si="65"/>
        <v>0.54239999999999355</v>
      </c>
      <c r="AJ69" s="108">
        <f t="shared" si="61"/>
        <v>1.0312863133636045E-2</v>
      </c>
      <c r="AL69" s="141"/>
      <c r="AM69" s="141"/>
      <c r="AN69" s="144">
        <f>AN67+AN68</f>
        <v>53.249911628</v>
      </c>
      <c r="AO69" s="145"/>
      <c r="AP69" s="146">
        <f t="shared" si="66"/>
        <v>0.11299999999999955</v>
      </c>
      <c r="AQ69" s="108">
        <f t="shared" si="62"/>
        <v>2.1265820036943067E-3</v>
      </c>
    </row>
    <row r="70" spans="1:43" s="79" customFormat="1" ht="15.75" customHeight="1" x14ac:dyDescent="0.25">
      <c r="B70" s="421" t="s">
        <v>127</v>
      </c>
      <c r="C70" s="421"/>
      <c r="D70" s="421"/>
      <c r="E70" s="73"/>
      <c r="F70" s="263">
        <f>F64</f>
        <v>0.318</v>
      </c>
      <c r="G70" s="149"/>
      <c r="H70" s="150">
        <f>F70*H67</f>
        <v>13.829662749000002</v>
      </c>
      <c r="I70" s="141"/>
      <c r="J70" s="265">
        <f>J64</f>
        <v>0.318</v>
      </c>
      <c r="K70" s="141"/>
      <c r="L70" s="112">
        <f>J70*L67</f>
        <v>13.9645933608</v>
      </c>
      <c r="M70" s="145"/>
      <c r="N70" s="151">
        <f t="shared" si="63"/>
        <v>0.13493061179999799</v>
      </c>
      <c r="O70" s="113">
        <f t="shared" si="64"/>
        <v>9.7566089823668753E-3</v>
      </c>
      <c r="Q70" s="265">
        <f>Q64</f>
        <v>0.318</v>
      </c>
      <c r="R70" s="141"/>
      <c r="S70" s="112">
        <f>Q70*S67</f>
        <v>14.371633360800001</v>
      </c>
      <c r="T70" s="145"/>
      <c r="U70" s="151">
        <f t="shared" ref="U70" si="67">S70-L70</f>
        <v>0.40704000000000029</v>
      </c>
      <c r="V70" s="113">
        <f t="shared" ref="V70" si="68">IF((L70)=0,"",(U70/L70))</f>
        <v>2.9148002343025753E-2</v>
      </c>
      <c r="X70" s="265">
        <f>X64</f>
        <v>0.318</v>
      </c>
      <c r="Y70" s="141"/>
      <c r="Z70" s="112">
        <f>X70*Z67</f>
        <v>14.8009333608</v>
      </c>
      <c r="AA70" s="145"/>
      <c r="AB70" s="151">
        <f t="shared" ref="AB70" si="69">Z70-S70</f>
        <v>0.42929999999999957</v>
      </c>
      <c r="AC70" s="113">
        <f t="shared" ref="AC70" si="70">IF((S70)=0,"",(AB70/S70))</f>
        <v>2.9871343724294848E-2</v>
      </c>
      <c r="AE70" s="265">
        <f>AE64</f>
        <v>0.318</v>
      </c>
      <c r="AF70" s="141"/>
      <c r="AG70" s="112">
        <f>AE70*AG67</f>
        <v>14.9535733608</v>
      </c>
      <c r="AH70" s="145"/>
      <c r="AI70" s="151">
        <f t="shared" si="65"/>
        <v>0.15263999999999989</v>
      </c>
      <c r="AJ70" s="113">
        <f t="shared" ref="AJ70" si="71">IF((Z70)=0,"",(AI70/Z70))</f>
        <v>1.0312863133636161E-2</v>
      </c>
      <c r="AL70" s="265">
        <f>AL64</f>
        <v>0.318</v>
      </c>
      <c r="AM70" s="141"/>
      <c r="AN70" s="112">
        <f>AL70*AN67</f>
        <v>14.985373360800001</v>
      </c>
      <c r="AO70" s="145"/>
      <c r="AP70" s="151">
        <f t="shared" si="66"/>
        <v>3.1800000000000495E-2</v>
      </c>
      <c r="AQ70" s="113">
        <f t="shared" ref="AQ70" si="72">IF((AG70)=0,"",(AP70/AG70))</f>
        <v>2.1265820036943483E-3</v>
      </c>
    </row>
    <row r="71" spans="1:43" s="79" customFormat="1" ht="13.5" thickBot="1" x14ac:dyDescent="0.3">
      <c r="B71" s="420" t="s">
        <v>128</v>
      </c>
      <c r="C71" s="420"/>
      <c r="D71" s="420"/>
      <c r="E71" s="152"/>
      <c r="F71" s="153"/>
      <c r="G71" s="154"/>
      <c r="H71" s="155">
        <f>H69-H70</f>
        <v>35.313478466000007</v>
      </c>
      <c r="I71" s="156"/>
      <c r="J71" s="156"/>
      <c r="K71" s="156"/>
      <c r="L71" s="157">
        <f>L69-L70</f>
        <v>35.658018267199999</v>
      </c>
      <c r="M71" s="158"/>
      <c r="N71" s="159">
        <f t="shared" si="63"/>
        <v>0.34453980119999272</v>
      </c>
      <c r="O71" s="160">
        <f t="shared" si="64"/>
        <v>9.7566089823668146E-3</v>
      </c>
      <c r="Q71" s="156"/>
      <c r="R71" s="156"/>
      <c r="S71" s="157">
        <f>S69-S70</f>
        <v>36.697378267199994</v>
      </c>
      <c r="T71" s="158"/>
      <c r="U71" s="159">
        <f t="shared" si="1"/>
        <v>1.039359999999995</v>
      </c>
      <c r="V71" s="160">
        <f t="shared" si="59"/>
        <v>2.9148002343025593E-2</v>
      </c>
      <c r="X71" s="156"/>
      <c r="Y71" s="156"/>
      <c r="Z71" s="157">
        <f>Z69-Z70</f>
        <v>37.793578267200004</v>
      </c>
      <c r="AA71" s="158"/>
      <c r="AB71" s="159">
        <f t="shared" si="3"/>
        <v>1.0962000000000103</v>
      </c>
      <c r="AC71" s="160">
        <f t="shared" si="60"/>
        <v>2.9871343724295164E-2</v>
      </c>
      <c r="AE71" s="156"/>
      <c r="AF71" s="156"/>
      <c r="AG71" s="157">
        <f>AG69-AG70</f>
        <v>38.1833382672</v>
      </c>
      <c r="AH71" s="158"/>
      <c r="AI71" s="159">
        <f t="shared" si="65"/>
        <v>0.38975999999999544</v>
      </c>
      <c r="AJ71" s="160">
        <f t="shared" si="61"/>
        <v>1.0312863133636047E-2</v>
      </c>
      <c r="AL71" s="156"/>
      <c r="AM71" s="156"/>
      <c r="AN71" s="157">
        <f>AN69-AN70</f>
        <v>38.264538267199995</v>
      </c>
      <c r="AO71" s="158"/>
      <c r="AP71" s="159">
        <f t="shared" si="66"/>
        <v>8.1199999999995498E-2</v>
      </c>
      <c r="AQ71" s="160">
        <f t="shared" si="62"/>
        <v>2.1265820036941974E-3</v>
      </c>
    </row>
    <row r="72" spans="1:43" s="79" customFormat="1" ht="8.25" customHeight="1" thickBot="1" x14ac:dyDescent="0.3">
      <c r="B72" s="123"/>
      <c r="C72" s="124"/>
      <c r="D72" s="125"/>
      <c r="E72" s="124"/>
      <c r="F72" s="161"/>
      <c r="G72" s="162"/>
      <c r="H72" s="163"/>
      <c r="I72" s="164"/>
      <c r="J72" s="161"/>
      <c r="K72" s="126"/>
      <c r="L72" s="165"/>
      <c r="M72" s="127"/>
      <c r="N72" s="166"/>
      <c r="O72" s="89"/>
      <c r="Q72" s="161"/>
      <c r="R72" s="126"/>
      <c r="S72" s="165"/>
      <c r="T72" s="127"/>
      <c r="U72" s="166"/>
      <c r="V72" s="89"/>
      <c r="X72" s="161"/>
      <c r="Y72" s="126"/>
      <c r="Z72" s="165"/>
      <c r="AA72" s="127"/>
      <c r="AB72" s="166"/>
      <c r="AC72" s="89"/>
      <c r="AE72" s="161"/>
      <c r="AF72" s="126"/>
      <c r="AG72" s="165"/>
      <c r="AH72" s="127"/>
      <c r="AI72" s="166"/>
      <c r="AJ72" s="89"/>
      <c r="AL72" s="161"/>
      <c r="AM72" s="126"/>
      <c r="AN72" s="165"/>
      <c r="AO72" s="127"/>
      <c r="AP72" s="166"/>
      <c r="AQ72" s="89"/>
    </row>
    <row r="73" spans="1:43" x14ac:dyDescent="0.25">
      <c r="L73" s="167"/>
      <c r="S73" s="167"/>
      <c r="Z73" s="167"/>
      <c r="AG73" s="167"/>
      <c r="AN73" s="167"/>
    </row>
    <row r="74" spans="1:43" ht="13" x14ac:dyDescent="0.3">
      <c r="B74" s="12" t="s">
        <v>43</v>
      </c>
      <c r="F74" s="168">
        <f>'Proposed Rates'!D275</f>
        <v>3.3500000000000002E-2</v>
      </c>
      <c r="J74" s="168">
        <f>'Proposed Rates'!E275</f>
        <v>3.3799999999999997E-2</v>
      </c>
      <c r="Q74" s="168">
        <f>'Proposed Rates'!F275</f>
        <v>3.3799999999999997E-2</v>
      </c>
      <c r="X74" s="168">
        <f>'Proposed Rates'!G275</f>
        <v>3.3799999999999997E-2</v>
      </c>
      <c r="AE74" s="168">
        <f>'Proposed Rates'!H275</f>
        <v>3.3799999999999997E-2</v>
      </c>
      <c r="AL74" s="168">
        <f>'Proposed Rates'!I275</f>
        <v>3.3799999999999997E-2</v>
      </c>
    </row>
    <row r="76" spans="1:43" ht="15.75" customHeight="1" x14ac:dyDescent="0.3">
      <c r="A76" s="169" t="s">
        <v>44</v>
      </c>
    </row>
    <row r="77" spans="1:43" ht="13.5" customHeight="1" x14ac:dyDescent="0.25"/>
    <row r="78" spans="1:43" ht="8.25" customHeight="1" x14ac:dyDescent="0.25">
      <c r="A78" s="6" t="s">
        <v>45</v>
      </c>
    </row>
    <row r="79" spans="1:43" x14ac:dyDescent="0.25">
      <c r="A79" s="6" t="s">
        <v>46</v>
      </c>
    </row>
    <row r="81" spans="1:2" x14ac:dyDescent="0.25">
      <c r="A81" s="11" t="s">
        <v>47</v>
      </c>
    </row>
    <row r="82" spans="1:2" x14ac:dyDescent="0.25">
      <c r="A82" s="11" t="s">
        <v>48</v>
      </c>
    </row>
    <row r="84" spans="1:2" x14ac:dyDescent="0.25">
      <c r="A84" s="6" t="s">
        <v>49</v>
      </c>
    </row>
    <row r="85" spans="1:2" x14ac:dyDescent="0.25">
      <c r="A85" s="6" t="s">
        <v>50</v>
      </c>
    </row>
    <row r="86" spans="1:2" x14ac:dyDescent="0.25">
      <c r="A86" s="6" t="s">
        <v>51</v>
      </c>
    </row>
    <row r="87" spans="1:2" x14ac:dyDescent="0.25">
      <c r="A87" s="6" t="s">
        <v>52</v>
      </c>
    </row>
    <row r="88" spans="1:2" x14ac:dyDescent="0.25">
      <c r="A88" s="6" t="s">
        <v>53</v>
      </c>
    </row>
    <row r="90" spans="1:2" x14ac:dyDescent="0.25">
      <c r="A90" s="170"/>
      <c r="B90" s="6" t="s">
        <v>54</v>
      </c>
    </row>
    <row r="92" spans="1:2" x14ac:dyDescent="0.25">
      <c r="B92" s="171" t="s">
        <v>55</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xWindow="173" yWindow="606"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48:D49 D51:D60 D40:D46 D23:D38">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8" max="92"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488950</xdr:colOff>
                    <xdr:row>16</xdr:row>
                    <xdr:rowOff>184150</xdr:rowOff>
                  </from>
                  <to>
                    <xdr:col>9</xdr:col>
                    <xdr:colOff>641350</xdr:colOff>
                    <xdr:row>18</xdr:row>
                    <xdr:rowOff>31750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374650</xdr:colOff>
                    <xdr:row>16</xdr:row>
                    <xdr:rowOff>114300</xdr:rowOff>
                  </from>
                  <to>
                    <xdr:col>16</xdr:col>
                    <xdr:colOff>50800</xdr:colOff>
                    <xdr:row>18</xdr:row>
                    <xdr:rowOff>146050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92"/>
  <sheetViews>
    <sheetView showGridLines="0" topLeftCell="A16"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1.453125" style="6" bestFit="1" customWidth="1"/>
    <col min="9" max="9" width="2.81640625" style="6" customWidth="1"/>
    <col min="10" max="10" width="12.1796875" style="6" customWidth="1"/>
    <col min="11" max="11" width="10.453125" style="6" customWidth="1"/>
    <col min="12" max="12" width="11.54296875" style="6" bestFit="1"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1.453125" style="6" bestFit="1"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9.81640625" style="6" bestFit="1" customWidth="1"/>
    <col min="33" max="33" width="11.54296875" style="6" bestFit="1"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232</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232</v>
      </c>
      <c r="H25" s="26">
        <f t="shared" si="0"/>
        <v>0</v>
      </c>
      <c r="I25" s="27"/>
      <c r="J25" s="28">
        <f>'Proposed Rates'!E81</f>
        <v>0</v>
      </c>
      <c r="K25" s="29">
        <f>$F$18</f>
        <v>232</v>
      </c>
      <c r="L25" s="26">
        <f t="shared" ref="L25:L27" si="9">K25*J25</f>
        <v>0</v>
      </c>
      <c r="M25" s="27"/>
      <c r="N25" s="30">
        <f t="shared" ref="N25:N27" si="10">L25-H25</f>
        <v>0</v>
      </c>
      <c r="O25" s="31" t="str">
        <f t="shared" ref="O25:O27" si="11">IF((H25)=0,"",(N25/H25))</f>
        <v/>
      </c>
      <c r="Q25" s="24">
        <f>'Proposed Rates'!F81</f>
        <v>0</v>
      </c>
      <c r="R25" s="29">
        <f>$F$18</f>
        <v>232</v>
      </c>
      <c r="S25" s="26">
        <f t="shared" ref="S25:S27" si="12">R25*Q25</f>
        <v>0</v>
      </c>
      <c r="T25" s="27"/>
      <c r="U25" s="30">
        <f t="shared" si="1"/>
        <v>0</v>
      </c>
      <c r="V25" s="31" t="str">
        <f t="shared" si="2"/>
        <v/>
      </c>
      <c r="X25" s="24">
        <f>'Proposed Rates'!G81</f>
        <v>0</v>
      </c>
      <c r="Y25" s="29">
        <f>$F$18</f>
        <v>232</v>
      </c>
      <c r="Z25" s="26">
        <f t="shared" ref="Z25:Z27" si="13">Y25*X25</f>
        <v>0</v>
      </c>
      <c r="AA25" s="27"/>
      <c r="AB25" s="30">
        <f t="shared" si="3"/>
        <v>0</v>
      </c>
      <c r="AC25" s="31" t="str">
        <f t="shared" si="4"/>
        <v/>
      </c>
      <c r="AE25" s="24">
        <f>'Proposed Rates'!H81</f>
        <v>0</v>
      </c>
      <c r="AF25" s="29">
        <f>$F$18</f>
        <v>232</v>
      </c>
      <c r="AG25" s="26">
        <f t="shared" ref="AG25:AG27" si="14">AF25*AE25</f>
        <v>0</v>
      </c>
      <c r="AH25" s="27"/>
      <c r="AI25" s="30">
        <f t="shared" si="5"/>
        <v>0</v>
      </c>
      <c r="AJ25" s="31" t="str">
        <f t="shared" si="6"/>
        <v/>
      </c>
      <c r="AL25" s="24">
        <f>'Proposed Rates'!I81</f>
        <v>0</v>
      </c>
      <c r="AM25" s="29">
        <f>$F$18</f>
        <v>232</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232</v>
      </c>
      <c r="H26" s="26">
        <f t="shared" si="0"/>
        <v>0</v>
      </c>
      <c r="I26" s="27"/>
      <c r="J26" s="28">
        <f>'Proposed Rates'!E95</f>
        <v>0</v>
      </c>
      <c r="K26" s="29">
        <f t="shared" ref="K26:K27" si="16">$F$18</f>
        <v>232</v>
      </c>
      <c r="L26" s="26">
        <f t="shared" si="9"/>
        <v>0</v>
      </c>
      <c r="M26" s="27"/>
      <c r="N26" s="30">
        <f t="shared" si="10"/>
        <v>0</v>
      </c>
      <c r="O26" s="31" t="str">
        <f t="shared" si="11"/>
        <v/>
      </c>
      <c r="Q26" s="24">
        <f>'Proposed Rates'!F95</f>
        <v>0</v>
      </c>
      <c r="R26" s="29">
        <f t="shared" ref="R26:R27" si="17">$F$18</f>
        <v>232</v>
      </c>
      <c r="S26" s="26">
        <f t="shared" si="12"/>
        <v>0</v>
      </c>
      <c r="T26" s="27"/>
      <c r="U26" s="30">
        <f t="shared" si="1"/>
        <v>0</v>
      </c>
      <c r="V26" s="31" t="str">
        <f t="shared" si="2"/>
        <v/>
      </c>
      <c r="X26" s="24">
        <f>'Proposed Rates'!G95</f>
        <v>0</v>
      </c>
      <c r="Y26" s="29">
        <f t="shared" ref="Y26:Y27" si="18">$F$18</f>
        <v>232</v>
      </c>
      <c r="Z26" s="26">
        <f t="shared" si="13"/>
        <v>0</v>
      </c>
      <c r="AA26" s="27"/>
      <c r="AB26" s="30">
        <f t="shared" si="3"/>
        <v>0</v>
      </c>
      <c r="AC26" s="31" t="str">
        <f t="shared" si="4"/>
        <v/>
      </c>
      <c r="AE26" s="24">
        <f>'Proposed Rates'!H95</f>
        <v>0</v>
      </c>
      <c r="AF26" s="29">
        <f t="shared" ref="AF26:AF27" si="19">$F$18</f>
        <v>232</v>
      </c>
      <c r="AG26" s="26">
        <f t="shared" si="14"/>
        <v>0</v>
      </c>
      <c r="AH26" s="27"/>
      <c r="AI26" s="30">
        <f t="shared" si="5"/>
        <v>0</v>
      </c>
      <c r="AJ26" s="31" t="str">
        <f t="shared" si="6"/>
        <v/>
      </c>
      <c r="AL26" s="24">
        <f>'Proposed Rates'!I95</f>
        <v>0</v>
      </c>
      <c r="AM26" s="29">
        <f t="shared" ref="AM26:AM27" si="20">$F$18</f>
        <v>232</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232</v>
      </c>
      <c r="H27" s="26">
        <f t="shared" si="0"/>
        <v>0</v>
      </c>
      <c r="I27" s="27"/>
      <c r="J27" s="28">
        <f>'Proposed Rates'!E109</f>
        <v>0</v>
      </c>
      <c r="K27" s="29">
        <f t="shared" si="16"/>
        <v>232</v>
      </c>
      <c r="L27" s="26">
        <f t="shared" si="9"/>
        <v>0</v>
      </c>
      <c r="M27" s="27"/>
      <c r="N27" s="30">
        <f t="shared" si="10"/>
        <v>0</v>
      </c>
      <c r="O27" s="31" t="str">
        <f t="shared" si="11"/>
        <v/>
      </c>
      <c r="Q27" s="24">
        <f>'Proposed Rates'!F109</f>
        <v>0</v>
      </c>
      <c r="R27" s="29">
        <f t="shared" si="17"/>
        <v>232</v>
      </c>
      <c r="S27" s="26">
        <f t="shared" si="12"/>
        <v>0</v>
      </c>
      <c r="T27" s="27"/>
      <c r="U27" s="30">
        <f t="shared" si="1"/>
        <v>0</v>
      </c>
      <c r="V27" s="31" t="str">
        <f t="shared" si="2"/>
        <v/>
      </c>
      <c r="X27" s="24">
        <f>'Proposed Rates'!G109</f>
        <v>0</v>
      </c>
      <c r="Y27" s="29">
        <f t="shared" si="18"/>
        <v>232</v>
      </c>
      <c r="Z27" s="26">
        <f t="shared" si="13"/>
        <v>0</v>
      </c>
      <c r="AA27" s="27"/>
      <c r="AB27" s="30">
        <f t="shared" si="3"/>
        <v>0</v>
      </c>
      <c r="AC27" s="31" t="str">
        <f t="shared" si="4"/>
        <v/>
      </c>
      <c r="AE27" s="24">
        <f>'Proposed Rates'!H109</f>
        <v>0</v>
      </c>
      <c r="AF27" s="29">
        <f t="shared" si="19"/>
        <v>232</v>
      </c>
      <c r="AG27" s="26">
        <f t="shared" si="14"/>
        <v>0</v>
      </c>
      <c r="AH27" s="27"/>
      <c r="AI27" s="30">
        <f t="shared" si="5"/>
        <v>0</v>
      </c>
      <c r="AJ27" s="31" t="str">
        <f t="shared" si="6"/>
        <v/>
      </c>
      <c r="AL27" s="24">
        <f>'Proposed Rates'!I109</f>
        <v>0</v>
      </c>
      <c r="AM27" s="29">
        <f t="shared" si="20"/>
        <v>232</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232</v>
      </c>
      <c r="H29" s="26">
        <f t="shared" si="0"/>
        <v>0</v>
      </c>
      <c r="I29" s="27"/>
      <c r="J29" s="28">
        <f>+'Res (100)'!J29</f>
        <v>0</v>
      </c>
      <c r="K29" s="25">
        <f>$F$18</f>
        <v>232</v>
      </c>
      <c r="L29" s="26">
        <f t="shared" si="22"/>
        <v>0</v>
      </c>
      <c r="M29" s="27"/>
      <c r="N29" s="30">
        <f t="shared" si="23"/>
        <v>0</v>
      </c>
      <c r="O29" s="31" t="str">
        <f t="shared" si="24"/>
        <v/>
      </c>
      <c r="Q29" s="24">
        <f>+'Res (100)'!Q29</f>
        <v>0</v>
      </c>
      <c r="R29" s="25">
        <f>$F$18</f>
        <v>232</v>
      </c>
      <c r="S29" s="26">
        <f t="shared" si="25"/>
        <v>0</v>
      </c>
      <c r="T29" s="27"/>
      <c r="U29" s="30">
        <f t="shared" si="1"/>
        <v>0</v>
      </c>
      <c r="V29" s="31" t="str">
        <f t="shared" si="2"/>
        <v/>
      </c>
      <c r="X29" s="24">
        <f>+'Res (100)'!X29</f>
        <v>0</v>
      </c>
      <c r="Y29" s="25">
        <f>$F$18</f>
        <v>232</v>
      </c>
      <c r="Z29" s="26">
        <f t="shared" si="26"/>
        <v>0</v>
      </c>
      <c r="AA29" s="27"/>
      <c r="AB29" s="30">
        <f t="shared" si="3"/>
        <v>0</v>
      </c>
      <c r="AC29" s="31" t="str">
        <f t="shared" si="4"/>
        <v/>
      </c>
      <c r="AE29" s="44">
        <f>+'Res (100)'!AE29</f>
        <v>0</v>
      </c>
      <c r="AF29" s="25">
        <f>$F$18</f>
        <v>232</v>
      </c>
      <c r="AG29" s="26">
        <f t="shared" si="27"/>
        <v>0</v>
      </c>
      <c r="AH29" s="27"/>
      <c r="AI29" s="30">
        <f t="shared" si="5"/>
        <v>0</v>
      </c>
      <c r="AJ29" s="31" t="str">
        <f t="shared" si="6"/>
        <v/>
      </c>
      <c r="AL29" s="24">
        <f>+'Res (100)'!AL29</f>
        <v>0</v>
      </c>
      <c r="AM29" s="25">
        <f>$F$18</f>
        <v>232</v>
      </c>
      <c r="AN29" s="26">
        <f t="shared" si="28"/>
        <v>0</v>
      </c>
      <c r="AO29" s="27"/>
      <c r="AP29" s="30">
        <f t="shared" si="7"/>
        <v>0</v>
      </c>
      <c r="AQ29" s="31" t="str">
        <f t="shared" si="8"/>
        <v/>
      </c>
    </row>
    <row r="30" spans="2:43" x14ac:dyDescent="0.25">
      <c r="B30" s="21" t="s">
        <v>21</v>
      </c>
      <c r="C30" s="21"/>
      <c r="D30" s="22"/>
      <c r="E30" s="23"/>
      <c r="F30" s="24"/>
      <c r="G30" s="25">
        <f t="shared" ref="G30" si="29">$F$18</f>
        <v>232</v>
      </c>
      <c r="H30" s="26">
        <f t="shared" si="0"/>
        <v>0</v>
      </c>
      <c r="I30" s="27"/>
      <c r="J30" s="178"/>
      <c r="K30" s="25">
        <f t="shared" ref="K30:K38" si="30">$F$18</f>
        <v>232</v>
      </c>
      <c r="L30" s="26">
        <f t="shared" si="22"/>
        <v>0</v>
      </c>
      <c r="M30" s="27"/>
      <c r="N30" s="30">
        <f t="shared" si="23"/>
        <v>0</v>
      </c>
      <c r="O30" s="31" t="str">
        <f t="shared" si="24"/>
        <v/>
      </c>
      <c r="Q30" s="24"/>
      <c r="R30" s="25">
        <f t="shared" ref="R30:R38" si="31">$F$18</f>
        <v>232</v>
      </c>
      <c r="S30" s="26">
        <f t="shared" si="25"/>
        <v>0</v>
      </c>
      <c r="T30" s="27"/>
      <c r="U30" s="30">
        <f t="shared" si="1"/>
        <v>0</v>
      </c>
      <c r="V30" s="31" t="str">
        <f t="shared" si="2"/>
        <v/>
      </c>
      <c r="X30" s="24"/>
      <c r="Y30" s="25">
        <f t="shared" ref="Y30:Y38" si="32">$F$18</f>
        <v>232</v>
      </c>
      <c r="Z30" s="26">
        <f t="shared" si="26"/>
        <v>0</v>
      </c>
      <c r="AA30" s="27"/>
      <c r="AB30" s="30">
        <f t="shared" si="3"/>
        <v>0</v>
      </c>
      <c r="AC30" s="31" t="str">
        <f t="shared" si="4"/>
        <v/>
      </c>
      <c r="AE30" s="24"/>
      <c r="AF30" s="25">
        <f t="shared" ref="AF30:AF38" si="33">$F$18</f>
        <v>232</v>
      </c>
      <c r="AG30" s="26">
        <f t="shared" si="27"/>
        <v>0</v>
      </c>
      <c r="AH30" s="27"/>
      <c r="AI30" s="30">
        <f t="shared" si="5"/>
        <v>0</v>
      </c>
      <c r="AJ30" s="31" t="str">
        <f t="shared" si="6"/>
        <v/>
      </c>
      <c r="AL30" s="24"/>
      <c r="AM30" s="25">
        <f t="shared" ref="AM30:AM38" si="34">$F$18</f>
        <v>232</v>
      </c>
      <c r="AN30" s="26">
        <f t="shared" si="28"/>
        <v>0</v>
      </c>
      <c r="AO30" s="27"/>
      <c r="AP30" s="30">
        <f t="shared" si="7"/>
        <v>0</v>
      </c>
      <c r="AQ30" s="31" t="str">
        <f t="shared" si="8"/>
        <v/>
      </c>
    </row>
    <row r="31" spans="2:43" x14ac:dyDescent="0.25">
      <c r="B31" s="21" t="s">
        <v>136</v>
      </c>
      <c r="C31" s="21"/>
      <c r="D31" s="22" t="s">
        <v>17</v>
      </c>
      <c r="E31" s="23"/>
      <c r="F31" s="24">
        <f>+'Proposed Rates'!D67</f>
        <v>0</v>
      </c>
      <c r="G31" s="25">
        <f>$F$18</f>
        <v>232</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232</v>
      </c>
      <c r="Z31" s="26">
        <f t="shared" si="26"/>
        <v>0</v>
      </c>
      <c r="AA31" s="27"/>
      <c r="AB31" s="30">
        <f t="shared" si="3"/>
        <v>-0.24</v>
      </c>
      <c r="AC31" s="31">
        <f t="shared" si="4"/>
        <v>-1</v>
      </c>
      <c r="AE31" s="24">
        <f>+'Res (100)'!AE31</f>
        <v>0</v>
      </c>
      <c r="AF31" s="25">
        <f t="shared" si="33"/>
        <v>232</v>
      </c>
      <c r="AG31" s="26">
        <f t="shared" si="27"/>
        <v>0</v>
      </c>
      <c r="AH31" s="27"/>
      <c r="AI31" s="30">
        <f t="shared" si="5"/>
        <v>0</v>
      </c>
      <c r="AJ31" s="31" t="str">
        <f t="shared" si="6"/>
        <v/>
      </c>
      <c r="AL31" s="24">
        <f>+'Res (100)'!AL31</f>
        <v>0</v>
      </c>
      <c r="AM31" s="25">
        <f t="shared" si="34"/>
        <v>232</v>
      </c>
      <c r="AN31" s="26">
        <f t="shared" si="28"/>
        <v>0</v>
      </c>
      <c r="AO31" s="27"/>
      <c r="AP31" s="30">
        <f t="shared" si="7"/>
        <v>0</v>
      </c>
      <c r="AQ31" s="31" t="str">
        <f t="shared" si="8"/>
        <v/>
      </c>
    </row>
    <row r="32" spans="2:43" x14ac:dyDescent="0.25">
      <c r="B32" s="33"/>
      <c r="C32" s="21"/>
      <c r="D32" s="22"/>
      <c r="E32" s="23"/>
      <c r="F32" s="24"/>
      <c r="G32" s="25">
        <f t="shared" ref="G32:G38" si="35">$F$18</f>
        <v>232</v>
      </c>
      <c r="H32" s="26">
        <f t="shared" si="0"/>
        <v>0</v>
      </c>
      <c r="I32" s="27"/>
      <c r="J32" s="28"/>
      <c r="K32" s="25">
        <f t="shared" si="30"/>
        <v>232</v>
      </c>
      <c r="L32" s="26">
        <f t="shared" si="22"/>
        <v>0</v>
      </c>
      <c r="M32" s="27"/>
      <c r="N32" s="30">
        <f t="shared" si="23"/>
        <v>0</v>
      </c>
      <c r="O32" s="31" t="str">
        <f t="shared" si="24"/>
        <v/>
      </c>
      <c r="Q32" s="28"/>
      <c r="R32" s="25">
        <f t="shared" si="31"/>
        <v>232</v>
      </c>
      <c r="S32" s="26">
        <f t="shared" si="25"/>
        <v>0</v>
      </c>
      <c r="T32" s="27"/>
      <c r="U32" s="30">
        <f t="shared" si="1"/>
        <v>0</v>
      </c>
      <c r="V32" s="31" t="str">
        <f t="shared" si="2"/>
        <v/>
      </c>
      <c r="X32" s="28"/>
      <c r="Y32" s="25">
        <f t="shared" si="32"/>
        <v>232</v>
      </c>
      <c r="Z32" s="26">
        <f t="shared" si="26"/>
        <v>0</v>
      </c>
      <c r="AA32" s="27"/>
      <c r="AB32" s="30">
        <f t="shared" si="3"/>
        <v>0</v>
      </c>
      <c r="AC32" s="31" t="str">
        <f t="shared" si="4"/>
        <v/>
      </c>
      <c r="AE32" s="28"/>
      <c r="AF32" s="25">
        <f t="shared" si="33"/>
        <v>232</v>
      </c>
      <c r="AG32" s="26">
        <f t="shared" si="27"/>
        <v>0</v>
      </c>
      <c r="AH32" s="27"/>
      <c r="AI32" s="30">
        <f t="shared" si="5"/>
        <v>0</v>
      </c>
      <c r="AJ32" s="31" t="str">
        <f t="shared" si="6"/>
        <v/>
      </c>
      <c r="AL32" s="28"/>
      <c r="AM32" s="25">
        <f t="shared" si="34"/>
        <v>232</v>
      </c>
      <c r="AN32" s="26">
        <f t="shared" si="28"/>
        <v>0</v>
      </c>
      <c r="AO32" s="27"/>
      <c r="AP32" s="30">
        <f t="shared" si="7"/>
        <v>0</v>
      </c>
      <c r="AQ32" s="31" t="str">
        <f t="shared" si="8"/>
        <v/>
      </c>
    </row>
    <row r="33" spans="2:200" x14ac:dyDescent="0.25">
      <c r="B33" s="33"/>
      <c r="C33" s="21"/>
      <c r="D33" s="22"/>
      <c r="E33" s="23"/>
      <c r="F33" s="24"/>
      <c r="G33" s="25">
        <f t="shared" si="35"/>
        <v>232</v>
      </c>
      <c r="H33" s="26">
        <f t="shared" si="0"/>
        <v>0</v>
      </c>
      <c r="I33" s="27"/>
      <c r="J33" s="28"/>
      <c r="K33" s="25">
        <f t="shared" si="30"/>
        <v>232</v>
      </c>
      <c r="L33" s="26">
        <f t="shared" si="22"/>
        <v>0</v>
      </c>
      <c r="M33" s="27"/>
      <c r="N33" s="30">
        <f t="shared" si="23"/>
        <v>0</v>
      </c>
      <c r="O33" s="31" t="str">
        <f t="shared" si="24"/>
        <v/>
      </c>
      <c r="Q33" s="28"/>
      <c r="R33" s="25">
        <f t="shared" si="31"/>
        <v>232</v>
      </c>
      <c r="S33" s="26">
        <f t="shared" si="25"/>
        <v>0</v>
      </c>
      <c r="T33" s="27"/>
      <c r="U33" s="30">
        <f t="shared" si="1"/>
        <v>0</v>
      </c>
      <c r="V33" s="31" t="str">
        <f t="shared" si="2"/>
        <v/>
      </c>
      <c r="X33" s="28"/>
      <c r="Y33" s="25">
        <f t="shared" si="32"/>
        <v>232</v>
      </c>
      <c r="Z33" s="26">
        <f t="shared" si="26"/>
        <v>0</v>
      </c>
      <c r="AA33" s="27"/>
      <c r="AB33" s="30">
        <f t="shared" si="3"/>
        <v>0</v>
      </c>
      <c r="AC33" s="31" t="str">
        <f t="shared" si="4"/>
        <v/>
      </c>
      <c r="AE33" s="28"/>
      <c r="AF33" s="25">
        <f t="shared" si="33"/>
        <v>232</v>
      </c>
      <c r="AG33" s="26">
        <f t="shared" si="27"/>
        <v>0</v>
      </c>
      <c r="AH33" s="27"/>
      <c r="AI33" s="30">
        <f t="shared" si="5"/>
        <v>0</v>
      </c>
      <c r="AJ33" s="31" t="str">
        <f t="shared" si="6"/>
        <v/>
      </c>
      <c r="AL33" s="28"/>
      <c r="AM33" s="25">
        <f t="shared" si="34"/>
        <v>232</v>
      </c>
      <c r="AN33" s="26">
        <f t="shared" si="28"/>
        <v>0</v>
      </c>
      <c r="AO33" s="27"/>
      <c r="AP33" s="30">
        <f t="shared" si="7"/>
        <v>0</v>
      </c>
      <c r="AQ33" s="31" t="str">
        <f t="shared" si="8"/>
        <v/>
      </c>
    </row>
    <row r="34" spans="2:200" x14ac:dyDescent="0.25">
      <c r="B34" s="33"/>
      <c r="C34" s="21"/>
      <c r="D34" s="22"/>
      <c r="E34" s="23"/>
      <c r="F34" s="24"/>
      <c r="G34" s="25">
        <f t="shared" si="35"/>
        <v>232</v>
      </c>
      <c r="H34" s="26">
        <f t="shared" si="0"/>
        <v>0</v>
      </c>
      <c r="I34" s="27"/>
      <c r="J34" s="28"/>
      <c r="K34" s="25">
        <f t="shared" si="30"/>
        <v>232</v>
      </c>
      <c r="L34" s="26">
        <f t="shared" si="22"/>
        <v>0</v>
      </c>
      <c r="M34" s="27"/>
      <c r="N34" s="30">
        <f t="shared" si="23"/>
        <v>0</v>
      </c>
      <c r="O34" s="31" t="str">
        <f t="shared" si="24"/>
        <v/>
      </c>
      <c r="Q34" s="28"/>
      <c r="R34" s="25">
        <f t="shared" si="31"/>
        <v>232</v>
      </c>
      <c r="S34" s="26">
        <f t="shared" si="25"/>
        <v>0</v>
      </c>
      <c r="T34" s="27"/>
      <c r="U34" s="30">
        <f t="shared" si="1"/>
        <v>0</v>
      </c>
      <c r="V34" s="31" t="str">
        <f t="shared" si="2"/>
        <v/>
      </c>
      <c r="X34" s="28"/>
      <c r="Y34" s="25">
        <f t="shared" si="32"/>
        <v>232</v>
      </c>
      <c r="Z34" s="26">
        <f t="shared" si="26"/>
        <v>0</v>
      </c>
      <c r="AA34" s="27"/>
      <c r="AB34" s="30">
        <f t="shared" si="3"/>
        <v>0</v>
      </c>
      <c r="AC34" s="31" t="str">
        <f t="shared" si="4"/>
        <v/>
      </c>
      <c r="AE34" s="28"/>
      <c r="AF34" s="25">
        <f t="shared" si="33"/>
        <v>232</v>
      </c>
      <c r="AG34" s="26">
        <f t="shared" si="27"/>
        <v>0</v>
      </c>
      <c r="AH34" s="27"/>
      <c r="AI34" s="30">
        <f t="shared" si="5"/>
        <v>0</v>
      </c>
      <c r="AJ34" s="31" t="str">
        <f t="shared" si="6"/>
        <v/>
      </c>
      <c r="AL34" s="28"/>
      <c r="AM34" s="25">
        <f t="shared" si="34"/>
        <v>232</v>
      </c>
      <c r="AN34" s="26">
        <f t="shared" si="28"/>
        <v>0</v>
      </c>
      <c r="AO34" s="27"/>
      <c r="AP34" s="30">
        <f t="shared" si="7"/>
        <v>0</v>
      </c>
      <c r="AQ34" s="31" t="str">
        <f t="shared" si="8"/>
        <v/>
      </c>
    </row>
    <row r="35" spans="2:200" x14ac:dyDescent="0.25">
      <c r="B35" s="33"/>
      <c r="C35" s="21"/>
      <c r="D35" s="22"/>
      <c r="E35" s="23"/>
      <c r="F35" s="24"/>
      <c r="G35" s="25">
        <f t="shared" si="35"/>
        <v>232</v>
      </c>
      <c r="H35" s="26">
        <f t="shared" si="0"/>
        <v>0</v>
      </c>
      <c r="I35" s="27"/>
      <c r="J35" s="28"/>
      <c r="K35" s="25">
        <f t="shared" si="30"/>
        <v>232</v>
      </c>
      <c r="L35" s="26">
        <f t="shared" si="22"/>
        <v>0</v>
      </c>
      <c r="M35" s="27"/>
      <c r="N35" s="30">
        <f t="shared" si="23"/>
        <v>0</v>
      </c>
      <c r="O35" s="31" t="str">
        <f t="shared" si="24"/>
        <v/>
      </c>
      <c r="Q35" s="28"/>
      <c r="R35" s="25">
        <f t="shared" si="31"/>
        <v>232</v>
      </c>
      <c r="S35" s="26">
        <f t="shared" si="25"/>
        <v>0</v>
      </c>
      <c r="T35" s="27"/>
      <c r="U35" s="30">
        <f t="shared" si="1"/>
        <v>0</v>
      </c>
      <c r="V35" s="31" t="str">
        <f t="shared" si="2"/>
        <v/>
      </c>
      <c r="X35" s="28"/>
      <c r="Y35" s="25">
        <f t="shared" si="32"/>
        <v>232</v>
      </c>
      <c r="Z35" s="26">
        <f t="shared" si="26"/>
        <v>0</v>
      </c>
      <c r="AA35" s="27"/>
      <c r="AB35" s="30">
        <f t="shared" si="3"/>
        <v>0</v>
      </c>
      <c r="AC35" s="31" t="str">
        <f t="shared" si="4"/>
        <v/>
      </c>
      <c r="AE35" s="28"/>
      <c r="AF35" s="25">
        <f t="shared" si="33"/>
        <v>232</v>
      </c>
      <c r="AG35" s="26">
        <f t="shared" si="27"/>
        <v>0</v>
      </c>
      <c r="AH35" s="27"/>
      <c r="AI35" s="30">
        <f t="shared" si="5"/>
        <v>0</v>
      </c>
      <c r="AJ35" s="31" t="str">
        <f t="shared" si="6"/>
        <v/>
      </c>
      <c r="AL35" s="28"/>
      <c r="AM35" s="25">
        <f t="shared" si="34"/>
        <v>232</v>
      </c>
      <c r="AN35" s="26">
        <f t="shared" si="28"/>
        <v>0</v>
      </c>
      <c r="AO35" s="27"/>
      <c r="AP35" s="30">
        <f t="shared" si="7"/>
        <v>0</v>
      </c>
      <c r="AQ35" s="31" t="str">
        <f t="shared" si="8"/>
        <v/>
      </c>
    </row>
    <row r="36" spans="2:200"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c r="GI36" s="229"/>
      <c r="GJ36" s="21"/>
      <c r="GK36" s="22"/>
      <c r="GL36" s="23"/>
      <c r="GM36" s="24"/>
      <c r="GN36" s="25"/>
      <c r="GO36" s="26"/>
      <c r="GP36" s="27"/>
      <c r="GQ36" s="178"/>
      <c r="GR36" s="25"/>
    </row>
    <row r="37" spans="2:200" x14ac:dyDescent="0.25">
      <c r="B37" s="33"/>
      <c r="C37" s="21"/>
      <c r="D37" s="22"/>
      <c r="E37" s="23"/>
      <c r="F37" s="24"/>
      <c r="G37" s="25">
        <f t="shared" si="35"/>
        <v>232</v>
      </c>
      <c r="H37" s="26">
        <f t="shared" si="0"/>
        <v>0</v>
      </c>
      <c r="I37" s="27"/>
      <c r="J37" s="28"/>
      <c r="K37" s="25">
        <f t="shared" si="30"/>
        <v>232</v>
      </c>
      <c r="L37" s="26">
        <f t="shared" si="22"/>
        <v>0</v>
      </c>
      <c r="M37" s="27"/>
      <c r="N37" s="30">
        <f t="shared" si="23"/>
        <v>0</v>
      </c>
      <c r="O37" s="31" t="str">
        <f t="shared" si="24"/>
        <v/>
      </c>
      <c r="Q37" s="28"/>
      <c r="R37" s="25">
        <f t="shared" si="31"/>
        <v>232</v>
      </c>
      <c r="S37" s="26">
        <f t="shared" si="25"/>
        <v>0</v>
      </c>
      <c r="T37" s="27"/>
      <c r="U37" s="30">
        <f t="shared" si="1"/>
        <v>0</v>
      </c>
      <c r="V37" s="31" t="str">
        <f t="shared" si="2"/>
        <v/>
      </c>
      <c r="X37" s="28"/>
      <c r="Y37" s="25">
        <f t="shared" si="32"/>
        <v>232</v>
      </c>
      <c r="Z37" s="26">
        <f t="shared" si="26"/>
        <v>0</v>
      </c>
      <c r="AA37" s="27"/>
      <c r="AB37" s="30">
        <f t="shared" si="3"/>
        <v>0</v>
      </c>
      <c r="AC37" s="31" t="str">
        <f t="shared" si="4"/>
        <v/>
      </c>
      <c r="AE37" s="28"/>
      <c r="AF37" s="25">
        <f t="shared" si="33"/>
        <v>232</v>
      </c>
      <c r="AG37" s="26">
        <f t="shared" si="27"/>
        <v>0</v>
      </c>
      <c r="AH37" s="27"/>
      <c r="AI37" s="30">
        <f t="shared" si="5"/>
        <v>0</v>
      </c>
      <c r="AJ37" s="31" t="str">
        <f t="shared" si="6"/>
        <v/>
      </c>
      <c r="AL37" s="28"/>
      <c r="AM37" s="25">
        <f t="shared" si="34"/>
        <v>232</v>
      </c>
      <c r="AN37" s="26">
        <f t="shared" si="28"/>
        <v>0</v>
      </c>
      <c r="AO37" s="27"/>
      <c r="AP37" s="30">
        <f t="shared" si="7"/>
        <v>0</v>
      </c>
      <c r="AQ37" s="31" t="str">
        <f t="shared" si="8"/>
        <v/>
      </c>
    </row>
    <row r="38" spans="2:200" x14ac:dyDescent="0.25">
      <c r="B38" s="33"/>
      <c r="C38" s="21"/>
      <c r="D38" s="22"/>
      <c r="E38" s="23"/>
      <c r="F38" s="24"/>
      <c r="G38" s="25">
        <f t="shared" si="35"/>
        <v>232</v>
      </c>
      <c r="H38" s="26">
        <f t="shared" si="0"/>
        <v>0</v>
      </c>
      <c r="I38" s="27"/>
      <c r="J38" s="28"/>
      <c r="K38" s="25">
        <f t="shared" si="30"/>
        <v>232</v>
      </c>
      <c r="L38" s="26">
        <f t="shared" si="22"/>
        <v>0</v>
      </c>
      <c r="M38" s="27"/>
      <c r="N38" s="30">
        <f t="shared" si="23"/>
        <v>0</v>
      </c>
      <c r="O38" s="31" t="str">
        <f t="shared" si="24"/>
        <v/>
      </c>
      <c r="Q38" s="28"/>
      <c r="R38" s="25">
        <f t="shared" si="31"/>
        <v>232</v>
      </c>
      <c r="S38" s="26">
        <f t="shared" si="25"/>
        <v>0</v>
      </c>
      <c r="T38" s="27"/>
      <c r="U38" s="30">
        <f t="shared" si="1"/>
        <v>0</v>
      </c>
      <c r="V38" s="31" t="str">
        <f t="shared" si="2"/>
        <v/>
      </c>
      <c r="X38" s="28"/>
      <c r="Y38" s="25">
        <f t="shared" si="32"/>
        <v>232</v>
      </c>
      <c r="Z38" s="26">
        <f t="shared" si="26"/>
        <v>0</v>
      </c>
      <c r="AA38" s="27"/>
      <c r="AB38" s="30">
        <f t="shared" si="3"/>
        <v>0</v>
      </c>
      <c r="AC38" s="31" t="str">
        <f t="shared" si="4"/>
        <v/>
      </c>
      <c r="AE38" s="28"/>
      <c r="AF38" s="25">
        <f t="shared" si="33"/>
        <v>232</v>
      </c>
      <c r="AG38" s="26">
        <f t="shared" si="27"/>
        <v>0</v>
      </c>
      <c r="AH38" s="27"/>
      <c r="AI38" s="30">
        <f t="shared" si="5"/>
        <v>0</v>
      </c>
      <c r="AJ38" s="31" t="str">
        <f t="shared" si="6"/>
        <v/>
      </c>
      <c r="AL38" s="28"/>
      <c r="AM38" s="25">
        <f t="shared" si="34"/>
        <v>232</v>
      </c>
      <c r="AN38" s="26">
        <f t="shared" si="28"/>
        <v>0</v>
      </c>
      <c r="AO38" s="27"/>
      <c r="AP38" s="30">
        <f t="shared" si="7"/>
        <v>0</v>
      </c>
      <c r="AQ38" s="31" t="str">
        <f t="shared" si="8"/>
        <v/>
      </c>
    </row>
    <row r="39" spans="2:200"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200" ht="25" x14ac:dyDescent="0.25">
      <c r="B40" s="40" t="s">
        <v>99</v>
      </c>
      <c r="C40" s="21"/>
      <c r="D40" s="22" t="s">
        <v>20</v>
      </c>
      <c r="E40" s="23"/>
      <c r="F40" s="24">
        <f>+'Proposed Rates'!D38</f>
        <v>-2.9999999999999997E-4</v>
      </c>
      <c r="G40" s="25">
        <f>$F$18</f>
        <v>232</v>
      </c>
      <c r="H40" s="26">
        <f>G40*F40</f>
        <v>-6.9599999999999995E-2</v>
      </c>
      <c r="I40" s="27"/>
      <c r="J40" s="28">
        <f>+'Proposed Rates'!E38</f>
        <v>-5.9999999999999995E-4</v>
      </c>
      <c r="K40" s="25">
        <f>$F$18</f>
        <v>232</v>
      </c>
      <c r="L40" s="26">
        <f>K40*J40</f>
        <v>-0.13919999999999999</v>
      </c>
      <c r="M40" s="27"/>
      <c r="N40" s="30">
        <f>L40-H40</f>
        <v>-6.9599999999999995E-2</v>
      </c>
      <c r="O40" s="31">
        <f>IF((H40)=0,"",(N40/H40))</f>
        <v>1</v>
      </c>
      <c r="Q40" s="28">
        <f>+'Proposed Rates'!F38</f>
        <v>-5.9999999999999995E-4</v>
      </c>
      <c r="R40" s="25">
        <f>$F$18</f>
        <v>232</v>
      </c>
      <c r="S40" s="26">
        <f>R40*Q40</f>
        <v>-0.13919999999999999</v>
      </c>
      <c r="T40" s="27"/>
      <c r="U40" s="30">
        <f t="shared" si="1"/>
        <v>0</v>
      </c>
      <c r="V40" s="31">
        <f t="shared" si="2"/>
        <v>0</v>
      </c>
      <c r="X40" s="28">
        <f>+'Proposed Rates'!G38</f>
        <v>0</v>
      </c>
      <c r="Y40" s="25">
        <f>$F$18</f>
        <v>232</v>
      </c>
      <c r="Z40" s="26">
        <f>Y40*X40</f>
        <v>0</v>
      </c>
      <c r="AA40" s="27"/>
      <c r="AB40" s="30">
        <f t="shared" si="3"/>
        <v>0.13919999999999999</v>
      </c>
      <c r="AC40" s="31">
        <f t="shared" si="4"/>
        <v>-1</v>
      </c>
      <c r="AE40" s="28">
        <f>+'Proposed Rates'!H38</f>
        <v>0</v>
      </c>
      <c r="AF40" s="25">
        <f>$F$18</f>
        <v>232</v>
      </c>
      <c r="AG40" s="26">
        <f>AF40*AE40</f>
        <v>0</v>
      </c>
      <c r="AH40" s="27"/>
      <c r="AI40" s="30">
        <f t="shared" si="5"/>
        <v>0</v>
      </c>
      <c r="AJ40" s="31" t="str">
        <f t="shared" si="6"/>
        <v/>
      </c>
      <c r="AL40" s="28">
        <f>+'Proposed Rates'!I38</f>
        <v>0</v>
      </c>
      <c r="AM40" s="25">
        <f>$F$18</f>
        <v>232</v>
      </c>
      <c r="AN40" s="26">
        <f>AM40*AL40</f>
        <v>0</v>
      </c>
      <c r="AO40" s="27"/>
      <c r="AP40" s="30">
        <f t="shared" si="7"/>
        <v>0</v>
      </c>
      <c r="AQ40" s="31" t="str">
        <f t="shared" si="8"/>
        <v/>
      </c>
    </row>
    <row r="41" spans="2:200" x14ac:dyDescent="0.25">
      <c r="B41" s="172"/>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200" ht="37.5" x14ac:dyDescent="0.25">
      <c r="B42" s="172" t="s">
        <v>106</v>
      </c>
      <c r="C42" s="21"/>
      <c r="D42" s="22" t="s">
        <v>20</v>
      </c>
      <c r="E42" s="23"/>
      <c r="F42" s="24">
        <f>+'Proposed Rates'!D139</f>
        <v>0</v>
      </c>
      <c r="G42" s="25">
        <f t="shared" ref="G42:G43" si="36">$F$18</f>
        <v>232</v>
      </c>
      <c r="H42" s="26">
        <f t="shared" ref="H42:H43" si="37">G42*F42</f>
        <v>0</v>
      </c>
      <c r="I42" s="41"/>
      <c r="J42" s="28">
        <f>+'Proposed Rates'!E139</f>
        <v>0</v>
      </c>
      <c r="K42" s="25">
        <f t="shared" ref="K42:K43" si="38">$F$18</f>
        <v>232</v>
      </c>
      <c r="L42" s="26">
        <f t="shared" ref="L42:L43" si="39">K42*J42</f>
        <v>0</v>
      </c>
      <c r="M42" s="42"/>
      <c r="N42" s="30">
        <f t="shared" ref="N42:N43" si="40">L42-H42</f>
        <v>0</v>
      </c>
      <c r="O42" s="31" t="str">
        <f t="shared" ref="O42:O46" si="41">IF((H42)=0,"",(N42/H42))</f>
        <v/>
      </c>
      <c r="Q42" s="28">
        <f>+'Proposed Rates'!F139</f>
        <v>0</v>
      </c>
      <c r="R42" s="25">
        <f t="shared" ref="R42:R43" si="42">$F$18</f>
        <v>232</v>
      </c>
      <c r="S42" s="26">
        <f t="shared" ref="S42:S43" si="43">R42*Q42</f>
        <v>0</v>
      </c>
      <c r="T42" s="42"/>
      <c r="U42" s="30">
        <f t="shared" si="1"/>
        <v>0</v>
      </c>
      <c r="V42" s="31" t="str">
        <f t="shared" si="2"/>
        <v/>
      </c>
      <c r="X42" s="28">
        <f>+'Proposed Rates'!G139</f>
        <v>0</v>
      </c>
      <c r="Y42" s="25">
        <f t="shared" ref="Y42:Y43" si="44">$F$18</f>
        <v>232</v>
      </c>
      <c r="Z42" s="26">
        <f t="shared" ref="Z42:Z43" si="45">Y42*X42</f>
        <v>0</v>
      </c>
      <c r="AA42" s="42"/>
      <c r="AB42" s="30">
        <f t="shared" si="3"/>
        <v>0</v>
      </c>
      <c r="AC42" s="31" t="str">
        <f t="shared" si="4"/>
        <v/>
      </c>
      <c r="AE42" s="28">
        <f>+'Proposed Rates'!H139</f>
        <v>0</v>
      </c>
      <c r="AF42" s="25">
        <f t="shared" ref="AF42:AF43" si="46">$F$18</f>
        <v>232</v>
      </c>
      <c r="AG42" s="26">
        <f t="shared" ref="AG42:AG43" si="47">AF42*AE42</f>
        <v>0</v>
      </c>
      <c r="AH42" s="42"/>
      <c r="AI42" s="30">
        <f t="shared" si="5"/>
        <v>0</v>
      </c>
      <c r="AJ42" s="31" t="str">
        <f t="shared" si="6"/>
        <v/>
      </c>
      <c r="AL42" s="28">
        <f>+'Proposed Rates'!I139</f>
        <v>0</v>
      </c>
      <c r="AM42" s="25">
        <f t="shared" ref="AM42:AM43" si="48">$F$18</f>
        <v>232</v>
      </c>
      <c r="AN42" s="26">
        <f t="shared" ref="AN42:AN43" si="49">AM42*AL42</f>
        <v>0</v>
      </c>
      <c r="AO42" s="42"/>
      <c r="AP42" s="30">
        <f t="shared" si="7"/>
        <v>0</v>
      </c>
      <c r="AQ42" s="31" t="str">
        <f t="shared" si="8"/>
        <v/>
      </c>
    </row>
    <row r="43" spans="2:200" x14ac:dyDescent="0.25">
      <c r="B43" s="40"/>
      <c r="C43" s="21"/>
      <c r="D43" s="22"/>
      <c r="E43" s="23"/>
      <c r="F43" s="24"/>
      <c r="G43" s="25">
        <f t="shared" si="36"/>
        <v>232</v>
      </c>
      <c r="H43" s="26">
        <f t="shared" si="37"/>
        <v>0</v>
      </c>
      <c r="I43" s="41"/>
      <c r="J43" s="28"/>
      <c r="K43" s="25">
        <f t="shared" si="38"/>
        <v>232</v>
      </c>
      <c r="L43" s="26">
        <f t="shared" si="39"/>
        <v>0</v>
      </c>
      <c r="M43" s="42"/>
      <c r="N43" s="30">
        <f t="shared" si="40"/>
        <v>0</v>
      </c>
      <c r="O43" s="31" t="str">
        <f t="shared" si="41"/>
        <v/>
      </c>
      <c r="Q43" s="28"/>
      <c r="R43" s="25">
        <f t="shared" si="42"/>
        <v>232</v>
      </c>
      <c r="S43" s="26">
        <f t="shared" si="43"/>
        <v>0</v>
      </c>
      <c r="T43" s="42"/>
      <c r="U43" s="30">
        <f t="shared" si="1"/>
        <v>0</v>
      </c>
      <c r="V43" s="31" t="str">
        <f t="shared" si="2"/>
        <v/>
      </c>
      <c r="X43" s="28"/>
      <c r="Y43" s="25">
        <f t="shared" si="44"/>
        <v>232</v>
      </c>
      <c r="Z43" s="26">
        <f t="shared" si="45"/>
        <v>0</v>
      </c>
      <c r="AA43" s="42"/>
      <c r="AB43" s="30">
        <f t="shared" si="3"/>
        <v>0</v>
      </c>
      <c r="AC43" s="31" t="str">
        <f t="shared" si="4"/>
        <v/>
      </c>
      <c r="AE43" s="28"/>
      <c r="AF43" s="25">
        <f t="shared" si="46"/>
        <v>232</v>
      </c>
      <c r="AG43" s="26">
        <f t="shared" si="47"/>
        <v>0</v>
      </c>
      <c r="AH43" s="42"/>
      <c r="AI43" s="30">
        <f t="shared" si="5"/>
        <v>0</v>
      </c>
      <c r="AJ43" s="31" t="str">
        <f t="shared" si="6"/>
        <v/>
      </c>
      <c r="AL43" s="28"/>
      <c r="AM43" s="25">
        <f t="shared" si="48"/>
        <v>232</v>
      </c>
      <c r="AN43" s="26">
        <f t="shared" si="49"/>
        <v>0</v>
      </c>
      <c r="AO43" s="42"/>
      <c r="AP43" s="30">
        <f t="shared" si="7"/>
        <v>0</v>
      </c>
      <c r="AQ43" s="31" t="str">
        <f t="shared" si="8"/>
        <v/>
      </c>
    </row>
    <row r="44" spans="2:200" x14ac:dyDescent="0.25">
      <c r="B44" s="43" t="s">
        <v>24</v>
      </c>
      <c r="C44" s="21"/>
      <c r="D44" s="22" t="s">
        <v>20</v>
      </c>
      <c r="E44" s="23"/>
      <c r="F44" s="44">
        <f>'Proposed Rates'!D233</f>
        <v>6.0000000000000002E-5</v>
      </c>
      <c r="G44" s="45">
        <f>$F$18*(1+F73)</f>
        <v>239.77200000000002</v>
      </c>
      <c r="H44" s="26">
        <f>G44*F44</f>
        <v>1.4386320000000001E-2</v>
      </c>
      <c r="I44" s="27"/>
      <c r="J44" s="46">
        <f>'Proposed Rates'!E233</f>
        <v>5.0000000000000002E-5</v>
      </c>
      <c r="K44" s="45">
        <f>$F$18*(1+J73)</f>
        <v>239.8416</v>
      </c>
      <c r="L44" s="26">
        <f>K44*J44</f>
        <v>1.199208E-2</v>
      </c>
      <c r="M44" s="27"/>
      <c r="N44" s="30">
        <f>L44-H44</f>
        <v>-2.3942400000000006E-3</v>
      </c>
      <c r="O44" s="31">
        <f>IF((H44)=0,"",(N44/H44))</f>
        <v>-0.16642477019835514</v>
      </c>
      <c r="Q44" s="46">
        <f>'Proposed Rates'!F233</f>
        <v>5.0000000000000002E-5</v>
      </c>
      <c r="R44" s="45">
        <f>$F$18*(1+Q73)</f>
        <v>239.8416</v>
      </c>
      <c r="S44" s="26">
        <f>R44*Q44</f>
        <v>1.199208E-2</v>
      </c>
      <c r="T44" s="27"/>
      <c r="U44" s="30">
        <f t="shared" si="1"/>
        <v>0</v>
      </c>
      <c r="V44" s="31">
        <f t="shared" si="2"/>
        <v>0</v>
      </c>
      <c r="X44" s="46">
        <f>'Proposed Rates'!G233</f>
        <v>5.0000000000000002E-5</v>
      </c>
      <c r="Y44" s="45">
        <f>$F$18*(1+X73)</f>
        <v>239.8416</v>
      </c>
      <c r="Z44" s="26">
        <f>Y44*X44</f>
        <v>1.199208E-2</v>
      </c>
      <c r="AA44" s="27"/>
      <c r="AB44" s="30">
        <f t="shared" si="3"/>
        <v>0</v>
      </c>
      <c r="AC44" s="31">
        <f t="shared" si="4"/>
        <v>0</v>
      </c>
      <c r="AE44" s="46">
        <f>'Proposed Rates'!H233</f>
        <v>5.0000000000000002E-5</v>
      </c>
      <c r="AF44" s="45">
        <f>$F$18*(1+AE73)</f>
        <v>239.8416</v>
      </c>
      <c r="AG44" s="26">
        <f>AF44*AE44</f>
        <v>1.199208E-2</v>
      </c>
      <c r="AH44" s="27"/>
      <c r="AI44" s="30">
        <f t="shared" si="5"/>
        <v>0</v>
      </c>
      <c r="AJ44" s="31">
        <f t="shared" si="6"/>
        <v>0</v>
      </c>
      <c r="AL44" s="46">
        <f>'Proposed Rates'!I233</f>
        <v>5.0000000000000002E-5</v>
      </c>
      <c r="AM44" s="45">
        <f>$F$18*(1+AL73)</f>
        <v>239.8416</v>
      </c>
      <c r="AN44" s="26">
        <f>AM44*AL44</f>
        <v>1.199208E-2</v>
      </c>
      <c r="AO44" s="27"/>
      <c r="AP44" s="30">
        <f t="shared" si="7"/>
        <v>0</v>
      </c>
      <c r="AQ44" s="31">
        <f t="shared" si="8"/>
        <v>0</v>
      </c>
    </row>
    <row r="45" spans="2:200" x14ac:dyDescent="0.25">
      <c r="B45" s="43" t="s">
        <v>25</v>
      </c>
      <c r="C45" s="21"/>
      <c r="D45" s="22"/>
      <c r="E45" s="23"/>
      <c r="F45" s="47">
        <f>0.65*$F$54+0.17*$F$55+0.18*$F$56</f>
        <v>0.12756999999999999</v>
      </c>
      <c r="G45" s="48">
        <f>$F$18*(1+$F$73)-$F$18</f>
        <v>7.7720000000000198</v>
      </c>
      <c r="H45" s="26">
        <f t="shared" ref="H45" si="50">G45*F45</f>
        <v>0.99147404000000239</v>
      </c>
      <c r="I45" s="27"/>
      <c r="J45" s="49">
        <f>0.65*$J$54+0.17*$J$55+0.18*$J$56</f>
        <v>0.12756999999999999</v>
      </c>
      <c r="K45" s="48">
        <f>$F$18*(1+$J$73)-$F$18</f>
        <v>7.8415999999999997</v>
      </c>
      <c r="L45" s="26">
        <f t="shared" ref="L45" si="51">K45*J45</f>
        <v>1.0003529119999999</v>
      </c>
      <c r="M45" s="27"/>
      <c r="N45" s="30">
        <f t="shared" ref="N45" si="52">L45-H45</f>
        <v>8.8788719999974841E-3</v>
      </c>
      <c r="O45" s="31">
        <f t="shared" ref="O45" si="53">IF((H45)=0,"",(N45/H45))</f>
        <v>8.955223880594455E-3</v>
      </c>
      <c r="Q45" s="49">
        <f>0.65*$Q$54+0.17*$Q$55+0.18*$Q$56</f>
        <v>0.12756999999999999</v>
      </c>
      <c r="R45" s="48">
        <f>$F$18*(1+Q73)-$F$18</f>
        <v>7.8415999999999997</v>
      </c>
      <c r="S45" s="26">
        <f t="shared" ref="S45" si="54">R45*Q45</f>
        <v>1.0003529119999999</v>
      </c>
      <c r="T45" s="27"/>
      <c r="U45" s="30">
        <f t="shared" si="1"/>
        <v>0</v>
      </c>
      <c r="V45" s="31">
        <f t="shared" si="2"/>
        <v>0</v>
      </c>
      <c r="X45" s="49">
        <f>0.65*$X$54+0.17*$X$55+0.18*$X$56</f>
        <v>0.12756999999999999</v>
      </c>
      <c r="Y45" s="48">
        <f>$F$18*(1+X73)-$F$18</f>
        <v>7.8415999999999997</v>
      </c>
      <c r="Z45" s="26">
        <f t="shared" ref="Z45" si="55">Y45*X45</f>
        <v>1.0003529119999999</v>
      </c>
      <c r="AA45" s="27"/>
      <c r="AB45" s="30">
        <f t="shared" si="3"/>
        <v>0</v>
      </c>
      <c r="AC45" s="31">
        <f t="shared" si="4"/>
        <v>0</v>
      </c>
      <c r="AE45" s="49">
        <f>0.65*$AE$54+0.17*$AE$55+0.18*$AE$56</f>
        <v>0.12756999999999999</v>
      </c>
      <c r="AF45" s="48">
        <f>$F$18*(1+AE73)-$F$18</f>
        <v>7.8415999999999997</v>
      </c>
      <c r="AG45" s="26">
        <f t="shared" ref="AG45" si="56">AF45*AE45</f>
        <v>1.0003529119999999</v>
      </c>
      <c r="AH45" s="27"/>
      <c r="AI45" s="30">
        <f t="shared" si="5"/>
        <v>0</v>
      </c>
      <c r="AJ45" s="31">
        <f t="shared" si="6"/>
        <v>0</v>
      </c>
      <c r="AL45" s="49">
        <f>0.65*$AL$54+0.17*$AL$55+0.18*$AL$56</f>
        <v>0.12756999999999999</v>
      </c>
      <c r="AM45" s="48">
        <f>$F$18*(1+AL73)-$F$18</f>
        <v>7.8415999999999997</v>
      </c>
      <c r="AN45" s="26">
        <f t="shared" ref="AN45" si="57">AM45*AL45</f>
        <v>1.0003529119999999</v>
      </c>
      <c r="AO45" s="27"/>
      <c r="AP45" s="30">
        <f t="shared" si="7"/>
        <v>0</v>
      </c>
      <c r="AQ45" s="31">
        <f t="shared" si="8"/>
        <v>0</v>
      </c>
    </row>
    <row r="46" spans="2:200"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200" ht="26" x14ac:dyDescent="0.25">
      <c r="B47" s="50" t="s">
        <v>27</v>
      </c>
      <c r="C47" s="51"/>
      <c r="D47" s="51"/>
      <c r="E47" s="51"/>
      <c r="F47" s="52"/>
      <c r="G47" s="53"/>
      <c r="H47" s="54">
        <f>SUM(H40:H46)+H39</f>
        <v>30.146260360000003</v>
      </c>
      <c r="I47" s="36"/>
      <c r="J47" s="53"/>
      <c r="K47" s="55"/>
      <c r="L47" s="54">
        <f>SUM(L40:L46)+L39</f>
        <v>30.503144991999999</v>
      </c>
      <c r="M47" s="36"/>
      <c r="N47" s="37">
        <f t="shared" ref="N47:N64" si="58">L47-H47</f>
        <v>0.35688463199999632</v>
      </c>
      <c r="O47" s="38">
        <f t="shared" ref="O47:O64" si="59">IF((H47)=0,"",(N47/H47))</f>
        <v>1.1838437926899013E-2</v>
      </c>
      <c r="Q47" s="53"/>
      <c r="R47" s="55"/>
      <c r="S47" s="54">
        <f>SUM(S40:S46)+S39</f>
        <v>31.783144992</v>
      </c>
      <c r="T47" s="36"/>
      <c r="U47" s="37">
        <f t="shared" si="1"/>
        <v>1.2800000000000011</v>
      </c>
      <c r="V47" s="38">
        <f t="shared" si="2"/>
        <v>4.1962886133075923E-2</v>
      </c>
      <c r="X47" s="53"/>
      <c r="Y47" s="55"/>
      <c r="Z47" s="54">
        <f>SUM(Z40:Z46)+Z39</f>
        <v>33.212344991999998</v>
      </c>
      <c r="AA47" s="36"/>
      <c r="AB47" s="37">
        <f t="shared" si="3"/>
        <v>1.429199999999998</v>
      </c>
      <c r="AC47" s="38">
        <f t="shared" si="4"/>
        <v>4.4967230283841822E-2</v>
      </c>
      <c r="AE47" s="53"/>
      <c r="AF47" s="55"/>
      <c r="AG47" s="54">
        <f>SUM(AG40:AG46)+AG39</f>
        <v>33.692344992000002</v>
      </c>
      <c r="AH47" s="36"/>
      <c r="AI47" s="37">
        <f t="shared" si="5"/>
        <v>0.48000000000000398</v>
      </c>
      <c r="AJ47" s="38">
        <f t="shared" si="6"/>
        <v>1.4452457365344834E-2</v>
      </c>
      <c r="AL47" s="53"/>
      <c r="AM47" s="55"/>
      <c r="AN47" s="54">
        <f>SUM(AN40:AN46)+AN39</f>
        <v>33.792344992000004</v>
      </c>
      <c r="AO47" s="36"/>
      <c r="AP47" s="37">
        <f t="shared" si="7"/>
        <v>0.10000000000000142</v>
      </c>
      <c r="AQ47" s="38">
        <f t="shared" si="8"/>
        <v>2.9680332438643165E-3</v>
      </c>
    </row>
    <row r="48" spans="2:200" x14ac:dyDescent="0.25">
      <c r="B48" s="27" t="s">
        <v>28</v>
      </c>
      <c r="C48" s="27"/>
      <c r="D48" s="56" t="s">
        <v>20</v>
      </c>
      <c r="E48" s="57"/>
      <c r="F48" s="28">
        <f>'Proposed Rates'!D153</f>
        <v>7.6E-3</v>
      </c>
      <c r="G48" s="58">
        <f>F18*(1+F73)</f>
        <v>239.77200000000002</v>
      </c>
      <c r="H48" s="26">
        <f>G48*F48</f>
        <v>1.8222672000000002</v>
      </c>
      <c r="I48" s="27"/>
      <c r="J48" s="28">
        <f>'Proposed Rates'!E153</f>
        <v>8.0999999999999996E-3</v>
      </c>
      <c r="K48" s="59">
        <f>F18*(1+J73)</f>
        <v>239.8416</v>
      </c>
      <c r="L48" s="26">
        <f>K48*J48</f>
        <v>1.9427169599999998</v>
      </c>
      <c r="M48" s="27"/>
      <c r="N48" s="30">
        <f t="shared" si="58"/>
        <v>0.12044975999999963</v>
      </c>
      <c r="O48" s="31">
        <f t="shared" si="59"/>
        <v>6.6098846535787736E-2</v>
      </c>
      <c r="Q48" s="28">
        <f>'Proposed Rates'!F153</f>
        <v>8.0999999999999996E-3</v>
      </c>
      <c r="R48" s="59">
        <f>$F$18*(1+Q73)</f>
        <v>239.8416</v>
      </c>
      <c r="S48" s="26">
        <f>R48*Q48</f>
        <v>1.9427169599999998</v>
      </c>
      <c r="T48" s="27"/>
      <c r="U48" s="30">
        <f t="shared" si="1"/>
        <v>0</v>
      </c>
      <c r="V48" s="31">
        <f t="shared" si="2"/>
        <v>0</v>
      </c>
      <c r="X48" s="28">
        <f>'Proposed Rates'!G153</f>
        <v>8.0999999999999996E-3</v>
      </c>
      <c r="Y48" s="59">
        <f>$F$18*(1+X73)</f>
        <v>239.8416</v>
      </c>
      <c r="Z48" s="26">
        <f>Y48*X48</f>
        <v>1.9427169599999998</v>
      </c>
      <c r="AA48" s="27"/>
      <c r="AB48" s="30">
        <f t="shared" si="3"/>
        <v>0</v>
      </c>
      <c r="AC48" s="31">
        <f t="shared" si="4"/>
        <v>0</v>
      </c>
      <c r="AE48" s="28">
        <f>'Proposed Rates'!H153</f>
        <v>8.0999999999999996E-3</v>
      </c>
      <c r="AF48" s="59">
        <f>$F$18*(1+AE73)</f>
        <v>239.8416</v>
      </c>
      <c r="AG48" s="26">
        <f>AF48*AE48</f>
        <v>1.9427169599999998</v>
      </c>
      <c r="AH48" s="27"/>
      <c r="AI48" s="30">
        <f t="shared" si="5"/>
        <v>0</v>
      </c>
      <c r="AJ48" s="31">
        <f t="shared" si="6"/>
        <v>0</v>
      </c>
      <c r="AL48" s="28">
        <f>'Proposed Rates'!I153</f>
        <v>8.0999999999999996E-3</v>
      </c>
      <c r="AM48" s="59">
        <f>$F$18*(1+AL73)</f>
        <v>239.8416</v>
      </c>
      <c r="AN48" s="26">
        <f>AM48*AL48</f>
        <v>1.9427169599999998</v>
      </c>
      <c r="AO48" s="27"/>
      <c r="AP48" s="30">
        <f t="shared" si="7"/>
        <v>0</v>
      </c>
      <c r="AQ48" s="31">
        <f t="shared" si="8"/>
        <v>0</v>
      </c>
    </row>
    <row r="49" spans="2:43" ht="25" x14ac:dyDescent="0.25">
      <c r="B49" s="60" t="s">
        <v>29</v>
      </c>
      <c r="C49" s="27"/>
      <c r="D49" s="56" t="s">
        <v>20</v>
      </c>
      <c r="E49" s="57"/>
      <c r="F49" s="28">
        <f>'Proposed Rates'!D167</f>
        <v>5.1999999999999998E-3</v>
      </c>
      <c r="G49" s="58">
        <f>G48</f>
        <v>239.77200000000002</v>
      </c>
      <c r="H49" s="26">
        <f>G49*F49</f>
        <v>1.2468144000000001</v>
      </c>
      <c r="I49" s="27"/>
      <c r="J49" s="28">
        <f>'Proposed Rates'!E167</f>
        <v>5.0000000000000001E-3</v>
      </c>
      <c r="K49" s="59">
        <f>K48</f>
        <v>239.8416</v>
      </c>
      <c r="L49" s="26">
        <f>K49*J49</f>
        <v>1.1992080000000001</v>
      </c>
      <c r="M49" s="27"/>
      <c r="N49" s="30">
        <f t="shared" si="58"/>
        <v>-4.7606400000000049E-2</v>
      </c>
      <c r="O49" s="31">
        <f t="shared" si="59"/>
        <v>-3.818242715194823E-2</v>
      </c>
      <c r="Q49" s="28">
        <f>'Proposed Rates'!F167</f>
        <v>5.0000000000000001E-3</v>
      </c>
      <c r="R49" s="59">
        <f>R48</f>
        <v>239.8416</v>
      </c>
      <c r="S49" s="26">
        <f>R49*Q49</f>
        <v>1.1992080000000001</v>
      </c>
      <c r="T49" s="27"/>
      <c r="U49" s="30">
        <f t="shared" si="1"/>
        <v>0</v>
      </c>
      <c r="V49" s="31">
        <f t="shared" si="2"/>
        <v>0</v>
      </c>
      <c r="X49" s="28">
        <f>'Proposed Rates'!G167</f>
        <v>5.0000000000000001E-3</v>
      </c>
      <c r="Y49" s="59">
        <f>Y48</f>
        <v>239.8416</v>
      </c>
      <c r="Z49" s="26">
        <f>Y49*X49</f>
        <v>1.1992080000000001</v>
      </c>
      <c r="AA49" s="27"/>
      <c r="AB49" s="30">
        <f t="shared" si="3"/>
        <v>0</v>
      </c>
      <c r="AC49" s="31">
        <f t="shared" si="4"/>
        <v>0</v>
      </c>
      <c r="AE49" s="28">
        <f>'Proposed Rates'!H167</f>
        <v>5.0000000000000001E-3</v>
      </c>
      <c r="AF49" s="59">
        <f>AF48</f>
        <v>239.8416</v>
      </c>
      <c r="AG49" s="26">
        <f>AF49*AE49</f>
        <v>1.1992080000000001</v>
      </c>
      <c r="AH49" s="27"/>
      <c r="AI49" s="30">
        <f t="shared" si="5"/>
        <v>0</v>
      </c>
      <c r="AJ49" s="31">
        <f t="shared" si="6"/>
        <v>0</v>
      </c>
      <c r="AL49" s="28">
        <f>'Proposed Rates'!I167</f>
        <v>5.0000000000000001E-3</v>
      </c>
      <c r="AM49" s="59">
        <f>AM48</f>
        <v>239.8416</v>
      </c>
      <c r="AN49" s="26">
        <f>AM49*AL49</f>
        <v>1.1992080000000001</v>
      </c>
      <c r="AO49" s="27"/>
      <c r="AP49" s="30">
        <f t="shared" si="7"/>
        <v>0</v>
      </c>
      <c r="AQ49" s="31">
        <f t="shared" si="8"/>
        <v>0</v>
      </c>
    </row>
    <row r="50" spans="2:43" ht="26" x14ac:dyDescent="0.25">
      <c r="B50" s="50" t="s">
        <v>30</v>
      </c>
      <c r="C50" s="35"/>
      <c r="D50" s="35"/>
      <c r="E50" s="35"/>
      <c r="F50" s="61"/>
      <c r="G50" s="53"/>
      <c r="H50" s="54">
        <f>SUM(H47:H49)</f>
        <v>33.215341960000003</v>
      </c>
      <c r="I50" s="62"/>
      <c r="J50" s="63"/>
      <c r="K50" s="64"/>
      <c r="L50" s="54">
        <f>SUM(L47:L49)</f>
        <v>33.645069952</v>
      </c>
      <c r="M50" s="62"/>
      <c r="N50" s="37">
        <f t="shared" si="58"/>
        <v>0.42972799199999656</v>
      </c>
      <c r="O50" s="38">
        <f t="shared" si="59"/>
        <v>1.293763564191216E-2</v>
      </c>
      <c r="Q50" s="63"/>
      <c r="R50" s="64"/>
      <c r="S50" s="54">
        <f>SUM(S47:S49)</f>
        <v>34.925069952000001</v>
      </c>
      <c r="T50" s="62"/>
      <c r="U50" s="37">
        <f t="shared" si="1"/>
        <v>1.2800000000000011</v>
      </c>
      <c r="V50" s="38">
        <f t="shared" si="2"/>
        <v>3.804420682810656E-2</v>
      </c>
      <c r="X50" s="63"/>
      <c r="Y50" s="64"/>
      <c r="Z50" s="54">
        <f>SUM(Z47:Z49)</f>
        <v>36.354269951999996</v>
      </c>
      <c r="AA50" s="62"/>
      <c r="AB50" s="37">
        <f t="shared" si="3"/>
        <v>1.4291999999999945</v>
      </c>
      <c r="AC50" s="38">
        <f t="shared" si="4"/>
        <v>4.0921893698831396E-2</v>
      </c>
      <c r="AE50" s="63"/>
      <c r="AF50" s="64"/>
      <c r="AG50" s="54">
        <f>SUM(AG47:AG49)</f>
        <v>36.834269952</v>
      </c>
      <c r="AH50" s="62"/>
      <c r="AI50" s="37">
        <f t="shared" si="5"/>
        <v>0.48000000000000398</v>
      </c>
      <c r="AJ50" s="38">
        <f t="shared" si="6"/>
        <v>1.3203400883411145E-2</v>
      </c>
      <c r="AL50" s="63"/>
      <c r="AM50" s="64"/>
      <c r="AN50" s="54">
        <f>SUM(AN47:AN49)</f>
        <v>36.934269952000001</v>
      </c>
      <c r="AO50" s="62"/>
      <c r="AP50" s="37">
        <f t="shared" si="7"/>
        <v>0.10000000000000142</v>
      </c>
      <c r="AQ50" s="38">
        <f t="shared" si="8"/>
        <v>2.7148630916349055E-3</v>
      </c>
    </row>
    <row r="51" spans="2:43" ht="25" x14ac:dyDescent="0.25">
      <c r="B51" s="65" t="s">
        <v>31</v>
      </c>
      <c r="C51" s="21"/>
      <c r="D51" s="22" t="s">
        <v>20</v>
      </c>
      <c r="E51" s="23"/>
      <c r="F51" s="66">
        <f>'Proposed Rates'!D181</f>
        <v>3.3999999999999998E-3</v>
      </c>
      <c r="G51" s="58">
        <f>G49</f>
        <v>239.77200000000002</v>
      </c>
      <c r="H51" s="67">
        <f t="shared" ref="H51:H53" si="60">G51*F51</f>
        <v>0.81522479999999997</v>
      </c>
      <c r="I51" s="27"/>
      <c r="J51" s="66">
        <f>'Proposed Rates'!E181</f>
        <v>3.3999999999999998E-3</v>
      </c>
      <c r="K51" s="59">
        <f>K49</f>
        <v>239.8416</v>
      </c>
      <c r="L51" s="67">
        <f t="shared" ref="L51:L53" si="61">K51*J51</f>
        <v>0.81546143999999998</v>
      </c>
      <c r="M51" s="27"/>
      <c r="N51" s="30">
        <f t="shared" si="58"/>
        <v>2.3664000000001018E-4</v>
      </c>
      <c r="O51" s="68">
        <f t="shared" si="59"/>
        <v>2.9027576197388768E-4</v>
      </c>
      <c r="Q51" s="66">
        <f>'Proposed Rates'!F181</f>
        <v>3.3999999999999998E-3</v>
      </c>
      <c r="R51" s="59">
        <f>R49</f>
        <v>239.8416</v>
      </c>
      <c r="S51" s="67">
        <f t="shared" ref="S51:S53" si="62">R51*Q51</f>
        <v>0.81546143999999998</v>
      </c>
      <c r="T51" s="27"/>
      <c r="U51" s="30">
        <f t="shared" si="1"/>
        <v>0</v>
      </c>
      <c r="V51" s="68">
        <f t="shared" si="2"/>
        <v>0</v>
      </c>
      <c r="X51" s="66">
        <f>'Proposed Rates'!G181</f>
        <v>3.3999999999999998E-3</v>
      </c>
      <c r="Y51" s="59">
        <f>Y49</f>
        <v>239.8416</v>
      </c>
      <c r="Z51" s="67">
        <f t="shared" ref="Z51:Z53" si="63">Y51*X51</f>
        <v>0.81546143999999998</v>
      </c>
      <c r="AA51" s="27"/>
      <c r="AB51" s="30">
        <f t="shared" si="3"/>
        <v>0</v>
      </c>
      <c r="AC51" s="68">
        <f t="shared" si="4"/>
        <v>0</v>
      </c>
      <c r="AE51" s="66">
        <f>'Proposed Rates'!H181</f>
        <v>3.3999999999999998E-3</v>
      </c>
      <c r="AF51" s="59">
        <f>AF49</f>
        <v>239.8416</v>
      </c>
      <c r="AG51" s="67">
        <f t="shared" ref="AG51:AG53" si="64">AF51*AE51</f>
        <v>0.81546143999999998</v>
      </c>
      <c r="AH51" s="27"/>
      <c r="AI51" s="30">
        <f t="shared" si="5"/>
        <v>0</v>
      </c>
      <c r="AJ51" s="68">
        <f t="shared" si="6"/>
        <v>0</v>
      </c>
      <c r="AL51" s="66">
        <f>'Proposed Rates'!I181</f>
        <v>3.3999999999999998E-3</v>
      </c>
      <c r="AM51" s="59">
        <f>AM49</f>
        <v>239.8416</v>
      </c>
      <c r="AN51" s="67">
        <f t="shared" ref="AN51:AN53" si="65">AM51*AL51</f>
        <v>0.81546143999999998</v>
      </c>
      <c r="AO51" s="27"/>
      <c r="AP51" s="30">
        <f t="shared" si="7"/>
        <v>0</v>
      </c>
      <c r="AQ51" s="68">
        <f t="shared" si="8"/>
        <v>0</v>
      </c>
    </row>
    <row r="52" spans="2:43" ht="25" x14ac:dyDescent="0.25">
      <c r="B52" s="65" t="s">
        <v>32</v>
      </c>
      <c r="C52" s="21"/>
      <c r="D52" s="22" t="s">
        <v>20</v>
      </c>
      <c r="E52" s="23"/>
      <c r="F52" s="66">
        <f>'Proposed Rates'!D195</f>
        <v>5.0000000000000001E-4</v>
      </c>
      <c r="G52" s="58">
        <f>G49</f>
        <v>239.77200000000002</v>
      </c>
      <c r="H52" s="67">
        <f t="shared" si="60"/>
        <v>0.11988600000000001</v>
      </c>
      <c r="I52" s="27"/>
      <c r="J52" s="66">
        <f>'Proposed Rates'!E195</f>
        <v>5.0000000000000001E-4</v>
      </c>
      <c r="K52" s="59">
        <f>K49</f>
        <v>239.8416</v>
      </c>
      <c r="L52" s="67">
        <f t="shared" si="61"/>
        <v>0.11992080000000001</v>
      </c>
      <c r="M52" s="27"/>
      <c r="N52" s="30">
        <f t="shared" si="58"/>
        <v>3.4800000000001496E-5</v>
      </c>
      <c r="O52" s="68">
        <f t="shared" si="59"/>
        <v>2.9027576197388763E-4</v>
      </c>
      <c r="Q52" s="66">
        <f>'Proposed Rates'!F195</f>
        <v>5.0000000000000001E-4</v>
      </c>
      <c r="R52" s="59">
        <f>R49</f>
        <v>239.8416</v>
      </c>
      <c r="S52" s="67">
        <f t="shared" si="62"/>
        <v>0.11992080000000001</v>
      </c>
      <c r="T52" s="27"/>
      <c r="U52" s="30">
        <f t="shared" si="1"/>
        <v>0</v>
      </c>
      <c r="V52" s="68">
        <f t="shared" si="2"/>
        <v>0</v>
      </c>
      <c r="X52" s="66">
        <f>'Proposed Rates'!G195</f>
        <v>5.0000000000000001E-4</v>
      </c>
      <c r="Y52" s="59">
        <f>Y49</f>
        <v>239.8416</v>
      </c>
      <c r="Z52" s="67">
        <f t="shared" si="63"/>
        <v>0.11992080000000001</v>
      </c>
      <c r="AA52" s="27"/>
      <c r="AB52" s="30">
        <f t="shared" si="3"/>
        <v>0</v>
      </c>
      <c r="AC52" s="68">
        <f t="shared" si="4"/>
        <v>0</v>
      </c>
      <c r="AE52" s="66">
        <f>'Proposed Rates'!H195</f>
        <v>5.0000000000000001E-4</v>
      </c>
      <c r="AF52" s="59">
        <f>AF49</f>
        <v>239.8416</v>
      </c>
      <c r="AG52" s="67">
        <f t="shared" si="64"/>
        <v>0.11992080000000001</v>
      </c>
      <c r="AH52" s="27"/>
      <c r="AI52" s="30">
        <f t="shared" si="5"/>
        <v>0</v>
      </c>
      <c r="AJ52" s="68">
        <f t="shared" si="6"/>
        <v>0</v>
      </c>
      <c r="AL52" s="66">
        <f>'Proposed Rates'!I195</f>
        <v>5.0000000000000001E-4</v>
      </c>
      <c r="AM52" s="59">
        <f>AM49</f>
        <v>239.8416</v>
      </c>
      <c r="AN52" s="67">
        <f t="shared" si="65"/>
        <v>0.11992080000000001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Rates'!E222</f>
        <v>0.10100000000000001</v>
      </c>
      <c r="G54" s="71">
        <f>0.65*$F$18</f>
        <v>150.80000000000001</v>
      </c>
      <c r="H54" s="67">
        <f t="shared" ref="H54:H56" si="66">G54*F54</f>
        <v>15.230800000000002</v>
      </c>
      <c r="I54" s="27"/>
      <c r="J54" s="66">
        <f>'Proposed Rates'!E222</f>
        <v>0.10100000000000001</v>
      </c>
      <c r="K54" s="71">
        <f>$G$54</f>
        <v>150.80000000000001</v>
      </c>
      <c r="L54" s="67">
        <f t="shared" ref="L54:L56" si="67">K54*J54</f>
        <v>15.230800000000002</v>
      </c>
      <c r="M54" s="27"/>
      <c r="N54" s="30">
        <f t="shared" si="58"/>
        <v>0</v>
      </c>
      <c r="O54" s="68">
        <f t="shared" si="59"/>
        <v>0</v>
      </c>
      <c r="Q54" s="66">
        <f>'Proposed Rates'!F222</f>
        <v>0.10100000000000001</v>
      </c>
      <c r="R54" s="71">
        <f>$G$54</f>
        <v>150.80000000000001</v>
      </c>
      <c r="S54" s="67">
        <f t="shared" ref="S54:S56" si="68">R54*Q54</f>
        <v>15.230800000000002</v>
      </c>
      <c r="T54" s="27"/>
      <c r="U54" s="30">
        <f t="shared" si="1"/>
        <v>0</v>
      </c>
      <c r="V54" s="68">
        <f t="shared" si="2"/>
        <v>0</v>
      </c>
      <c r="X54" s="66">
        <f>'Proposed Rates'!G222</f>
        <v>0.10100000000000001</v>
      </c>
      <c r="Y54" s="71">
        <f>$G$54</f>
        <v>150.80000000000001</v>
      </c>
      <c r="Z54" s="67">
        <f t="shared" ref="Z54:Z56" si="69">Y54*X54</f>
        <v>15.230800000000002</v>
      </c>
      <c r="AA54" s="27"/>
      <c r="AB54" s="30">
        <f t="shared" si="3"/>
        <v>0</v>
      </c>
      <c r="AC54" s="68">
        <f t="shared" si="4"/>
        <v>0</v>
      </c>
      <c r="AE54" s="66">
        <f>'Proposed Rates'!H222</f>
        <v>0.10100000000000001</v>
      </c>
      <c r="AF54" s="71">
        <f>$G$54</f>
        <v>150.80000000000001</v>
      </c>
      <c r="AG54" s="67">
        <f t="shared" ref="AG54:AG56" si="70">AF54*AE54</f>
        <v>15.230800000000002</v>
      </c>
      <c r="AH54" s="27"/>
      <c r="AI54" s="30">
        <f t="shared" si="5"/>
        <v>0</v>
      </c>
      <c r="AJ54" s="68">
        <f t="shared" si="6"/>
        <v>0</v>
      </c>
      <c r="AL54" s="66">
        <f>'Proposed Rates'!I222</f>
        <v>0.10100000000000001</v>
      </c>
      <c r="AM54" s="71">
        <f>$G$54</f>
        <v>150.80000000000001</v>
      </c>
      <c r="AN54" s="67">
        <f t="shared" ref="AN54:AN56" si="71">AM54*AL54</f>
        <v>15.230800000000002</v>
      </c>
      <c r="AO54" s="27"/>
      <c r="AP54" s="30">
        <f t="shared" si="7"/>
        <v>0</v>
      </c>
      <c r="AQ54" s="68">
        <f t="shared" si="8"/>
        <v>0</v>
      </c>
    </row>
    <row r="55" spans="2:43" x14ac:dyDescent="0.25">
      <c r="B55" s="43" t="s">
        <v>35</v>
      </c>
      <c r="C55" s="21"/>
      <c r="D55" s="22"/>
      <c r="E55" s="23"/>
      <c r="F55" s="66">
        <f>'Proposed Rates'!E223</f>
        <v>0.14399999999999999</v>
      </c>
      <c r="G55" s="71">
        <f>0.17*$F$18</f>
        <v>39.440000000000005</v>
      </c>
      <c r="H55" s="67">
        <f t="shared" si="66"/>
        <v>5.67936</v>
      </c>
      <c r="I55" s="27"/>
      <c r="J55" s="66">
        <f>'Proposed Rates'!E223</f>
        <v>0.14399999999999999</v>
      </c>
      <c r="K55" s="71">
        <f>$G$55</f>
        <v>39.440000000000005</v>
      </c>
      <c r="L55" s="67">
        <f t="shared" si="67"/>
        <v>5.67936</v>
      </c>
      <c r="M55" s="27"/>
      <c r="N55" s="30">
        <f t="shared" si="58"/>
        <v>0</v>
      </c>
      <c r="O55" s="68">
        <f t="shared" si="59"/>
        <v>0</v>
      </c>
      <c r="Q55" s="66">
        <f>'Proposed Rates'!F223</f>
        <v>0.14399999999999999</v>
      </c>
      <c r="R55" s="71">
        <f>$G$55</f>
        <v>39.440000000000005</v>
      </c>
      <c r="S55" s="67">
        <f t="shared" si="68"/>
        <v>5.67936</v>
      </c>
      <c r="T55" s="27"/>
      <c r="U55" s="30">
        <f t="shared" si="1"/>
        <v>0</v>
      </c>
      <c r="V55" s="68">
        <f t="shared" si="2"/>
        <v>0</v>
      </c>
      <c r="X55" s="66">
        <f>'Proposed Rates'!G223</f>
        <v>0.14399999999999999</v>
      </c>
      <c r="Y55" s="71">
        <f>$G$55</f>
        <v>39.440000000000005</v>
      </c>
      <c r="Z55" s="67">
        <f t="shared" si="69"/>
        <v>5.67936</v>
      </c>
      <c r="AA55" s="27"/>
      <c r="AB55" s="30">
        <f t="shared" si="3"/>
        <v>0</v>
      </c>
      <c r="AC55" s="68">
        <f t="shared" si="4"/>
        <v>0</v>
      </c>
      <c r="AE55" s="66">
        <f>'Proposed Rates'!H223</f>
        <v>0.14399999999999999</v>
      </c>
      <c r="AF55" s="71">
        <f>$G$55</f>
        <v>39.440000000000005</v>
      </c>
      <c r="AG55" s="67">
        <f t="shared" si="70"/>
        <v>5.67936</v>
      </c>
      <c r="AH55" s="27"/>
      <c r="AI55" s="30">
        <f t="shared" si="5"/>
        <v>0</v>
      </c>
      <c r="AJ55" s="68">
        <f t="shared" si="6"/>
        <v>0</v>
      </c>
      <c r="AL55" s="66">
        <f>'Proposed Rates'!I223</f>
        <v>0.14399999999999999</v>
      </c>
      <c r="AM55" s="71">
        <f>$G$55</f>
        <v>39.440000000000005</v>
      </c>
      <c r="AN55" s="67">
        <f t="shared" si="71"/>
        <v>5.67936</v>
      </c>
      <c r="AO55" s="27"/>
      <c r="AP55" s="30">
        <f t="shared" si="7"/>
        <v>0</v>
      </c>
      <c r="AQ55" s="68">
        <f t="shared" si="8"/>
        <v>0</v>
      </c>
    </row>
    <row r="56" spans="2:43" x14ac:dyDescent="0.25">
      <c r="B56" s="11" t="s">
        <v>36</v>
      </c>
      <c r="C56" s="21"/>
      <c r="D56" s="22"/>
      <c r="E56" s="23"/>
      <c r="F56" s="66">
        <f>'Proposed Rates'!E224</f>
        <v>0.20799999999999999</v>
      </c>
      <c r="G56" s="71">
        <f>0.18*$F$18</f>
        <v>41.76</v>
      </c>
      <c r="H56" s="67">
        <f t="shared" si="66"/>
        <v>8.6860799999999987</v>
      </c>
      <c r="I56" s="27"/>
      <c r="J56" s="66">
        <f>'Proposed Rates'!E224</f>
        <v>0.20799999999999999</v>
      </c>
      <c r="K56" s="71">
        <f>$G$56</f>
        <v>41.76</v>
      </c>
      <c r="L56" s="67">
        <f t="shared" si="67"/>
        <v>8.6860799999999987</v>
      </c>
      <c r="M56" s="27"/>
      <c r="N56" s="30">
        <f t="shared" si="58"/>
        <v>0</v>
      </c>
      <c r="O56" s="68">
        <f t="shared" si="59"/>
        <v>0</v>
      </c>
      <c r="Q56" s="66">
        <f>'Proposed Rates'!F224</f>
        <v>0.20799999999999999</v>
      </c>
      <c r="R56" s="71">
        <f>$G$56</f>
        <v>41.76</v>
      </c>
      <c r="S56" s="67">
        <f t="shared" si="68"/>
        <v>8.6860799999999987</v>
      </c>
      <c r="T56" s="27"/>
      <c r="U56" s="30">
        <f t="shared" si="1"/>
        <v>0</v>
      </c>
      <c r="V56" s="68">
        <f t="shared" si="2"/>
        <v>0</v>
      </c>
      <c r="X56" s="66">
        <f>'Proposed Rates'!G224</f>
        <v>0.20799999999999999</v>
      </c>
      <c r="Y56" s="71">
        <f>$G$56</f>
        <v>41.76</v>
      </c>
      <c r="Z56" s="67">
        <f t="shared" si="69"/>
        <v>8.6860799999999987</v>
      </c>
      <c r="AA56" s="27"/>
      <c r="AB56" s="30">
        <f t="shared" si="3"/>
        <v>0</v>
      </c>
      <c r="AC56" s="68">
        <f t="shared" si="4"/>
        <v>0</v>
      </c>
      <c r="AE56" s="66">
        <f>'Proposed Rates'!H224</f>
        <v>0.20799999999999999</v>
      </c>
      <c r="AF56" s="71">
        <f>$G$56</f>
        <v>41.76</v>
      </c>
      <c r="AG56" s="67">
        <f t="shared" si="70"/>
        <v>8.6860799999999987</v>
      </c>
      <c r="AH56" s="27"/>
      <c r="AI56" s="30">
        <f t="shared" si="5"/>
        <v>0</v>
      </c>
      <c r="AJ56" s="68">
        <f t="shared" si="6"/>
        <v>0</v>
      </c>
      <c r="AL56" s="66">
        <f>'Proposed Rates'!I224</f>
        <v>0.20799999999999999</v>
      </c>
      <c r="AM56" s="71">
        <f>$G$56</f>
        <v>41.76</v>
      </c>
      <c r="AN56" s="67">
        <f t="shared" si="71"/>
        <v>8.6860799999999987</v>
      </c>
      <c r="AO56" s="27"/>
      <c r="AP56" s="30">
        <f t="shared" si="7"/>
        <v>0</v>
      </c>
      <c r="AQ56" s="68">
        <f t="shared" si="8"/>
        <v>0</v>
      </c>
    </row>
    <row r="57" spans="2:43" s="79" customFormat="1" x14ac:dyDescent="0.25">
      <c r="B57" s="72" t="s">
        <v>37</v>
      </c>
      <c r="C57" s="73"/>
      <c r="D57" s="74"/>
      <c r="E57" s="75"/>
      <c r="F57" s="66">
        <f>'Proposed Rates'!E226</f>
        <v>0.11899999999999999</v>
      </c>
      <c r="G57" s="76">
        <f>IF(AND($T$1=1, F18&gt;=600), 600, IF(AND($T$1=1, AND(F18&lt;600, F18&gt;=0)), F18, IF(AND($T$1=2, F18&gt;=1000), 1000, IF(AND($T$1=2, AND(F18&lt;1000, F18&gt;=0)), F18))))</f>
        <v>232</v>
      </c>
      <c r="H57" s="67">
        <f>G57*F57</f>
        <v>27.607999999999997</v>
      </c>
      <c r="I57" s="77"/>
      <c r="J57" s="66">
        <f>'Proposed Rates'!E226</f>
        <v>0.11899999999999999</v>
      </c>
      <c r="K57" s="76">
        <f>$G$57</f>
        <v>232</v>
      </c>
      <c r="L57" s="67">
        <f>K57*J57</f>
        <v>27.607999999999997</v>
      </c>
      <c r="M57" s="77"/>
      <c r="N57" s="78">
        <f t="shared" si="58"/>
        <v>0</v>
      </c>
      <c r="O57" s="68">
        <f t="shared" si="59"/>
        <v>0</v>
      </c>
      <c r="Q57" s="66">
        <f>'Proposed Rates'!F226</f>
        <v>0.11899999999999999</v>
      </c>
      <c r="R57" s="76">
        <f>$G$57</f>
        <v>232</v>
      </c>
      <c r="S57" s="67">
        <f>R57*Q57</f>
        <v>27.607999999999997</v>
      </c>
      <c r="T57" s="77"/>
      <c r="U57" s="78">
        <f t="shared" si="1"/>
        <v>0</v>
      </c>
      <c r="V57" s="68">
        <f t="shared" si="2"/>
        <v>0</v>
      </c>
      <c r="X57" s="66">
        <f>'Proposed Rates'!G226</f>
        <v>0.11899999999999999</v>
      </c>
      <c r="Y57" s="76">
        <f>$G$57</f>
        <v>232</v>
      </c>
      <c r="Z57" s="67">
        <f>Y57*X57</f>
        <v>27.607999999999997</v>
      </c>
      <c r="AA57" s="77"/>
      <c r="AB57" s="78">
        <f t="shared" si="3"/>
        <v>0</v>
      </c>
      <c r="AC57" s="68">
        <f t="shared" si="4"/>
        <v>0</v>
      </c>
      <c r="AE57" s="66">
        <f>'Proposed Rates'!H226</f>
        <v>0.11899999999999999</v>
      </c>
      <c r="AF57" s="76">
        <f>$G$57</f>
        <v>232</v>
      </c>
      <c r="AG57" s="67">
        <f>AF57*AE57</f>
        <v>27.607999999999997</v>
      </c>
      <c r="AH57" s="77"/>
      <c r="AI57" s="78">
        <f t="shared" si="5"/>
        <v>0</v>
      </c>
      <c r="AJ57" s="68">
        <f t="shared" si="6"/>
        <v>0</v>
      </c>
      <c r="AL57" s="66">
        <f>'Proposed Rates'!I224</f>
        <v>0.20799999999999999</v>
      </c>
      <c r="AM57" s="76">
        <f>$G$57</f>
        <v>232</v>
      </c>
      <c r="AN57" s="67">
        <f>AM57*AL57</f>
        <v>48.256</v>
      </c>
      <c r="AO57" s="77"/>
      <c r="AP57" s="78">
        <f t="shared" si="7"/>
        <v>20.648000000000003</v>
      </c>
      <c r="AQ57" s="68">
        <f t="shared" si="8"/>
        <v>0.74789915966386578</v>
      </c>
    </row>
    <row r="58" spans="2:43" s="79" customFormat="1" ht="13" thickBot="1" x14ac:dyDescent="0.3">
      <c r="B58" s="72" t="s">
        <v>38</v>
      </c>
      <c r="C58" s="73"/>
      <c r="D58" s="74"/>
      <c r="E58" s="75"/>
      <c r="F58" s="66">
        <f>'Proposed Rates'!E227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63.996692760000002</v>
      </c>
      <c r="I60" s="94"/>
      <c r="J60" s="95"/>
      <c r="K60" s="95"/>
      <c r="L60" s="93">
        <f>SUM(L51:L56,L50)</f>
        <v>64.42669219199999</v>
      </c>
      <c r="M60" s="96"/>
      <c r="N60" s="97">
        <f t="shared" ref="N60" si="72">L60-H60</f>
        <v>0.42999943199998825</v>
      </c>
      <c r="O60" s="98">
        <f t="shared" ref="O60" si="73">IF((H60)=0,"",(N60/H60))</f>
        <v>6.7190883380891173E-3</v>
      </c>
      <c r="Q60" s="95"/>
      <c r="R60" s="95"/>
      <c r="S60" s="97">
        <f>SUM(S51:S56,S50)</f>
        <v>65.706692191999991</v>
      </c>
      <c r="T60" s="96"/>
      <c r="U60" s="97">
        <f t="shared" si="1"/>
        <v>1.2800000000000011</v>
      </c>
      <c r="V60" s="98">
        <f>IF((L60)=0,"",(U60/L60))</f>
        <v>1.9867541797512021E-2</v>
      </c>
      <c r="X60" s="95"/>
      <c r="Y60" s="95"/>
      <c r="Z60" s="97">
        <f>SUM(Z51:Z56,Z50)</f>
        <v>67.135892192</v>
      </c>
      <c r="AA60" s="96"/>
      <c r="AB60" s="97">
        <f t="shared" si="3"/>
        <v>1.4292000000000087</v>
      </c>
      <c r="AC60" s="98">
        <f>IF((S60)=0,"",(AB60/S60))</f>
        <v>2.1751209082687906E-2</v>
      </c>
      <c r="AE60" s="95"/>
      <c r="AF60" s="95"/>
      <c r="AG60" s="97">
        <f>SUM(AG51:AG56,AG50)</f>
        <v>67.61589219199999</v>
      </c>
      <c r="AH60" s="96"/>
      <c r="AI60" s="97">
        <f t="shared" ref="AI60:AI64" si="74">AG60-Z60</f>
        <v>0.47999999999998977</v>
      </c>
      <c r="AJ60" s="98">
        <f>IF((Z60)=0,"",(AI60/Z60))</f>
        <v>7.1496778299639128E-3</v>
      </c>
      <c r="AL60" s="95"/>
      <c r="AM60" s="95"/>
      <c r="AN60" s="97">
        <f>SUM(AN51:AN56,AN50)</f>
        <v>67.715892191999998</v>
      </c>
      <c r="AO60" s="96"/>
      <c r="AP60" s="97">
        <f t="shared" ref="AP60:AP64" si="75">AN60-AG60</f>
        <v>0.10000000000000853</v>
      </c>
      <c r="AQ60" s="98">
        <f>IF((AG60)=0,"",(AP60/AG60))</f>
        <v>1.478942253931245E-3</v>
      </c>
    </row>
    <row r="61" spans="2:43" x14ac:dyDescent="0.25">
      <c r="B61" s="99" t="s">
        <v>40</v>
      </c>
      <c r="C61" s="21"/>
      <c r="D61" s="21"/>
      <c r="E61" s="21"/>
      <c r="F61" s="100">
        <v>0.13</v>
      </c>
      <c r="G61" s="101"/>
      <c r="H61" s="102">
        <f>H60*F61</f>
        <v>8.3195700588000001</v>
      </c>
      <c r="I61" s="103"/>
      <c r="J61" s="104">
        <v>0.13</v>
      </c>
      <c r="K61" s="103"/>
      <c r="L61" s="105">
        <f>L60*J61</f>
        <v>8.3754699849599987</v>
      </c>
      <c r="M61" s="106"/>
      <c r="N61" s="107">
        <f t="shared" si="58"/>
        <v>5.5899926159998614E-2</v>
      </c>
      <c r="O61" s="108">
        <f t="shared" si="59"/>
        <v>6.7190883380891346E-3</v>
      </c>
      <c r="Q61" s="104">
        <v>0.13</v>
      </c>
      <c r="R61" s="103"/>
      <c r="S61" s="105">
        <f>S60*Q61</f>
        <v>8.5418699849599999</v>
      </c>
      <c r="T61" s="106"/>
      <c r="U61" s="107">
        <f t="shared" si="1"/>
        <v>0.16640000000000121</v>
      </c>
      <c r="V61" s="108">
        <f t="shared" ref="V61:V70" si="76">IF((L61)=0,"",(U61/L61))</f>
        <v>1.9867541797512149E-2</v>
      </c>
      <c r="X61" s="104">
        <v>0.13</v>
      </c>
      <c r="Y61" s="103"/>
      <c r="Z61" s="105">
        <f>Z60*X61</f>
        <v>8.7276659849599998</v>
      </c>
      <c r="AA61" s="106"/>
      <c r="AB61" s="107">
        <f t="shared" si="3"/>
        <v>0.18579599999999985</v>
      </c>
      <c r="AC61" s="108">
        <f t="shared" ref="AC61:AC70" si="77">IF((S61)=0,"",(AB61/S61))</f>
        <v>2.1751209082687753E-2</v>
      </c>
      <c r="AE61" s="104">
        <v>0.13</v>
      </c>
      <c r="AF61" s="103"/>
      <c r="AG61" s="105">
        <f>AG60*AE61</f>
        <v>8.7900659849599982</v>
      </c>
      <c r="AH61" s="106"/>
      <c r="AI61" s="107">
        <f t="shared" si="74"/>
        <v>6.2399999999998457E-2</v>
      </c>
      <c r="AJ61" s="108">
        <f t="shared" ref="AJ61:AJ70" si="78">IF((Z61)=0,"",(AI61/Z61))</f>
        <v>7.1496778299638885E-3</v>
      </c>
      <c r="AL61" s="104">
        <v>0.13</v>
      </c>
      <c r="AM61" s="103"/>
      <c r="AN61" s="105">
        <f>AN60*AL61</f>
        <v>8.8030659849599999</v>
      </c>
      <c r="AO61" s="106"/>
      <c r="AP61" s="107">
        <f t="shared" si="75"/>
        <v>1.3000000000001677E-2</v>
      </c>
      <c r="AQ61" s="108">
        <f t="shared" ref="AQ61:AQ70" si="79">IF((AG61)=0,"",(AP61/AG61))</f>
        <v>1.4789422539313096E-3</v>
      </c>
    </row>
    <row r="62" spans="2:43" ht="13" x14ac:dyDescent="0.25">
      <c r="B62" s="109" t="s">
        <v>41</v>
      </c>
      <c r="C62" s="21"/>
      <c r="D62" s="21"/>
      <c r="E62" s="21"/>
      <c r="F62" s="110"/>
      <c r="G62" s="101"/>
      <c r="H62" s="102">
        <f>H60+H61</f>
        <v>72.316262818799999</v>
      </c>
      <c r="I62" s="103"/>
      <c r="J62" s="103"/>
      <c r="K62" s="103"/>
      <c r="L62" s="105">
        <f>L60+L61</f>
        <v>72.802162176959996</v>
      </c>
      <c r="M62" s="106"/>
      <c r="N62" s="107">
        <f t="shared" si="58"/>
        <v>0.48589935815999752</v>
      </c>
      <c r="O62" s="108">
        <f t="shared" si="59"/>
        <v>6.7190883380892664E-3</v>
      </c>
      <c r="Q62" s="103"/>
      <c r="R62" s="103"/>
      <c r="S62" s="105">
        <f>S60+S61</f>
        <v>74.248562176959993</v>
      </c>
      <c r="T62" s="106"/>
      <c r="U62" s="107">
        <f t="shared" si="1"/>
        <v>1.446399999999997</v>
      </c>
      <c r="V62" s="108">
        <f t="shared" si="76"/>
        <v>1.9867541797511958E-2</v>
      </c>
      <c r="X62" s="103"/>
      <c r="Y62" s="103"/>
      <c r="Z62" s="105">
        <f>Z60+Z61</f>
        <v>75.863558176959998</v>
      </c>
      <c r="AA62" s="106"/>
      <c r="AB62" s="107">
        <f t="shared" si="3"/>
        <v>1.614996000000005</v>
      </c>
      <c r="AC62" s="108">
        <f t="shared" si="77"/>
        <v>2.175120908268784E-2</v>
      </c>
      <c r="AE62" s="103"/>
      <c r="AF62" s="103"/>
      <c r="AG62" s="105">
        <f>AG60+AG61</f>
        <v>76.405958176959984</v>
      </c>
      <c r="AH62" s="106"/>
      <c r="AI62" s="107">
        <f t="shared" si="74"/>
        <v>0.54239999999998645</v>
      </c>
      <c r="AJ62" s="108">
        <f t="shared" si="78"/>
        <v>7.1496778299638868E-3</v>
      </c>
      <c r="AL62" s="103"/>
      <c r="AM62" s="103"/>
      <c r="AN62" s="105">
        <f>AN60+AN61</f>
        <v>76.518958176959998</v>
      </c>
      <c r="AO62" s="106"/>
      <c r="AP62" s="107">
        <f t="shared" si="75"/>
        <v>0.11300000000001376</v>
      </c>
      <c r="AQ62" s="108">
        <f t="shared" si="79"/>
        <v>1.478942253931299E-3</v>
      </c>
    </row>
    <row r="63" spans="2:43" ht="15.75" customHeight="1" x14ac:dyDescent="0.25">
      <c r="B63" s="421" t="s">
        <v>120</v>
      </c>
      <c r="C63" s="421"/>
      <c r="D63" s="421"/>
      <c r="E63" s="21"/>
      <c r="F63" s="270">
        <f>'Res (100)'!F64</f>
        <v>0.318</v>
      </c>
      <c r="G63" s="101"/>
      <c r="H63" s="111">
        <f>F63*H60</f>
        <v>20.350948297680002</v>
      </c>
      <c r="I63" s="103"/>
      <c r="J63" s="271">
        <f>'Res (100)'!J64</f>
        <v>0.318</v>
      </c>
      <c r="K63" s="103"/>
      <c r="L63" s="112">
        <f>J63*L60</f>
        <v>20.487688117055995</v>
      </c>
      <c r="M63" s="106"/>
      <c r="N63" s="112">
        <f t="shared" si="58"/>
        <v>0.13673981937599322</v>
      </c>
      <c r="O63" s="113">
        <f t="shared" si="59"/>
        <v>6.7190883380889672E-3</v>
      </c>
      <c r="Q63" s="271">
        <f>'Res (100)'!Q64</f>
        <v>0.318</v>
      </c>
      <c r="R63" s="103"/>
      <c r="S63" s="112">
        <f>Q63*S60</f>
        <v>20.894728117055998</v>
      </c>
      <c r="T63" s="106"/>
      <c r="U63" s="112">
        <f t="shared" si="1"/>
        <v>0.40704000000000207</v>
      </c>
      <c r="V63" s="113">
        <f t="shared" si="76"/>
        <v>1.9867541797512104E-2</v>
      </c>
      <c r="X63" s="271">
        <f>Q63</f>
        <v>0.318</v>
      </c>
      <c r="Y63" s="103"/>
      <c r="Z63" s="112">
        <f>X63*Z60</f>
        <v>21.349213717055999</v>
      </c>
      <c r="AA63" s="106"/>
      <c r="AB63" s="112">
        <f t="shared" si="3"/>
        <v>0.45448560000000171</v>
      </c>
      <c r="AC63" s="113">
        <f t="shared" si="77"/>
        <v>2.1751209082687854E-2</v>
      </c>
      <c r="AE63" s="271">
        <f>X63</f>
        <v>0.318</v>
      </c>
      <c r="AF63" s="103"/>
      <c r="AG63" s="112">
        <f>AE63*AG60</f>
        <v>21.501853717055997</v>
      </c>
      <c r="AH63" s="106"/>
      <c r="AI63" s="112">
        <f t="shared" si="74"/>
        <v>0.15263999999999811</v>
      </c>
      <c r="AJ63" s="113">
        <f t="shared" si="78"/>
        <v>7.149677829963977E-3</v>
      </c>
      <c r="AL63" s="271">
        <f>X63</f>
        <v>0.318</v>
      </c>
      <c r="AM63" s="103"/>
      <c r="AN63" s="112">
        <f>AL63*AN60</f>
        <v>21.533653717056001</v>
      </c>
      <c r="AO63" s="106"/>
      <c r="AP63" s="112">
        <f t="shared" si="75"/>
        <v>3.1800000000004047E-2</v>
      </c>
      <c r="AQ63" s="113">
        <f t="shared" si="79"/>
        <v>1.478942253931307E-3</v>
      </c>
    </row>
    <row r="64" spans="2:43" ht="13.5" thickBot="1" x14ac:dyDescent="0.3">
      <c r="B64" s="422" t="s">
        <v>121</v>
      </c>
      <c r="C64" s="422"/>
      <c r="D64" s="422"/>
      <c r="E64" s="114"/>
      <c r="F64" s="115"/>
      <c r="G64" s="116"/>
      <c r="H64" s="117">
        <f>H62-H63</f>
        <v>51.965314521119993</v>
      </c>
      <c r="I64" s="118"/>
      <c r="J64" s="118"/>
      <c r="K64" s="118"/>
      <c r="L64" s="119">
        <f>L62-L63</f>
        <v>52.314474059904001</v>
      </c>
      <c r="M64" s="120"/>
      <c r="N64" s="121">
        <f t="shared" si="58"/>
        <v>0.34915953878400785</v>
      </c>
      <c r="O64" s="122">
        <f t="shared" si="59"/>
        <v>6.7190883380894529E-3</v>
      </c>
      <c r="Q64" s="118"/>
      <c r="R64" s="118"/>
      <c r="S64" s="119">
        <f>S62-S63</f>
        <v>53.353834059903996</v>
      </c>
      <c r="T64" s="120"/>
      <c r="U64" s="121">
        <f t="shared" si="1"/>
        <v>1.039359999999995</v>
      </c>
      <c r="V64" s="122">
        <f t="shared" si="76"/>
        <v>1.9867541797511903E-2</v>
      </c>
      <c r="X64" s="118"/>
      <c r="Y64" s="118"/>
      <c r="Z64" s="119">
        <f>Z62-Z63</f>
        <v>54.514344459903995</v>
      </c>
      <c r="AA64" s="120"/>
      <c r="AB64" s="121">
        <f t="shared" si="3"/>
        <v>1.1605103999999997</v>
      </c>
      <c r="AC64" s="122">
        <f t="shared" si="77"/>
        <v>2.1751209082687767E-2</v>
      </c>
      <c r="AE64" s="118"/>
      <c r="AF64" s="118"/>
      <c r="AG64" s="119">
        <f>AG62-AG63</f>
        <v>54.904104459903991</v>
      </c>
      <c r="AH64" s="120"/>
      <c r="AI64" s="121">
        <f t="shared" si="74"/>
        <v>0.38975999999999544</v>
      </c>
      <c r="AJ64" s="122">
        <f t="shared" si="78"/>
        <v>7.1496778299639822E-3</v>
      </c>
      <c r="AL64" s="118"/>
      <c r="AM64" s="118"/>
      <c r="AN64" s="119">
        <f>AN62-AN63</f>
        <v>54.985304459904</v>
      </c>
      <c r="AO64" s="120"/>
      <c r="AP64" s="121">
        <f t="shared" si="75"/>
        <v>8.1200000000009709E-2</v>
      </c>
      <c r="AQ64" s="122">
        <f t="shared" si="79"/>
        <v>1.4789422539312957E-3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62.008452760000004</v>
      </c>
      <c r="I66" s="134"/>
      <c r="J66" s="135"/>
      <c r="K66" s="135"/>
      <c r="L66" s="133">
        <f>SUM(L57:L58,L50,L51:L53)</f>
        <v>62.438452192</v>
      </c>
      <c r="M66" s="136"/>
      <c r="N66" s="137">
        <f t="shared" ref="N66:N70" si="80">L66-H66</f>
        <v>0.42999943199999535</v>
      </c>
      <c r="O66" s="98">
        <f t="shared" ref="O66:O70" si="81">IF((H66)=0,"",(N66/H66))</f>
        <v>6.9345292917448263E-3</v>
      </c>
      <c r="Q66" s="135"/>
      <c r="R66" s="135"/>
      <c r="S66" s="137">
        <f>SUM(S57:S58,S50,S51:S53)</f>
        <v>63.718452192000001</v>
      </c>
      <c r="T66" s="136"/>
      <c r="U66" s="137">
        <f t="shared" si="1"/>
        <v>1.2800000000000011</v>
      </c>
      <c r="V66" s="98">
        <f t="shared" si="76"/>
        <v>2.0500187866027895E-2</v>
      </c>
      <c r="X66" s="135"/>
      <c r="Y66" s="135"/>
      <c r="Z66" s="137">
        <f>SUM(Z57:Z58,Z50,Z51:Z53)</f>
        <v>65.147652191999995</v>
      </c>
      <c r="AA66" s="136"/>
      <c r="AB66" s="137">
        <f t="shared" si="3"/>
        <v>1.4291999999999945</v>
      </c>
      <c r="AC66" s="98">
        <f t="shared" si="77"/>
        <v>2.2429923371230821E-2</v>
      </c>
      <c r="AE66" s="135"/>
      <c r="AF66" s="135"/>
      <c r="AG66" s="137">
        <f>SUM(AG57:AG58,AG50,AG51:AG53)</f>
        <v>65.627652192000014</v>
      </c>
      <c r="AH66" s="136"/>
      <c r="AI66" s="137">
        <f t="shared" ref="AI66:AI70" si="82">AG66-Z66</f>
        <v>0.48000000000001819</v>
      </c>
      <c r="AJ66" s="98">
        <f t="shared" si="78"/>
        <v>7.3678787162641795E-3</v>
      </c>
      <c r="AL66" s="135"/>
      <c r="AM66" s="135"/>
      <c r="AN66" s="137">
        <f>SUM(AN57:AN58,AN50,AN51:AN53)</f>
        <v>86.375652192000004</v>
      </c>
      <c r="AO66" s="136"/>
      <c r="AP66" s="137">
        <f t="shared" ref="AP66:AP70" si="83">AN66-AG66</f>
        <v>20.74799999999999</v>
      </c>
      <c r="AQ66" s="98">
        <f t="shared" si="79"/>
        <v>0.31614722311411841</v>
      </c>
    </row>
    <row r="67" spans="1:43" s="79" customFormat="1" x14ac:dyDescent="0.25">
      <c r="B67" s="138" t="s">
        <v>40</v>
      </c>
      <c r="C67" s="73"/>
      <c r="D67" s="73"/>
      <c r="E67" s="73"/>
      <c r="F67" s="139">
        <v>0.13</v>
      </c>
      <c r="G67" s="132"/>
      <c r="H67" s="140">
        <f>H66*F67</f>
        <v>8.0610988588000012</v>
      </c>
      <c r="I67" s="141"/>
      <c r="J67" s="142">
        <v>0.13</v>
      </c>
      <c r="K67" s="143"/>
      <c r="L67" s="144">
        <f>L66*J67</f>
        <v>8.1169987849599998</v>
      </c>
      <c r="M67" s="145"/>
      <c r="N67" s="146">
        <f t="shared" si="80"/>
        <v>5.5899926159998614E-2</v>
      </c>
      <c r="O67" s="108">
        <f t="shared" si="81"/>
        <v>6.9345292917447291E-3</v>
      </c>
      <c r="Q67" s="142">
        <v>0.13</v>
      </c>
      <c r="R67" s="143"/>
      <c r="S67" s="144">
        <f>S66*Q67</f>
        <v>8.283398784960001</v>
      </c>
      <c r="T67" s="145"/>
      <c r="U67" s="146">
        <f t="shared" si="1"/>
        <v>0.16640000000000121</v>
      </c>
      <c r="V67" s="108">
        <f t="shared" si="76"/>
        <v>2.0500187866028027E-2</v>
      </c>
      <c r="X67" s="142">
        <v>0.13</v>
      </c>
      <c r="Y67" s="143"/>
      <c r="Z67" s="144">
        <f>Z66*X67</f>
        <v>8.4691947849599991</v>
      </c>
      <c r="AA67" s="145"/>
      <c r="AB67" s="146">
        <f t="shared" si="3"/>
        <v>0.18579599999999807</v>
      </c>
      <c r="AC67" s="108">
        <f t="shared" si="77"/>
        <v>2.2429923371230672E-2</v>
      </c>
      <c r="AE67" s="142">
        <v>0.13</v>
      </c>
      <c r="AF67" s="143"/>
      <c r="AG67" s="144">
        <f>AG66*AE67</f>
        <v>8.5315947849600029</v>
      </c>
      <c r="AH67" s="145"/>
      <c r="AI67" s="146">
        <f t="shared" si="82"/>
        <v>6.2400000000003786E-2</v>
      </c>
      <c r="AJ67" s="108">
        <f t="shared" si="78"/>
        <v>7.3678787162643478E-3</v>
      </c>
      <c r="AL67" s="142">
        <v>0.13</v>
      </c>
      <c r="AM67" s="143"/>
      <c r="AN67" s="144">
        <f>AN66*AL67</f>
        <v>11.22883478496</v>
      </c>
      <c r="AO67" s="145"/>
      <c r="AP67" s="146">
        <f t="shared" si="83"/>
        <v>2.6972399999999972</v>
      </c>
      <c r="AQ67" s="108">
        <f t="shared" si="79"/>
        <v>0.31614722311411819</v>
      </c>
    </row>
    <row r="68" spans="1:43" s="79" customFormat="1" ht="13" x14ac:dyDescent="0.25">
      <c r="B68" s="147" t="s">
        <v>123</v>
      </c>
      <c r="C68" s="73"/>
      <c r="D68" s="73"/>
      <c r="E68" s="73"/>
      <c r="F68" s="148"/>
      <c r="G68" s="149"/>
      <c r="H68" s="140">
        <f>H66+H67</f>
        <v>70.069551618800006</v>
      </c>
      <c r="I68" s="141"/>
      <c r="J68" s="141"/>
      <c r="K68" s="141"/>
      <c r="L68" s="144">
        <f>L66+L67</f>
        <v>70.555450976960003</v>
      </c>
      <c r="M68" s="145"/>
      <c r="N68" s="146">
        <f t="shared" si="80"/>
        <v>0.48589935815999752</v>
      </c>
      <c r="O68" s="108">
        <f t="shared" si="81"/>
        <v>6.9345292917448662E-3</v>
      </c>
      <c r="Q68" s="141"/>
      <c r="R68" s="141"/>
      <c r="S68" s="144">
        <f>S66+S67</f>
        <v>72.00185097696</v>
      </c>
      <c r="T68" s="145"/>
      <c r="U68" s="146">
        <f t="shared" si="1"/>
        <v>1.446399999999997</v>
      </c>
      <c r="V68" s="108">
        <f t="shared" si="76"/>
        <v>2.0500187866027832E-2</v>
      </c>
      <c r="X68" s="141"/>
      <c r="Y68" s="141"/>
      <c r="Z68" s="144">
        <f>Z66+Z67</f>
        <v>73.616846976959991</v>
      </c>
      <c r="AA68" s="145"/>
      <c r="AB68" s="146">
        <f t="shared" si="3"/>
        <v>1.6149959999999908</v>
      </c>
      <c r="AC68" s="108">
        <f t="shared" si="77"/>
        <v>2.242992337123078E-2</v>
      </c>
      <c r="AE68" s="141"/>
      <c r="AF68" s="141"/>
      <c r="AG68" s="144">
        <f>AG66+AG67</f>
        <v>74.15924697696002</v>
      </c>
      <c r="AH68" s="145"/>
      <c r="AI68" s="146">
        <f t="shared" si="82"/>
        <v>0.54240000000002908</v>
      </c>
      <c r="AJ68" s="108">
        <f t="shared" si="78"/>
        <v>7.3678787162642957E-3</v>
      </c>
      <c r="AL68" s="141"/>
      <c r="AM68" s="141"/>
      <c r="AN68" s="144">
        <f>AN66+AN67</f>
        <v>97.604486976960004</v>
      </c>
      <c r="AO68" s="145"/>
      <c r="AP68" s="146">
        <f t="shared" si="83"/>
        <v>23.445239999999984</v>
      </c>
      <c r="AQ68" s="108">
        <f t="shared" si="79"/>
        <v>0.3161472231141183</v>
      </c>
    </row>
    <row r="69" spans="1:43" s="79" customFormat="1" ht="15.75" customHeight="1" x14ac:dyDescent="0.25">
      <c r="B69" s="423" t="s">
        <v>120</v>
      </c>
      <c r="C69" s="423"/>
      <c r="D69" s="423"/>
      <c r="E69" s="73"/>
      <c r="F69" s="272">
        <f>F63</f>
        <v>0.318</v>
      </c>
      <c r="G69" s="149"/>
      <c r="H69" s="150">
        <f>F69*H66</f>
        <v>19.718687977680002</v>
      </c>
      <c r="I69" s="141"/>
      <c r="J69" s="271">
        <f>'Res (100)'!J70</f>
        <v>0.318</v>
      </c>
      <c r="K69" s="141"/>
      <c r="L69" s="112">
        <f>J69*L66</f>
        <v>19.855427797055999</v>
      </c>
      <c r="M69" s="145"/>
      <c r="N69" s="151">
        <f t="shared" si="80"/>
        <v>0.13673981937599677</v>
      </c>
      <c r="O69" s="113">
        <f t="shared" si="81"/>
        <v>6.9345292917447378E-3</v>
      </c>
      <c r="Q69" s="271">
        <f>'Res (100)'!Q70</f>
        <v>0.318</v>
      </c>
      <c r="R69" s="141"/>
      <c r="S69" s="112">
        <f>Q69*S66</f>
        <v>20.262467797056001</v>
      </c>
      <c r="T69" s="145"/>
      <c r="U69" s="151">
        <f t="shared" si="1"/>
        <v>0.40704000000000207</v>
      </c>
      <c r="V69" s="113">
        <f t="shared" si="76"/>
        <v>2.0500187866027982E-2</v>
      </c>
      <c r="X69" s="271">
        <f>Q69</f>
        <v>0.318</v>
      </c>
      <c r="Y69" s="141"/>
      <c r="Z69" s="112">
        <f>X69*Z66</f>
        <v>20.716953397055999</v>
      </c>
      <c r="AA69" s="145"/>
      <c r="AB69" s="151">
        <f t="shared" si="3"/>
        <v>0.45448559999999816</v>
      </c>
      <c r="AC69" s="113">
        <f t="shared" si="77"/>
        <v>2.2429923371230814E-2</v>
      </c>
      <c r="AE69" s="271">
        <f>X69</f>
        <v>0.318</v>
      </c>
      <c r="AF69" s="141"/>
      <c r="AG69" s="112">
        <f>AE69*AG66</f>
        <v>20.869593397056004</v>
      </c>
      <c r="AH69" s="145"/>
      <c r="AI69" s="151">
        <f t="shared" si="82"/>
        <v>0.15264000000000522</v>
      </c>
      <c r="AJ69" s="113">
        <f t="shared" si="78"/>
        <v>7.3678787162641517E-3</v>
      </c>
      <c r="AL69" s="271">
        <f>AE69</f>
        <v>0.318</v>
      </c>
      <c r="AM69" s="141"/>
      <c r="AN69" s="112">
        <f>AL69*AN66</f>
        <v>27.467457397056002</v>
      </c>
      <c r="AO69" s="145"/>
      <c r="AP69" s="151">
        <f t="shared" si="83"/>
        <v>6.5978639999999977</v>
      </c>
      <c r="AQ69" s="113">
        <f t="shared" si="79"/>
        <v>0.31614722311411847</v>
      </c>
    </row>
    <row r="70" spans="1:43" s="79" customFormat="1" ht="13.5" thickBot="1" x14ac:dyDescent="0.3">
      <c r="B70" s="420" t="s">
        <v>122</v>
      </c>
      <c r="C70" s="420"/>
      <c r="D70" s="420"/>
      <c r="E70" s="152"/>
      <c r="F70" s="153"/>
      <c r="G70" s="154"/>
      <c r="H70" s="155">
        <f>H68-H69</f>
        <v>50.35086364112</v>
      </c>
      <c r="I70" s="156"/>
      <c r="J70" s="156"/>
      <c r="K70" s="156"/>
      <c r="L70" s="157">
        <f>L68-L69</f>
        <v>50.700023179904008</v>
      </c>
      <c r="M70" s="158"/>
      <c r="N70" s="159">
        <f t="shared" si="80"/>
        <v>0.34915953878400785</v>
      </c>
      <c r="O70" s="160">
        <f t="shared" si="81"/>
        <v>6.9345292917450578E-3</v>
      </c>
      <c r="Q70" s="156"/>
      <c r="R70" s="156"/>
      <c r="S70" s="157">
        <f>S68-S69</f>
        <v>51.739383179903996</v>
      </c>
      <c r="T70" s="158"/>
      <c r="U70" s="159">
        <f t="shared" si="1"/>
        <v>1.0393599999999878</v>
      </c>
      <c r="V70" s="160">
        <f t="shared" si="76"/>
        <v>2.0500187866027631E-2</v>
      </c>
      <c r="X70" s="156"/>
      <c r="Y70" s="156"/>
      <c r="Z70" s="157">
        <f>Z68-Z69</f>
        <v>52.899893579903988</v>
      </c>
      <c r="AA70" s="158"/>
      <c r="AB70" s="159">
        <f t="shared" si="3"/>
        <v>1.1605103999999926</v>
      </c>
      <c r="AC70" s="160">
        <f t="shared" si="77"/>
        <v>2.2429923371230766E-2</v>
      </c>
      <c r="AE70" s="156"/>
      <c r="AF70" s="156"/>
      <c r="AG70" s="157">
        <f>AG68-AG69</f>
        <v>53.289653579904012</v>
      </c>
      <c r="AH70" s="158"/>
      <c r="AI70" s="159">
        <f t="shared" si="82"/>
        <v>0.38976000000002387</v>
      </c>
      <c r="AJ70" s="160">
        <f t="shared" si="78"/>
        <v>7.367878716264353E-3</v>
      </c>
      <c r="AL70" s="156"/>
      <c r="AM70" s="156"/>
      <c r="AN70" s="157">
        <f>AN68-AN69</f>
        <v>70.137029579904009</v>
      </c>
      <c r="AO70" s="158"/>
      <c r="AP70" s="159">
        <f t="shared" si="83"/>
        <v>16.847375999999997</v>
      </c>
      <c r="AQ70" s="160">
        <f t="shared" si="79"/>
        <v>0.31614722311411847</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6" spans="1:43" ht="15.75" customHeight="1" x14ac:dyDescent="0.3">
      <c r="A76" s="169" t="s">
        <v>44</v>
      </c>
    </row>
    <row r="77" spans="1:43" ht="13.5" customHeight="1" x14ac:dyDescent="0.25"/>
    <row r="78" spans="1:43" ht="8.25" customHeight="1" x14ac:dyDescent="0.25">
      <c r="A78" s="6" t="s">
        <v>45</v>
      </c>
    </row>
    <row r="79" spans="1:43" x14ac:dyDescent="0.25">
      <c r="A79" s="6" t="s">
        <v>46</v>
      </c>
    </row>
    <row r="81" spans="1:2" x14ac:dyDescent="0.25">
      <c r="A81" s="11" t="s">
        <v>47</v>
      </c>
    </row>
    <row r="82" spans="1:2" x14ac:dyDescent="0.25">
      <c r="A82" s="11" t="s">
        <v>48</v>
      </c>
    </row>
    <row r="84" spans="1:2" x14ac:dyDescent="0.25">
      <c r="A84" s="6" t="s">
        <v>49</v>
      </c>
    </row>
    <row r="85" spans="1:2" x14ac:dyDescent="0.25">
      <c r="A85" s="6" t="s">
        <v>50</v>
      </c>
    </row>
    <row r="86" spans="1:2" x14ac:dyDescent="0.25">
      <c r="A86" s="6" t="s">
        <v>51</v>
      </c>
    </row>
    <row r="87" spans="1:2" x14ac:dyDescent="0.25">
      <c r="A87" s="6" t="s">
        <v>52</v>
      </c>
    </row>
    <row r="88" spans="1:2" x14ac:dyDescent="0.25">
      <c r="A88" s="6" t="s">
        <v>53</v>
      </c>
    </row>
    <row r="90" spans="1:2" x14ac:dyDescent="0.25">
      <c r="A90" s="170"/>
      <c r="B90" s="6" t="s">
        <v>54</v>
      </c>
    </row>
    <row r="92" spans="1:2" x14ac:dyDescent="0.25">
      <c r="B92" s="171" t="s">
        <v>55</v>
      </c>
    </row>
  </sheetData>
  <sheetProtection selectLockedCells="1"/>
  <mergeCells count="28">
    <mergeCell ref="AP20:AQ20"/>
    <mergeCell ref="D21:D22"/>
    <mergeCell ref="N21:N22"/>
    <mergeCell ref="O21:O22"/>
    <mergeCell ref="U21:U22"/>
    <mergeCell ref="V21:V22"/>
    <mergeCell ref="AB21:AB22"/>
    <mergeCell ref="AC21:AC22"/>
    <mergeCell ref="AI21:AI22"/>
    <mergeCell ref="AJ21:AJ22"/>
    <mergeCell ref="U20:V20"/>
    <mergeCell ref="X20:Z20"/>
    <mergeCell ref="AP21:AP22"/>
    <mergeCell ref="AQ21:AQ22"/>
    <mergeCell ref="AL20:AN20"/>
    <mergeCell ref="B70:D70"/>
    <mergeCell ref="AB20:AC20"/>
    <mergeCell ref="AE20:AG20"/>
    <mergeCell ref="AI20:AJ20"/>
    <mergeCell ref="B63:D63"/>
    <mergeCell ref="B64:D64"/>
    <mergeCell ref="B69:D69"/>
    <mergeCell ref="Q20:S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6</xdr:col>
                    <xdr:colOff>488950</xdr:colOff>
                    <xdr:row>16</xdr:row>
                    <xdr:rowOff>184150</xdr:rowOff>
                  </from>
                  <to>
                    <xdr:col>9</xdr:col>
                    <xdr:colOff>647700</xdr:colOff>
                    <xdr:row>18</xdr:row>
                    <xdr:rowOff>31750</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9</xdr:col>
                    <xdr:colOff>374650</xdr:colOff>
                    <xdr:row>16</xdr:row>
                    <xdr:rowOff>114300</xdr:rowOff>
                  </from>
                  <to>
                    <xdr:col>15</xdr:col>
                    <xdr:colOff>260350</xdr:colOff>
                    <xdr:row>18</xdr:row>
                    <xdr:rowOff>146050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Q91"/>
  <sheetViews>
    <sheetView showGridLines="0" topLeftCell="A19" zoomScale="85" zoomScaleNormal="85" zoomScaleSheetLayoutView="100" workbookViewId="0">
      <selection activeCell="H42" sqref="H42"/>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1.54296875" style="6" bestFit="1" customWidth="1"/>
    <col min="9" max="9" width="2.81640625" style="6" customWidth="1"/>
    <col min="10" max="10" width="12.1796875" style="6" customWidth="1"/>
    <col min="11" max="11" width="10.453125" style="6" customWidth="1"/>
    <col min="12" max="12" width="11.1796875" style="6" bestFit="1"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250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250</v>
      </c>
      <c r="H25" s="26">
        <f t="shared" si="0"/>
        <v>0</v>
      </c>
      <c r="I25" s="27"/>
      <c r="J25" s="28">
        <f>'Proposed Rates'!E81</f>
        <v>0</v>
      </c>
      <c r="K25" s="29">
        <f>$F$18</f>
        <v>250</v>
      </c>
      <c r="L25" s="26">
        <f t="shared" ref="L25:L27" si="9">K25*J25</f>
        <v>0</v>
      </c>
      <c r="M25" s="27"/>
      <c r="N25" s="30">
        <f t="shared" ref="N25:N27" si="10">L25-H25</f>
        <v>0</v>
      </c>
      <c r="O25" s="31" t="str">
        <f t="shared" ref="O25:O27" si="11">IF((H25)=0,"",(N25/H25))</f>
        <v/>
      </c>
      <c r="Q25" s="24">
        <f>'Proposed Rates'!F81</f>
        <v>0</v>
      </c>
      <c r="R25" s="29">
        <f>$F$18</f>
        <v>250</v>
      </c>
      <c r="S25" s="26">
        <f t="shared" ref="S25:S27" si="12">R25*Q25</f>
        <v>0</v>
      </c>
      <c r="T25" s="27"/>
      <c r="U25" s="30">
        <f t="shared" si="1"/>
        <v>0</v>
      </c>
      <c r="V25" s="31" t="str">
        <f t="shared" si="2"/>
        <v/>
      </c>
      <c r="X25" s="24">
        <f>'Proposed Rates'!G81</f>
        <v>0</v>
      </c>
      <c r="Y25" s="29">
        <f>$F$18</f>
        <v>250</v>
      </c>
      <c r="Z25" s="26">
        <f t="shared" ref="Z25:Z27" si="13">Y25*X25</f>
        <v>0</v>
      </c>
      <c r="AA25" s="27"/>
      <c r="AB25" s="30">
        <f t="shared" si="3"/>
        <v>0</v>
      </c>
      <c r="AC25" s="31" t="str">
        <f t="shared" si="4"/>
        <v/>
      </c>
      <c r="AE25" s="24">
        <f>'Proposed Rates'!H81</f>
        <v>0</v>
      </c>
      <c r="AF25" s="29">
        <f>$F$18</f>
        <v>250</v>
      </c>
      <c r="AG25" s="26">
        <f t="shared" ref="AG25:AG27" si="14">AF25*AE25</f>
        <v>0</v>
      </c>
      <c r="AH25" s="27"/>
      <c r="AI25" s="30">
        <f t="shared" si="5"/>
        <v>0</v>
      </c>
      <c r="AJ25" s="31" t="str">
        <f t="shared" si="6"/>
        <v/>
      </c>
      <c r="AL25" s="24">
        <f>'Proposed Rates'!I81</f>
        <v>0</v>
      </c>
      <c r="AM25" s="29">
        <f>$F$18</f>
        <v>250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250</v>
      </c>
      <c r="H26" s="26">
        <f t="shared" si="0"/>
        <v>0</v>
      </c>
      <c r="I26" s="27"/>
      <c r="J26" s="28">
        <f>'Proposed Rates'!E95</f>
        <v>0</v>
      </c>
      <c r="K26" s="29">
        <f t="shared" ref="K26:K27" si="16">$F$18</f>
        <v>250</v>
      </c>
      <c r="L26" s="26">
        <f t="shared" si="9"/>
        <v>0</v>
      </c>
      <c r="M26" s="27"/>
      <c r="N26" s="30">
        <f t="shared" si="10"/>
        <v>0</v>
      </c>
      <c r="O26" s="31" t="str">
        <f t="shared" si="11"/>
        <v/>
      </c>
      <c r="Q26" s="24">
        <f>'Proposed Rates'!F95</f>
        <v>0</v>
      </c>
      <c r="R26" s="29">
        <f t="shared" ref="R26:R27" si="17">$F$18</f>
        <v>250</v>
      </c>
      <c r="S26" s="26">
        <f t="shared" si="12"/>
        <v>0</v>
      </c>
      <c r="T26" s="27"/>
      <c r="U26" s="30">
        <f t="shared" si="1"/>
        <v>0</v>
      </c>
      <c r="V26" s="31" t="str">
        <f t="shared" si="2"/>
        <v/>
      </c>
      <c r="X26" s="24">
        <f>'Proposed Rates'!G95</f>
        <v>0</v>
      </c>
      <c r="Y26" s="29">
        <f t="shared" ref="Y26:Y27" si="18">$F$18</f>
        <v>250</v>
      </c>
      <c r="Z26" s="26">
        <f t="shared" si="13"/>
        <v>0</v>
      </c>
      <c r="AA26" s="27"/>
      <c r="AB26" s="30">
        <f t="shared" si="3"/>
        <v>0</v>
      </c>
      <c r="AC26" s="31" t="str">
        <f t="shared" si="4"/>
        <v/>
      </c>
      <c r="AE26" s="24">
        <f>'Proposed Rates'!H95</f>
        <v>0</v>
      </c>
      <c r="AF26" s="29">
        <f t="shared" ref="AF26:AF27" si="19">$F$18</f>
        <v>250</v>
      </c>
      <c r="AG26" s="26">
        <f t="shared" si="14"/>
        <v>0</v>
      </c>
      <c r="AH26" s="27"/>
      <c r="AI26" s="30">
        <f t="shared" si="5"/>
        <v>0</v>
      </c>
      <c r="AJ26" s="31" t="str">
        <f t="shared" si="6"/>
        <v/>
      </c>
      <c r="AL26" s="24">
        <f>'Proposed Rates'!I95</f>
        <v>0</v>
      </c>
      <c r="AM26" s="29">
        <f t="shared" ref="AM26:AM27" si="20">$F$18</f>
        <v>250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250</v>
      </c>
      <c r="H27" s="26">
        <f t="shared" si="0"/>
        <v>0</v>
      </c>
      <c r="I27" s="27"/>
      <c r="J27" s="28">
        <f>'Proposed Rates'!E109</f>
        <v>0</v>
      </c>
      <c r="K27" s="29">
        <f t="shared" si="16"/>
        <v>250</v>
      </c>
      <c r="L27" s="26">
        <f t="shared" si="9"/>
        <v>0</v>
      </c>
      <c r="M27" s="27"/>
      <c r="N27" s="30">
        <f t="shared" si="10"/>
        <v>0</v>
      </c>
      <c r="O27" s="31" t="str">
        <f t="shared" si="11"/>
        <v/>
      </c>
      <c r="Q27" s="24">
        <f>'Proposed Rates'!F109</f>
        <v>0</v>
      </c>
      <c r="R27" s="29">
        <f t="shared" si="17"/>
        <v>250</v>
      </c>
      <c r="S27" s="26">
        <f t="shared" si="12"/>
        <v>0</v>
      </c>
      <c r="T27" s="27"/>
      <c r="U27" s="30">
        <f t="shared" si="1"/>
        <v>0</v>
      </c>
      <c r="V27" s="31" t="str">
        <f t="shared" si="2"/>
        <v/>
      </c>
      <c r="X27" s="24">
        <f>'Proposed Rates'!G109</f>
        <v>0</v>
      </c>
      <c r="Y27" s="29">
        <f t="shared" si="18"/>
        <v>250</v>
      </c>
      <c r="Z27" s="26">
        <f t="shared" si="13"/>
        <v>0</v>
      </c>
      <c r="AA27" s="27"/>
      <c r="AB27" s="30">
        <f t="shared" si="3"/>
        <v>0</v>
      </c>
      <c r="AC27" s="31" t="str">
        <f t="shared" si="4"/>
        <v/>
      </c>
      <c r="AE27" s="24">
        <f>'Proposed Rates'!H109</f>
        <v>0</v>
      </c>
      <c r="AF27" s="29">
        <f t="shared" si="19"/>
        <v>250</v>
      </c>
      <c r="AG27" s="26">
        <f t="shared" si="14"/>
        <v>0</v>
      </c>
      <c r="AH27" s="27"/>
      <c r="AI27" s="30">
        <f t="shared" si="5"/>
        <v>0</v>
      </c>
      <c r="AJ27" s="31" t="str">
        <f t="shared" si="6"/>
        <v/>
      </c>
      <c r="AL27" s="24">
        <f>'Proposed Rates'!I109</f>
        <v>0</v>
      </c>
      <c r="AM27" s="29">
        <f t="shared" si="20"/>
        <v>250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250</v>
      </c>
      <c r="H29" s="26">
        <f t="shared" si="0"/>
        <v>0</v>
      </c>
      <c r="I29" s="27"/>
      <c r="J29" s="28">
        <f>+'Res (100)'!J29</f>
        <v>0</v>
      </c>
      <c r="K29" s="25">
        <f>$F$18</f>
        <v>250</v>
      </c>
      <c r="L29" s="26">
        <f t="shared" si="22"/>
        <v>0</v>
      </c>
      <c r="M29" s="27"/>
      <c r="N29" s="30">
        <f t="shared" si="23"/>
        <v>0</v>
      </c>
      <c r="O29" s="31" t="str">
        <f t="shared" si="24"/>
        <v/>
      </c>
      <c r="Q29" s="24">
        <f>+'Res (100)'!Q29</f>
        <v>0</v>
      </c>
      <c r="R29" s="25">
        <f>$F$18</f>
        <v>250</v>
      </c>
      <c r="S29" s="26">
        <f t="shared" si="25"/>
        <v>0</v>
      </c>
      <c r="T29" s="27"/>
      <c r="U29" s="30">
        <f t="shared" si="1"/>
        <v>0</v>
      </c>
      <c r="V29" s="31" t="str">
        <f t="shared" si="2"/>
        <v/>
      </c>
      <c r="X29" s="24">
        <f>+'Res (100)'!X29</f>
        <v>0</v>
      </c>
      <c r="Y29" s="25">
        <f>$F$18</f>
        <v>250</v>
      </c>
      <c r="Z29" s="26">
        <f t="shared" si="26"/>
        <v>0</v>
      </c>
      <c r="AA29" s="27"/>
      <c r="AB29" s="30">
        <f t="shared" si="3"/>
        <v>0</v>
      </c>
      <c r="AC29" s="31" t="str">
        <f t="shared" si="4"/>
        <v/>
      </c>
      <c r="AE29" s="24">
        <f>+'Res (100)'!AE29</f>
        <v>0</v>
      </c>
      <c r="AF29" s="25">
        <f>$F$18</f>
        <v>250</v>
      </c>
      <c r="AG29" s="26">
        <f t="shared" si="27"/>
        <v>0</v>
      </c>
      <c r="AH29" s="27"/>
      <c r="AI29" s="30">
        <f t="shared" si="5"/>
        <v>0</v>
      </c>
      <c r="AJ29" s="31" t="str">
        <f t="shared" si="6"/>
        <v/>
      </c>
      <c r="AL29" s="24">
        <f>+'Res (100)'!AL29</f>
        <v>0</v>
      </c>
      <c r="AM29" s="25">
        <f>$F$18</f>
        <v>250</v>
      </c>
      <c r="AN29" s="26">
        <f t="shared" si="28"/>
        <v>0</v>
      </c>
      <c r="AO29" s="27"/>
      <c r="AP29" s="30">
        <f t="shared" si="7"/>
        <v>0</v>
      </c>
      <c r="AQ29" s="31" t="str">
        <f t="shared" si="8"/>
        <v/>
      </c>
    </row>
    <row r="30" spans="2:43" x14ac:dyDescent="0.25">
      <c r="B30" s="21" t="s">
        <v>21</v>
      </c>
      <c r="C30" s="21"/>
      <c r="D30" s="22"/>
      <c r="E30" s="23"/>
      <c r="F30" s="24"/>
      <c r="G30" s="25">
        <f t="shared" ref="G30" si="29">$F$18</f>
        <v>250</v>
      </c>
      <c r="H30" s="26">
        <f t="shared" si="0"/>
        <v>0</v>
      </c>
      <c r="I30" s="27"/>
      <c r="J30" s="28"/>
      <c r="K30" s="25">
        <f t="shared" ref="K30:K38" si="30">$F$18</f>
        <v>250</v>
      </c>
      <c r="L30" s="26">
        <f t="shared" si="22"/>
        <v>0</v>
      </c>
      <c r="M30" s="27"/>
      <c r="N30" s="30">
        <f t="shared" si="23"/>
        <v>0</v>
      </c>
      <c r="O30" s="31" t="str">
        <f t="shared" si="24"/>
        <v/>
      </c>
      <c r="Q30" s="24"/>
      <c r="R30" s="25">
        <f t="shared" ref="R30:R38" si="31">$F$18</f>
        <v>250</v>
      </c>
      <c r="S30" s="26">
        <f t="shared" si="25"/>
        <v>0</v>
      </c>
      <c r="T30" s="27"/>
      <c r="U30" s="30">
        <f t="shared" si="1"/>
        <v>0</v>
      </c>
      <c r="V30" s="31" t="str">
        <f t="shared" si="2"/>
        <v/>
      </c>
      <c r="X30" s="24"/>
      <c r="Y30" s="25">
        <f t="shared" ref="Y30:Y38" si="32">$F$18</f>
        <v>250</v>
      </c>
      <c r="Z30" s="26">
        <f t="shared" si="26"/>
        <v>0</v>
      </c>
      <c r="AA30" s="27"/>
      <c r="AB30" s="30">
        <f t="shared" si="3"/>
        <v>0</v>
      </c>
      <c r="AC30" s="31" t="str">
        <f t="shared" si="4"/>
        <v/>
      </c>
      <c r="AE30" s="24"/>
      <c r="AF30" s="25">
        <f t="shared" ref="AF30:AF38" si="33">$F$18</f>
        <v>250</v>
      </c>
      <c r="AG30" s="26">
        <f t="shared" si="27"/>
        <v>0</v>
      </c>
      <c r="AH30" s="27"/>
      <c r="AI30" s="30">
        <f t="shared" si="5"/>
        <v>0</v>
      </c>
      <c r="AJ30" s="31" t="str">
        <f t="shared" si="6"/>
        <v/>
      </c>
      <c r="AL30" s="24"/>
      <c r="AM30" s="25">
        <f t="shared" ref="AM30:AM38" si="34">$F$18</f>
        <v>250</v>
      </c>
      <c r="AN30" s="26">
        <f t="shared" si="28"/>
        <v>0</v>
      </c>
      <c r="AO30" s="27"/>
      <c r="AP30" s="30">
        <f t="shared" si="7"/>
        <v>0</v>
      </c>
      <c r="AQ30" s="31" t="str">
        <f t="shared" si="8"/>
        <v/>
      </c>
    </row>
    <row r="31" spans="2:43" x14ac:dyDescent="0.25">
      <c r="B31" s="21" t="s">
        <v>136</v>
      </c>
      <c r="C31" s="21"/>
      <c r="D31" s="22" t="s">
        <v>17</v>
      </c>
      <c r="E31" s="23"/>
      <c r="F31" s="24">
        <f>+'Proposed Rates'!D67</f>
        <v>0</v>
      </c>
      <c r="G31" s="25">
        <f>$F$18</f>
        <v>250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250</v>
      </c>
      <c r="Z31" s="26">
        <f t="shared" si="26"/>
        <v>0</v>
      </c>
      <c r="AA31" s="27"/>
      <c r="AB31" s="30">
        <f t="shared" si="3"/>
        <v>-0.24</v>
      </c>
      <c r="AC31" s="31">
        <f t="shared" si="4"/>
        <v>-1</v>
      </c>
      <c r="AE31" s="24">
        <f>+'Res (100)'!AE31</f>
        <v>0</v>
      </c>
      <c r="AF31" s="25">
        <f t="shared" si="33"/>
        <v>250</v>
      </c>
      <c r="AG31" s="26">
        <f t="shared" si="27"/>
        <v>0</v>
      </c>
      <c r="AH31" s="27"/>
      <c r="AI31" s="30">
        <f t="shared" si="5"/>
        <v>0</v>
      </c>
      <c r="AJ31" s="31" t="str">
        <f t="shared" si="6"/>
        <v/>
      </c>
      <c r="AL31" s="24">
        <f>+'Res (100)'!AL31</f>
        <v>0</v>
      </c>
      <c r="AM31" s="25">
        <f t="shared" si="34"/>
        <v>250</v>
      </c>
      <c r="AN31" s="26">
        <f t="shared" si="28"/>
        <v>0</v>
      </c>
      <c r="AO31" s="27"/>
      <c r="AP31" s="30">
        <f t="shared" si="7"/>
        <v>0</v>
      </c>
      <c r="AQ31" s="31" t="str">
        <f t="shared" si="8"/>
        <v/>
      </c>
    </row>
    <row r="32" spans="2:43" x14ac:dyDescent="0.25">
      <c r="B32" s="33"/>
      <c r="C32" s="21"/>
      <c r="D32" s="22"/>
      <c r="E32" s="23"/>
      <c r="F32" s="24"/>
      <c r="G32" s="25">
        <f t="shared" ref="G32:G38" si="35">$F$18</f>
        <v>250</v>
      </c>
      <c r="H32" s="26">
        <f t="shared" si="0"/>
        <v>0</v>
      </c>
      <c r="I32" s="27"/>
      <c r="J32" s="28"/>
      <c r="K32" s="25">
        <f t="shared" si="30"/>
        <v>250</v>
      </c>
      <c r="L32" s="26">
        <f t="shared" si="22"/>
        <v>0</v>
      </c>
      <c r="M32" s="27"/>
      <c r="N32" s="30">
        <f t="shared" si="23"/>
        <v>0</v>
      </c>
      <c r="O32" s="31" t="str">
        <f t="shared" si="24"/>
        <v/>
      </c>
      <c r="Q32" s="28"/>
      <c r="R32" s="25">
        <f t="shared" si="31"/>
        <v>250</v>
      </c>
      <c r="S32" s="26">
        <f t="shared" si="25"/>
        <v>0</v>
      </c>
      <c r="T32" s="27"/>
      <c r="U32" s="30">
        <f t="shared" si="1"/>
        <v>0</v>
      </c>
      <c r="V32" s="31" t="str">
        <f t="shared" si="2"/>
        <v/>
      </c>
      <c r="X32" s="28"/>
      <c r="Y32" s="25">
        <f t="shared" si="32"/>
        <v>250</v>
      </c>
      <c r="Z32" s="26">
        <f t="shared" si="26"/>
        <v>0</v>
      </c>
      <c r="AA32" s="27"/>
      <c r="AB32" s="30">
        <f t="shared" si="3"/>
        <v>0</v>
      </c>
      <c r="AC32" s="31" t="str">
        <f t="shared" si="4"/>
        <v/>
      </c>
      <c r="AE32" s="28"/>
      <c r="AF32" s="25">
        <f t="shared" si="33"/>
        <v>250</v>
      </c>
      <c r="AG32" s="26">
        <f t="shared" si="27"/>
        <v>0</v>
      </c>
      <c r="AH32" s="27"/>
      <c r="AI32" s="30">
        <f t="shared" si="5"/>
        <v>0</v>
      </c>
      <c r="AJ32" s="31" t="str">
        <f t="shared" si="6"/>
        <v/>
      </c>
      <c r="AL32" s="28"/>
      <c r="AM32" s="25">
        <f t="shared" si="34"/>
        <v>250</v>
      </c>
      <c r="AN32" s="26">
        <f t="shared" si="28"/>
        <v>0</v>
      </c>
      <c r="AO32" s="27"/>
      <c r="AP32" s="30">
        <f t="shared" si="7"/>
        <v>0</v>
      </c>
      <c r="AQ32" s="31" t="str">
        <f t="shared" si="8"/>
        <v/>
      </c>
    </row>
    <row r="33" spans="2:43" x14ac:dyDescent="0.25">
      <c r="B33" s="33"/>
      <c r="C33" s="21"/>
      <c r="D33" s="22"/>
      <c r="E33" s="23"/>
      <c r="F33" s="24"/>
      <c r="G33" s="25">
        <f t="shared" si="35"/>
        <v>250</v>
      </c>
      <c r="H33" s="26">
        <f t="shared" si="0"/>
        <v>0</v>
      </c>
      <c r="I33" s="27"/>
      <c r="J33" s="28"/>
      <c r="K33" s="25">
        <f t="shared" si="30"/>
        <v>250</v>
      </c>
      <c r="L33" s="26">
        <f t="shared" si="22"/>
        <v>0</v>
      </c>
      <c r="M33" s="27"/>
      <c r="N33" s="30">
        <f t="shared" si="23"/>
        <v>0</v>
      </c>
      <c r="O33" s="31" t="str">
        <f t="shared" si="24"/>
        <v/>
      </c>
      <c r="Q33" s="28"/>
      <c r="R33" s="25">
        <f t="shared" si="31"/>
        <v>250</v>
      </c>
      <c r="S33" s="26">
        <f t="shared" si="25"/>
        <v>0</v>
      </c>
      <c r="T33" s="27"/>
      <c r="U33" s="30">
        <f t="shared" si="1"/>
        <v>0</v>
      </c>
      <c r="V33" s="31" t="str">
        <f t="shared" si="2"/>
        <v/>
      </c>
      <c r="X33" s="28"/>
      <c r="Y33" s="25">
        <f t="shared" si="32"/>
        <v>250</v>
      </c>
      <c r="Z33" s="26">
        <f t="shared" si="26"/>
        <v>0</v>
      </c>
      <c r="AA33" s="27"/>
      <c r="AB33" s="30">
        <f t="shared" si="3"/>
        <v>0</v>
      </c>
      <c r="AC33" s="31" t="str">
        <f t="shared" si="4"/>
        <v/>
      </c>
      <c r="AE33" s="28"/>
      <c r="AF33" s="25">
        <f t="shared" si="33"/>
        <v>250</v>
      </c>
      <c r="AG33" s="26">
        <f t="shared" si="27"/>
        <v>0</v>
      </c>
      <c r="AH33" s="27"/>
      <c r="AI33" s="30">
        <f t="shared" si="5"/>
        <v>0</v>
      </c>
      <c r="AJ33" s="31" t="str">
        <f t="shared" si="6"/>
        <v/>
      </c>
      <c r="AL33" s="28"/>
      <c r="AM33" s="25">
        <f t="shared" si="34"/>
        <v>250</v>
      </c>
      <c r="AN33" s="26">
        <f t="shared" si="28"/>
        <v>0</v>
      </c>
      <c r="AO33" s="27"/>
      <c r="AP33" s="30">
        <f t="shared" si="7"/>
        <v>0</v>
      </c>
      <c r="AQ33" s="31" t="str">
        <f t="shared" si="8"/>
        <v/>
      </c>
    </row>
    <row r="34" spans="2:43" x14ac:dyDescent="0.25">
      <c r="B34" s="33"/>
      <c r="C34" s="21"/>
      <c r="D34" s="22"/>
      <c r="E34" s="23"/>
      <c r="F34" s="24"/>
      <c r="G34" s="25">
        <f t="shared" si="35"/>
        <v>250</v>
      </c>
      <c r="H34" s="26">
        <f t="shared" si="0"/>
        <v>0</v>
      </c>
      <c r="I34" s="27"/>
      <c r="J34" s="28"/>
      <c r="K34" s="25">
        <f t="shared" si="30"/>
        <v>250</v>
      </c>
      <c r="L34" s="26">
        <f t="shared" si="22"/>
        <v>0</v>
      </c>
      <c r="M34" s="27"/>
      <c r="N34" s="30">
        <f t="shared" si="23"/>
        <v>0</v>
      </c>
      <c r="O34" s="31" t="str">
        <f t="shared" si="24"/>
        <v/>
      </c>
      <c r="Q34" s="28"/>
      <c r="R34" s="25">
        <f t="shared" si="31"/>
        <v>250</v>
      </c>
      <c r="S34" s="26">
        <f t="shared" si="25"/>
        <v>0</v>
      </c>
      <c r="T34" s="27"/>
      <c r="U34" s="30">
        <f t="shared" si="1"/>
        <v>0</v>
      </c>
      <c r="V34" s="31" t="str">
        <f t="shared" si="2"/>
        <v/>
      </c>
      <c r="X34" s="28"/>
      <c r="Y34" s="25">
        <f t="shared" si="32"/>
        <v>250</v>
      </c>
      <c r="Z34" s="26">
        <f t="shared" si="26"/>
        <v>0</v>
      </c>
      <c r="AA34" s="27"/>
      <c r="AB34" s="30">
        <f t="shared" si="3"/>
        <v>0</v>
      </c>
      <c r="AC34" s="31" t="str">
        <f t="shared" si="4"/>
        <v/>
      </c>
      <c r="AE34" s="28"/>
      <c r="AF34" s="25">
        <f t="shared" si="33"/>
        <v>250</v>
      </c>
      <c r="AG34" s="26">
        <f t="shared" si="27"/>
        <v>0</v>
      </c>
      <c r="AH34" s="27"/>
      <c r="AI34" s="30">
        <f t="shared" si="5"/>
        <v>0</v>
      </c>
      <c r="AJ34" s="31" t="str">
        <f t="shared" si="6"/>
        <v/>
      </c>
      <c r="AL34" s="28"/>
      <c r="AM34" s="25">
        <f t="shared" si="34"/>
        <v>250</v>
      </c>
      <c r="AN34" s="26">
        <f t="shared" si="28"/>
        <v>0</v>
      </c>
      <c r="AO34" s="27"/>
      <c r="AP34" s="30">
        <f t="shared" si="7"/>
        <v>0</v>
      </c>
      <c r="AQ34" s="31" t="str">
        <f t="shared" si="8"/>
        <v/>
      </c>
    </row>
    <row r="35" spans="2:43" x14ac:dyDescent="0.25">
      <c r="B35" s="33"/>
      <c r="C35" s="21"/>
      <c r="D35" s="22"/>
      <c r="E35" s="23"/>
      <c r="F35" s="24"/>
      <c r="G35" s="25">
        <f t="shared" si="35"/>
        <v>250</v>
      </c>
      <c r="H35" s="26">
        <f t="shared" si="0"/>
        <v>0</v>
      </c>
      <c r="I35" s="27"/>
      <c r="J35" s="28"/>
      <c r="K35" s="25">
        <f t="shared" si="30"/>
        <v>250</v>
      </c>
      <c r="L35" s="26">
        <f t="shared" si="22"/>
        <v>0</v>
      </c>
      <c r="M35" s="27"/>
      <c r="N35" s="30">
        <f t="shared" si="23"/>
        <v>0</v>
      </c>
      <c r="O35" s="31" t="str">
        <f t="shared" si="24"/>
        <v/>
      </c>
      <c r="Q35" s="28"/>
      <c r="R35" s="25">
        <f t="shared" si="31"/>
        <v>250</v>
      </c>
      <c r="S35" s="26">
        <f t="shared" si="25"/>
        <v>0</v>
      </c>
      <c r="T35" s="27"/>
      <c r="U35" s="30">
        <f t="shared" si="1"/>
        <v>0</v>
      </c>
      <c r="V35" s="31" t="str">
        <f t="shared" si="2"/>
        <v/>
      </c>
      <c r="X35" s="28"/>
      <c r="Y35" s="25">
        <f t="shared" si="32"/>
        <v>250</v>
      </c>
      <c r="Z35" s="26">
        <f t="shared" si="26"/>
        <v>0</v>
      </c>
      <c r="AA35" s="27"/>
      <c r="AB35" s="30">
        <f t="shared" si="3"/>
        <v>0</v>
      </c>
      <c r="AC35" s="31" t="str">
        <f t="shared" si="4"/>
        <v/>
      </c>
      <c r="AE35" s="28"/>
      <c r="AF35" s="25">
        <f t="shared" si="33"/>
        <v>250</v>
      </c>
      <c r="AG35" s="26">
        <f t="shared" si="27"/>
        <v>0</v>
      </c>
      <c r="AH35" s="27"/>
      <c r="AI35" s="30">
        <f t="shared" si="5"/>
        <v>0</v>
      </c>
      <c r="AJ35" s="31" t="str">
        <f t="shared" si="6"/>
        <v/>
      </c>
      <c r="AL35" s="28"/>
      <c r="AM35" s="25">
        <f t="shared" si="34"/>
        <v>250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250</v>
      </c>
      <c r="H37" s="26">
        <f t="shared" si="0"/>
        <v>0</v>
      </c>
      <c r="I37" s="27"/>
      <c r="J37" s="28"/>
      <c r="K37" s="25">
        <f t="shared" si="30"/>
        <v>250</v>
      </c>
      <c r="L37" s="26">
        <f t="shared" si="22"/>
        <v>0</v>
      </c>
      <c r="M37" s="27"/>
      <c r="N37" s="30">
        <f t="shared" si="23"/>
        <v>0</v>
      </c>
      <c r="O37" s="31" t="str">
        <f t="shared" si="24"/>
        <v/>
      </c>
      <c r="Q37" s="28"/>
      <c r="R37" s="25">
        <f t="shared" si="31"/>
        <v>250</v>
      </c>
      <c r="S37" s="26">
        <f t="shared" si="25"/>
        <v>0</v>
      </c>
      <c r="T37" s="27"/>
      <c r="U37" s="30">
        <f t="shared" si="1"/>
        <v>0</v>
      </c>
      <c r="V37" s="31" t="str">
        <f t="shared" si="2"/>
        <v/>
      </c>
      <c r="X37" s="28"/>
      <c r="Y37" s="25">
        <f t="shared" si="32"/>
        <v>250</v>
      </c>
      <c r="Z37" s="26">
        <f t="shared" si="26"/>
        <v>0</v>
      </c>
      <c r="AA37" s="27"/>
      <c r="AB37" s="30">
        <f t="shared" si="3"/>
        <v>0</v>
      </c>
      <c r="AC37" s="31" t="str">
        <f t="shared" si="4"/>
        <v/>
      </c>
      <c r="AE37" s="28"/>
      <c r="AF37" s="25">
        <f t="shared" si="33"/>
        <v>250</v>
      </c>
      <c r="AG37" s="26">
        <f t="shared" si="27"/>
        <v>0</v>
      </c>
      <c r="AH37" s="27"/>
      <c r="AI37" s="30">
        <f t="shared" si="5"/>
        <v>0</v>
      </c>
      <c r="AJ37" s="31" t="str">
        <f t="shared" si="6"/>
        <v/>
      </c>
      <c r="AL37" s="28"/>
      <c r="AM37" s="25">
        <f t="shared" si="34"/>
        <v>250</v>
      </c>
      <c r="AN37" s="26">
        <f t="shared" si="28"/>
        <v>0</v>
      </c>
      <c r="AO37" s="27"/>
      <c r="AP37" s="30">
        <f t="shared" si="7"/>
        <v>0</v>
      </c>
      <c r="AQ37" s="31" t="str">
        <f t="shared" si="8"/>
        <v/>
      </c>
    </row>
    <row r="38" spans="2:43" x14ac:dyDescent="0.25">
      <c r="B38" s="33"/>
      <c r="C38" s="21"/>
      <c r="D38" s="22"/>
      <c r="E38" s="23"/>
      <c r="F38" s="24"/>
      <c r="G38" s="25">
        <f t="shared" si="35"/>
        <v>250</v>
      </c>
      <c r="H38" s="26">
        <f t="shared" si="0"/>
        <v>0</v>
      </c>
      <c r="I38" s="27"/>
      <c r="J38" s="28"/>
      <c r="K38" s="25">
        <f t="shared" si="30"/>
        <v>250</v>
      </c>
      <c r="L38" s="26">
        <f t="shared" si="22"/>
        <v>0</v>
      </c>
      <c r="M38" s="27"/>
      <c r="N38" s="30">
        <f t="shared" si="23"/>
        <v>0</v>
      </c>
      <c r="O38" s="31" t="str">
        <f t="shared" si="24"/>
        <v/>
      </c>
      <c r="Q38" s="28"/>
      <c r="R38" s="25">
        <f t="shared" si="31"/>
        <v>250</v>
      </c>
      <c r="S38" s="26">
        <f t="shared" si="25"/>
        <v>0</v>
      </c>
      <c r="T38" s="27"/>
      <c r="U38" s="30">
        <f t="shared" si="1"/>
        <v>0</v>
      </c>
      <c r="V38" s="31" t="str">
        <f t="shared" si="2"/>
        <v/>
      </c>
      <c r="X38" s="28"/>
      <c r="Y38" s="25">
        <f t="shared" si="32"/>
        <v>250</v>
      </c>
      <c r="Z38" s="26">
        <f t="shared" si="26"/>
        <v>0</v>
      </c>
      <c r="AA38" s="27"/>
      <c r="AB38" s="30">
        <f t="shared" si="3"/>
        <v>0</v>
      </c>
      <c r="AC38" s="31" t="str">
        <f t="shared" si="4"/>
        <v/>
      </c>
      <c r="AE38" s="28"/>
      <c r="AF38" s="25">
        <f t="shared" si="33"/>
        <v>250</v>
      </c>
      <c r="AG38" s="26">
        <f t="shared" si="27"/>
        <v>0</v>
      </c>
      <c r="AH38" s="27"/>
      <c r="AI38" s="30">
        <f t="shared" si="5"/>
        <v>0</v>
      </c>
      <c r="AJ38" s="31" t="str">
        <f t="shared" si="6"/>
        <v/>
      </c>
      <c r="AL38" s="28"/>
      <c r="AM38" s="25">
        <f t="shared" si="34"/>
        <v>250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250</v>
      </c>
      <c r="H40" s="26">
        <f>G40*F40</f>
        <v>-7.4999999999999997E-2</v>
      </c>
      <c r="I40" s="27"/>
      <c r="J40" s="28">
        <f>+'Proposed Rates'!E38</f>
        <v>-5.9999999999999995E-4</v>
      </c>
      <c r="K40" s="25">
        <f>$F$18</f>
        <v>250</v>
      </c>
      <c r="L40" s="26">
        <f>K40*J40</f>
        <v>-0.15</v>
      </c>
      <c r="M40" s="27"/>
      <c r="N40" s="30">
        <f>L40-H40</f>
        <v>-7.4999999999999997E-2</v>
      </c>
      <c r="O40" s="31">
        <f>IF((H40)=0,"",(N40/H40))</f>
        <v>1</v>
      </c>
      <c r="Q40" s="28">
        <f>+'Proposed Rates'!F38</f>
        <v>-5.9999999999999995E-4</v>
      </c>
      <c r="R40" s="25">
        <f>$F$18</f>
        <v>250</v>
      </c>
      <c r="S40" s="26">
        <f>R40*Q40</f>
        <v>-0.15</v>
      </c>
      <c r="T40" s="27"/>
      <c r="U40" s="30">
        <f t="shared" si="1"/>
        <v>0</v>
      </c>
      <c r="V40" s="31">
        <f t="shared" si="2"/>
        <v>0</v>
      </c>
      <c r="X40" s="28">
        <f>+'Proposed Rates'!G38</f>
        <v>0</v>
      </c>
      <c r="Y40" s="25">
        <f>$F$18</f>
        <v>250</v>
      </c>
      <c r="Z40" s="26">
        <f>Y40*X40</f>
        <v>0</v>
      </c>
      <c r="AA40" s="27"/>
      <c r="AB40" s="30">
        <f t="shared" si="3"/>
        <v>0.15</v>
      </c>
      <c r="AC40" s="31">
        <f t="shared" si="4"/>
        <v>-1</v>
      </c>
      <c r="AE40" s="28">
        <f>+'Proposed Rates'!H38</f>
        <v>0</v>
      </c>
      <c r="AF40" s="25">
        <f>$F$18</f>
        <v>250</v>
      </c>
      <c r="AG40" s="26">
        <f>AF40*AE40</f>
        <v>0</v>
      </c>
      <c r="AH40" s="27"/>
      <c r="AI40" s="30">
        <f t="shared" si="5"/>
        <v>0</v>
      </c>
      <c r="AJ40" s="31" t="str">
        <f t="shared" si="6"/>
        <v/>
      </c>
      <c r="AL40" s="28">
        <f>+'Proposed Rates'!I38</f>
        <v>0</v>
      </c>
      <c r="AM40" s="25">
        <f>$F$18</f>
        <v>250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6">$F$18</f>
        <v>250</v>
      </c>
      <c r="H42" s="26">
        <f t="shared" ref="H42:H43" si="37">G42*F42</f>
        <v>0</v>
      </c>
      <c r="I42" s="41"/>
      <c r="J42" s="28">
        <f>+'Proposed Rates'!E139</f>
        <v>0</v>
      </c>
      <c r="K42" s="25">
        <f t="shared" ref="K42:K43" si="38">$F$18</f>
        <v>250</v>
      </c>
      <c r="L42" s="26">
        <f t="shared" ref="L42:L43" si="39">K42*J42</f>
        <v>0</v>
      </c>
      <c r="M42" s="42"/>
      <c r="N42" s="30">
        <f t="shared" ref="N42:N43" si="40">L42-H42</f>
        <v>0</v>
      </c>
      <c r="O42" s="31" t="str">
        <f t="shared" ref="O42:O46" si="41">IF((H42)=0,"",(N42/H42))</f>
        <v/>
      </c>
      <c r="Q42" s="28">
        <f>+'Proposed Rates'!F139</f>
        <v>0</v>
      </c>
      <c r="R42" s="25">
        <f t="shared" ref="R42:R43" si="42">$F$18</f>
        <v>250</v>
      </c>
      <c r="S42" s="26">
        <f t="shared" ref="S42:S43" si="43">R42*Q42</f>
        <v>0</v>
      </c>
      <c r="T42" s="42"/>
      <c r="U42" s="30">
        <f t="shared" si="1"/>
        <v>0</v>
      </c>
      <c r="V42" s="31" t="str">
        <f t="shared" si="2"/>
        <v/>
      </c>
      <c r="X42" s="28">
        <f>+'Proposed Rates'!G139</f>
        <v>0</v>
      </c>
      <c r="Y42" s="25">
        <f t="shared" ref="Y42:Y43" si="44">$F$18</f>
        <v>250</v>
      </c>
      <c r="Z42" s="26">
        <f t="shared" ref="Z42:Z43" si="45">Y42*X42</f>
        <v>0</v>
      </c>
      <c r="AA42" s="42"/>
      <c r="AB42" s="30">
        <f t="shared" si="3"/>
        <v>0</v>
      </c>
      <c r="AC42" s="31" t="str">
        <f t="shared" si="4"/>
        <v/>
      </c>
      <c r="AE42" s="28">
        <f>+'Proposed Rates'!H139</f>
        <v>0</v>
      </c>
      <c r="AF42" s="25">
        <f t="shared" ref="AF42:AF43" si="46">$F$18</f>
        <v>250</v>
      </c>
      <c r="AG42" s="26">
        <f t="shared" ref="AG42:AG43" si="47">AF42*AE42</f>
        <v>0</v>
      </c>
      <c r="AH42" s="42"/>
      <c r="AI42" s="30">
        <f t="shared" si="5"/>
        <v>0</v>
      </c>
      <c r="AJ42" s="31" t="str">
        <f t="shared" si="6"/>
        <v/>
      </c>
      <c r="AL42" s="28">
        <f>+'Proposed Rates'!I139</f>
        <v>0</v>
      </c>
      <c r="AM42" s="25">
        <f t="shared" ref="AM42:AM43" si="48">$F$18</f>
        <v>250</v>
      </c>
      <c r="AN42" s="26">
        <f t="shared" ref="AN42:AN43" si="49">AM42*AL42</f>
        <v>0</v>
      </c>
      <c r="AO42" s="42"/>
      <c r="AP42" s="30">
        <f t="shared" si="7"/>
        <v>0</v>
      </c>
      <c r="AQ42" s="31" t="str">
        <f t="shared" si="8"/>
        <v/>
      </c>
    </row>
    <row r="43" spans="2:43" x14ac:dyDescent="0.25">
      <c r="B43" s="40"/>
      <c r="C43" s="21"/>
      <c r="D43" s="22"/>
      <c r="E43" s="23"/>
      <c r="F43" s="24"/>
      <c r="G43" s="25">
        <f t="shared" si="36"/>
        <v>250</v>
      </c>
      <c r="H43" s="26">
        <f t="shared" si="37"/>
        <v>0</v>
      </c>
      <c r="I43" s="41"/>
      <c r="J43" s="28"/>
      <c r="K43" s="25">
        <f t="shared" si="38"/>
        <v>250</v>
      </c>
      <c r="L43" s="26">
        <f t="shared" si="39"/>
        <v>0</v>
      </c>
      <c r="M43" s="42"/>
      <c r="N43" s="30">
        <f t="shared" si="40"/>
        <v>0</v>
      </c>
      <c r="O43" s="31" t="str">
        <f t="shared" si="41"/>
        <v/>
      </c>
      <c r="Q43" s="28"/>
      <c r="R43" s="25">
        <f t="shared" si="42"/>
        <v>250</v>
      </c>
      <c r="S43" s="26">
        <f t="shared" si="43"/>
        <v>0</v>
      </c>
      <c r="T43" s="42"/>
      <c r="U43" s="30">
        <f t="shared" si="1"/>
        <v>0</v>
      </c>
      <c r="V43" s="31" t="str">
        <f t="shared" si="2"/>
        <v/>
      </c>
      <c r="X43" s="28"/>
      <c r="Y43" s="25">
        <f t="shared" si="44"/>
        <v>250</v>
      </c>
      <c r="Z43" s="26">
        <f t="shared" si="45"/>
        <v>0</v>
      </c>
      <c r="AA43" s="42"/>
      <c r="AB43" s="30">
        <f t="shared" si="3"/>
        <v>0</v>
      </c>
      <c r="AC43" s="31" t="str">
        <f t="shared" si="4"/>
        <v/>
      </c>
      <c r="AE43" s="28"/>
      <c r="AF43" s="25">
        <f t="shared" si="46"/>
        <v>250</v>
      </c>
      <c r="AG43" s="26">
        <f t="shared" si="47"/>
        <v>0</v>
      </c>
      <c r="AH43" s="42"/>
      <c r="AI43" s="30">
        <f t="shared" si="5"/>
        <v>0</v>
      </c>
      <c r="AJ43" s="31" t="str">
        <f t="shared" si="6"/>
        <v/>
      </c>
      <c r="AL43" s="28"/>
      <c r="AM43" s="25">
        <f t="shared" si="48"/>
        <v>250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258.375</v>
      </c>
      <c r="H44" s="26">
        <f>G44*F44</f>
        <v>1.5502500000000001E-2</v>
      </c>
      <c r="I44" s="27"/>
      <c r="J44" s="46">
        <f>'Proposed Rates'!E233</f>
        <v>5.0000000000000002E-5</v>
      </c>
      <c r="K44" s="45">
        <f>$F$18*(1+J73)</f>
        <v>258.45</v>
      </c>
      <c r="L44" s="26">
        <f>K44*J44</f>
        <v>1.29225E-2</v>
      </c>
      <c r="M44" s="27"/>
      <c r="N44" s="30">
        <f>L44-H44</f>
        <v>-2.5800000000000007E-3</v>
      </c>
      <c r="O44" s="31">
        <f>IF((H44)=0,"",(N44/H44))</f>
        <v>-0.16642477019835514</v>
      </c>
      <c r="Q44" s="46">
        <f>'Proposed Rates'!F233</f>
        <v>5.0000000000000002E-5</v>
      </c>
      <c r="R44" s="45">
        <f>$F$18*(1+Q73)</f>
        <v>258.45</v>
      </c>
      <c r="S44" s="26">
        <f>R44*Q44</f>
        <v>1.29225E-2</v>
      </c>
      <c r="T44" s="27"/>
      <c r="U44" s="30">
        <f t="shared" si="1"/>
        <v>0</v>
      </c>
      <c r="V44" s="31">
        <f t="shared" si="2"/>
        <v>0</v>
      </c>
      <c r="X44" s="46">
        <f>'Proposed Rates'!G233</f>
        <v>5.0000000000000002E-5</v>
      </c>
      <c r="Y44" s="45">
        <f>$F$18*(1+X73)</f>
        <v>258.45</v>
      </c>
      <c r="Z44" s="26">
        <f>Y44*X44</f>
        <v>1.29225E-2</v>
      </c>
      <c r="AA44" s="27"/>
      <c r="AB44" s="30">
        <f t="shared" si="3"/>
        <v>0</v>
      </c>
      <c r="AC44" s="31">
        <f t="shared" si="4"/>
        <v>0</v>
      </c>
      <c r="AE44" s="46">
        <f>'Proposed Rates'!H233</f>
        <v>5.0000000000000002E-5</v>
      </c>
      <c r="AF44" s="45">
        <f>$F$18*(1+AE73)</f>
        <v>258.45</v>
      </c>
      <c r="AG44" s="26">
        <f>AF44*AE44</f>
        <v>1.29225E-2</v>
      </c>
      <c r="AH44" s="27"/>
      <c r="AI44" s="30">
        <f t="shared" si="5"/>
        <v>0</v>
      </c>
      <c r="AJ44" s="31">
        <f t="shared" si="6"/>
        <v>0</v>
      </c>
      <c r="AL44" s="46">
        <f>'Proposed Rates'!I233</f>
        <v>5.0000000000000002E-5</v>
      </c>
      <c r="AM44" s="45">
        <f>$F$18*(1+AL73)</f>
        <v>258.45</v>
      </c>
      <c r="AN44" s="26">
        <f>AM44*AL44</f>
        <v>1.29225E-2</v>
      </c>
      <c r="AO44" s="27"/>
      <c r="AP44" s="30">
        <f t="shared" si="7"/>
        <v>0</v>
      </c>
      <c r="AQ44" s="31">
        <f t="shared" si="8"/>
        <v>0</v>
      </c>
    </row>
    <row r="45" spans="2:43" x14ac:dyDescent="0.25">
      <c r="B45" s="43" t="s">
        <v>25</v>
      </c>
      <c r="C45" s="21"/>
      <c r="D45" s="22"/>
      <c r="E45" s="23"/>
      <c r="F45" s="47">
        <f>0.65*$F$54+0.17*$F$55+0.18*$F$56</f>
        <v>0.12756999999999999</v>
      </c>
      <c r="G45" s="48">
        <f>$F$18*(1+$F$73)-$F$18</f>
        <v>8.375</v>
      </c>
      <c r="H45" s="26">
        <f t="shared" ref="H45" si="50">G45*F45</f>
        <v>1.0683987499999998</v>
      </c>
      <c r="I45" s="27"/>
      <c r="J45" s="49">
        <f>0.65*$J$54+0.17*$J$55+0.18*$J$56</f>
        <v>0.12756999999999999</v>
      </c>
      <c r="K45" s="48">
        <f>$F$18*(1+$J$73)-$F$18</f>
        <v>8.4499999999999886</v>
      </c>
      <c r="L45" s="26">
        <f t="shared" ref="L45" si="51">K45*J45</f>
        <v>1.0779664999999985</v>
      </c>
      <c r="M45" s="27"/>
      <c r="N45" s="30">
        <f t="shared" ref="N45" si="52">L45-H45</f>
        <v>9.5677499999986537E-3</v>
      </c>
      <c r="O45" s="31">
        <f t="shared" ref="O45" si="53">IF((H45)=0,"",(N45/H45))</f>
        <v>8.955223880595756E-3</v>
      </c>
      <c r="Q45" s="49">
        <f>0.65*$Q$54+0.17*$Q$55+0.18*$Q$56</f>
        <v>0.12756999999999999</v>
      </c>
      <c r="R45" s="48">
        <f>$F$18*(1+Q73)-$F$18</f>
        <v>8.4499999999999886</v>
      </c>
      <c r="S45" s="26">
        <f t="shared" ref="S45" si="54">R45*Q45</f>
        <v>1.0779664999999985</v>
      </c>
      <c r="T45" s="27"/>
      <c r="U45" s="30">
        <f t="shared" si="1"/>
        <v>0</v>
      </c>
      <c r="V45" s="31">
        <f t="shared" si="2"/>
        <v>0</v>
      </c>
      <c r="X45" s="49">
        <f>0.65*$X$54+0.17*$X$55+0.18*$X$56</f>
        <v>0.12756999999999999</v>
      </c>
      <c r="Y45" s="48">
        <f>$F$18*(1+X73)-$F$18</f>
        <v>8.4499999999999886</v>
      </c>
      <c r="Z45" s="26">
        <f t="shared" ref="Z45" si="55">Y45*X45</f>
        <v>1.0779664999999985</v>
      </c>
      <c r="AA45" s="27"/>
      <c r="AB45" s="30">
        <f t="shared" si="3"/>
        <v>0</v>
      </c>
      <c r="AC45" s="31">
        <f t="shared" si="4"/>
        <v>0</v>
      </c>
      <c r="AE45" s="49">
        <f>0.65*$AE$54+0.17*$AE$55+0.18*$AE$56</f>
        <v>0.12756999999999999</v>
      </c>
      <c r="AF45" s="48">
        <f>$F$18*(1+AE73)-$F$18</f>
        <v>8.4499999999999886</v>
      </c>
      <c r="AG45" s="26">
        <f t="shared" ref="AG45" si="56">AF45*AE45</f>
        <v>1.0779664999999985</v>
      </c>
      <c r="AH45" s="27"/>
      <c r="AI45" s="30">
        <f t="shared" si="5"/>
        <v>0</v>
      </c>
      <c r="AJ45" s="31">
        <f t="shared" si="6"/>
        <v>0</v>
      </c>
      <c r="AL45" s="49">
        <f>0.65*$AL$54+0.17*$AL$55+0.18*$AL$56</f>
        <v>0.12756999999999999</v>
      </c>
      <c r="AM45" s="48">
        <f>$F$18*(1+AL73)-$F$18</f>
        <v>8.4499999999999886</v>
      </c>
      <c r="AN45" s="26">
        <f t="shared" ref="AN45" si="57">AM45*AL45</f>
        <v>1.0779664999999985</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30.218901250000002</v>
      </c>
      <c r="I47" s="36"/>
      <c r="J47" s="53"/>
      <c r="K47" s="55"/>
      <c r="L47" s="54">
        <f>SUM(L40:L46)+L39</f>
        <v>30.570888999999998</v>
      </c>
      <c r="M47" s="36"/>
      <c r="N47" s="37">
        <f t="shared" ref="N47:N64" si="58">L47-H47</f>
        <v>0.35198774999999571</v>
      </c>
      <c r="O47" s="38">
        <f t="shared" ref="O47:O64" si="59">IF((H47)=0,"",(N47/H47))</f>
        <v>1.1647933427096252E-2</v>
      </c>
      <c r="Q47" s="53"/>
      <c r="R47" s="55"/>
      <c r="S47" s="54">
        <f>SUM(S40:S46)+S39</f>
        <v>31.850888999999999</v>
      </c>
      <c r="T47" s="36"/>
      <c r="U47" s="37">
        <f t="shared" si="1"/>
        <v>1.2800000000000011</v>
      </c>
      <c r="V47" s="38">
        <f t="shared" si="2"/>
        <v>4.1869897862636618E-2</v>
      </c>
      <c r="X47" s="53"/>
      <c r="Y47" s="55"/>
      <c r="Z47" s="54">
        <f>SUM(Z40:Z46)+Z39</f>
        <v>33.290889</v>
      </c>
      <c r="AA47" s="36"/>
      <c r="AB47" s="37">
        <f t="shared" si="3"/>
        <v>1.4400000000000013</v>
      </c>
      <c r="AC47" s="38">
        <f t="shared" si="4"/>
        <v>4.5210669002048932E-2</v>
      </c>
      <c r="AE47" s="53"/>
      <c r="AF47" s="55"/>
      <c r="AG47" s="54">
        <f>SUM(AG40:AG46)+AG39</f>
        <v>33.770888999999997</v>
      </c>
      <c r="AH47" s="36"/>
      <c r="AI47" s="37">
        <f t="shared" si="5"/>
        <v>0.47999999999999687</v>
      </c>
      <c r="AJ47" s="38">
        <f t="shared" si="6"/>
        <v>1.4418359329484919E-2</v>
      </c>
      <c r="AL47" s="53"/>
      <c r="AM47" s="55"/>
      <c r="AN47" s="54">
        <f>SUM(AN40:AN46)+AN39</f>
        <v>33.870888999999998</v>
      </c>
      <c r="AO47" s="36"/>
      <c r="AP47" s="37">
        <f t="shared" si="7"/>
        <v>0.10000000000000142</v>
      </c>
      <c r="AQ47" s="38">
        <f t="shared" si="8"/>
        <v>2.9611302207650332E-3</v>
      </c>
    </row>
    <row r="48" spans="2:43" x14ac:dyDescent="0.25">
      <c r="B48" s="27" t="s">
        <v>28</v>
      </c>
      <c r="C48" s="27"/>
      <c r="D48" s="56" t="s">
        <v>20</v>
      </c>
      <c r="E48" s="57"/>
      <c r="F48" s="28">
        <f>'Proposed Rates'!D153</f>
        <v>7.6E-3</v>
      </c>
      <c r="G48" s="58">
        <f>F18*(1+F73)</f>
        <v>258.375</v>
      </c>
      <c r="H48" s="26">
        <f>G48*F48</f>
        <v>1.9636499999999999</v>
      </c>
      <c r="I48" s="27"/>
      <c r="J48" s="28">
        <f>'Proposed Rates'!E153</f>
        <v>8.0999999999999996E-3</v>
      </c>
      <c r="K48" s="59">
        <f>F18*(1+J73)</f>
        <v>258.45</v>
      </c>
      <c r="L48" s="26">
        <f>K48*J48</f>
        <v>2.093445</v>
      </c>
      <c r="M48" s="27"/>
      <c r="N48" s="30">
        <f t="shared" si="58"/>
        <v>0.1297950000000001</v>
      </c>
      <c r="O48" s="31">
        <f t="shared" si="59"/>
        <v>6.6098846535788E-2</v>
      </c>
      <c r="Q48" s="28">
        <f>'Proposed Rates'!F153</f>
        <v>8.0999999999999996E-3</v>
      </c>
      <c r="R48" s="59">
        <f>$F$18*(1+Q73)</f>
        <v>258.45</v>
      </c>
      <c r="S48" s="26">
        <f>R48*Q48</f>
        <v>2.093445</v>
      </c>
      <c r="T48" s="27"/>
      <c r="U48" s="30">
        <f t="shared" si="1"/>
        <v>0</v>
      </c>
      <c r="V48" s="31">
        <f t="shared" si="2"/>
        <v>0</v>
      </c>
      <c r="X48" s="28">
        <f>'Proposed Rates'!G153</f>
        <v>8.0999999999999996E-3</v>
      </c>
      <c r="Y48" s="59">
        <f>$F$18*(1+X73)</f>
        <v>258.45</v>
      </c>
      <c r="Z48" s="26">
        <f>Y48*X48</f>
        <v>2.093445</v>
      </c>
      <c r="AA48" s="27"/>
      <c r="AB48" s="30">
        <f t="shared" si="3"/>
        <v>0</v>
      </c>
      <c r="AC48" s="31">
        <f t="shared" si="4"/>
        <v>0</v>
      </c>
      <c r="AE48" s="28">
        <f>'Proposed Rates'!H153</f>
        <v>8.0999999999999996E-3</v>
      </c>
      <c r="AF48" s="59">
        <f>$F$18*(1+AE73)</f>
        <v>258.45</v>
      </c>
      <c r="AG48" s="26">
        <f>AF48*AE48</f>
        <v>2.093445</v>
      </c>
      <c r="AH48" s="27"/>
      <c r="AI48" s="30">
        <f t="shared" si="5"/>
        <v>0</v>
      </c>
      <c r="AJ48" s="31">
        <f t="shared" si="6"/>
        <v>0</v>
      </c>
      <c r="AL48" s="28">
        <f>'Proposed Rates'!I153</f>
        <v>8.0999999999999996E-3</v>
      </c>
      <c r="AM48" s="59">
        <f>$F$18*(1+AL73)</f>
        <v>258.45</v>
      </c>
      <c r="AN48" s="26">
        <f>AM48*AL48</f>
        <v>2.093445</v>
      </c>
      <c r="AO48" s="27"/>
      <c r="AP48" s="30">
        <f t="shared" si="7"/>
        <v>0</v>
      </c>
      <c r="AQ48" s="31">
        <f t="shared" si="8"/>
        <v>0</v>
      </c>
    </row>
    <row r="49" spans="2:43" ht="25" x14ac:dyDescent="0.25">
      <c r="B49" s="60" t="s">
        <v>29</v>
      </c>
      <c r="C49" s="27"/>
      <c r="D49" s="56" t="s">
        <v>20</v>
      </c>
      <c r="E49" s="57"/>
      <c r="F49" s="28">
        <f>'Proposed Rates'!D167</f>
        <v>5.1999999999999998E-3</v>
      </c>
      <c r="G49" s="58">
        <f>G48</f>
        <v>258.375</v>
      </c>
      <c r="H49" s="26">
        <f>G49*F49</f>
        <v>1.34355</v>
      </c>
      <c r="I49" s="27"/>
      <c r="J49" s="28">
        <f>'Proposed Rates'!E167</f>
        <v>5.0000000000000001E-3</v>
      </c>
      <c r="K49" s="59">
        <f>K48</f>
        <v>258.45</v>
      </c>
      <c r="L49" s="26">
        <f>K49*J49</f>
        <v>1.2922499999999999</v>
      </c>
      <c r="M49" s="27"/>
      <c r="N49" s="30">
        <f t="shared" si="58"/>
        <v>-5.1300000000000123E-2</v>
      </c>
      <c r="O49" s="31">
        <f t="shared" si="59"/>
        <v>-3.8182427151948285E-2</v>
      </c>
      <c r="Q49" s="28">
        <f>'Proposed Rates'!F167</f>
        <v>5.0000000000000001E-3</v>
      </c>
      <c r="R49" s="59">
        <f>R48</f>
        <v>258.45</v>
      </c>
      <c r="S49" s="26">
        <f>R49*Q49</f>
        <v>1.2922499999999999</v>
      </c>
      <c r="T49" s="27"/>
      <c r="U49" s="30">
        <f t="shared" si="1"/>
        <v>0</v>
      </c>
      <c r="V49" s="31">
        <f t="shared" si="2"/>
        <v>0</v>
      </c>
      <c r="X49" s="28">
        <f>'Proposed Rates'!G167</f>
        <v>5.0000000000000001E-3</v>
      </c>
      <c r="Y49" s="59">
        <f>Y48</f>
        <v>258.45</v>
      </c>
      <c r="Z49" s="26">
        <f>Y49*X49</f>
        <v>1.2922499999999999</v>
      </c>
      <c r="AA49" s="27"/>
      <c r="AB49" s="30">
        <f t="shared" si="3"/>
        <v>0</v>
      </c>
      <c r="AC49" s="31">
        <f t="shared" si="4"/>
        <v>0</v>
      </c>
      <c r="AE49" s="28">
        <f>'Proposed Rates'!H167</f>
        <v>5.0000000000000001E-3</v>
      </c>
      <c r="AF49" s="59">
        <f>AF48</f>
        <v>258.45</v>
      </c>
      <c r="AG49" s="26">
        <f>AF49*AE49</f>
        <v>1.2922499999999999</v>
      </c>
      <c r="AH49" s="27"/>
      <c r="AI49" s="30">
        <f t="shared" si="5"/>
        <v>0</v>
      </c>
      <c r="AJ49" s="31">
        <f t="shared" si="6"/>
        <v>0</v>
      </c>
      <c r="AL49" s="28">
        <f>'Proposed Rates'!I167</f>
        <v>5.0000000000000001E-3</v>
      </c>
      <c r="AM49" s="59">
        <f>AM48</f>
        <v>258.45</v>
      </c>
      <c r="AN49" s="26">
        <f>AM49*AL49</f>
        <v>1.2922499999999999</v>
      </c>
      <c r="AO49" s="27"/>
      <c r="AP49" s="30">
        <f t="shared" si="7"/>
        <v>0</v>
      </c>
      <c r="AQ49" s="31">
        <f t="shared" si="8"/>
        <v>0</v>
      </c>
    </row>
    <row r="50" spans="2:43" ht="26" x14ac:dyDescent="0.25">
      <c r="B50" s="50" t="s">
        <v>30</v>
      </c>
      <c r="C50" s="35"/>
      <c r="D50" s="35"/>
      <c r="E50" s="35"/>
      <c r="F50" s="61"/>
      <c r="G50" s="53"/>
      <c r="H50" s="54">
        <f>SUM(H47:H49)</f>
        <v>33.526101250000004</v>
      </c>
      <c r="I50" s="62"/>
      <c r="J50" s="63"/>
      <c r="K50" s="64"/>
      <c r="L50" s="54">
        <f>SUM(L47:L49)</f>
        <v>33.956583999999999</v>
      </c>
      <c r="M50" s="62"/>
      <c r="N50" s="37">
        <f t="shared" si="58"/>
        <v>0.43048274999999592</v>
      </c>
      <c r="O50" s="38">
        <f t="shared" si="59"/>
        <v>1.2840226985832296E-2</v>
      </c>
      <c r="Q50" s="63"/>
      <c r="R50" s="64"/>
      <c r="S50" s="54">
        <f>SUM(S47:S49)</f>
        <v>35.236584000000001</v>
      </c>
      <c r="T50" s="62"/>
      <c r="U50" s="37">
        <f t="shared" si="1"/>
        <v>1.2800000000000011</v>
      </c>
      <c r="V50" s="38">
        <f t="shared" si="2"/>
        <v>3.7695193368096187E-2</v>
      </c>
      <c r="X50" s="63"/>
      <c r="Y50" s="64"/>
      <c r="Z50" s="54">
        <f>SUM(Z47:Z49)</f>
        <v>36.676584000000005</v>
      </c>
      <c r="AA50" s="62"/>
      <c r="AB50" s="37">
        <f t="shared" si="3"/>
        <v>1.4400000000000048</v>
      </c>
      <c r="AC50" s="38">
        <f t="shared" si="4"/>
        <v>4.0866617490503757E-2</v>
      </c>
      <c r="AE50" s="63"/>
      <c r="AF50" s="64"/>
      <c r="AG50" s="54">
        <f>SUM(AG47:AG49)</f>
        <v>37.156584000000002</v>
      </c>
      <c r="AH50" s="62"/>
      <c r="AI50" s="37">
        <f t="shared" si="5"/>
        <v>0.47999999999999687</v>
      </c>
      <c r="AJ50" s="38">
        <f t="shared" si="6"/>
        <v>1.3087369314437703E-2</v>
      </c>
      <c r="AL50" s="63"/>
      <c r="AM50" s="64"/>
      <c r="AN50" s="54">
        <f>SUM(AN47:AN49)</f>
        <v>37.256584000000004</v>
      </c>
      <c r="AO50" s="62"/>
      <c r="AP50" s="37">
        <f t="shared" si="7"/>
        <v>0.10000000000000142</v>
      </c>
      <c r="AQ50" s="38">
        <f t="shared" si="8"/>
        <v>2.6913130658082407E-3</v>
      </c>
    </row>
    <row r="51" spans="2:43" ht="25" x14ac:dyDescent="0.25">
      <c r="B51" s="65" t="s">
        <v>31</v>
      </c>
      <c r="C51" s="21"/>
      <c r="D51" s="22" t="s">
        <v>20</v>
      </c>
      <c r="E51" s="23"/>
      <c r="F51" s="66">
        <f>'Proposed Rates'!D181</f>
        <v>3.3999999999999998E-3</v>
      </c>
      <c r="G51" s="58">
        <f>G49</f>
        <v>258.375</v>
      </c>
      <c r="H51" s="67">
        <f t="shared" ref="H51:H53" si="60">G51*F51</f>
        <v>0.87847500000000001</v>
      </c>
      <c r="I51" s="27"/>
      <c r="J51" s="66">
        <f>'Proposed Rates'!E181</f>
        <v>3.3999999999999998E-3</v>
      </c>
      <c r="K51" s="59">
        <f>K49</f>
        <v>258.45</v>
      </c>
      <c r="L51" s="67">
        <f t="shared" ref="L51:L53" si="61">K51*J51</f>
        <v>0.8787299999999999</v>
      </c>
      <c r="M51" s="27"/>
      <c r="N51" s="30">
        <f t="shared" si="58"/>
        <v>2.549999999998942E-4</v>
      </c>
      <c r="O51" s="68">
        <f t="shared" si="59"/>
        <v>2.9027576197375476E-4</v>
      </c>
      <c r="Q51" s="66">
        <f>'Proposed Rates'!F181</f>
        <v>3.3999999999999998E-3</v>
      </c>
      <c r="R51" s="59">
        <f>R49</f>
        <v>258.45</v>
      </c>
      <c r="S51" s="67">
        <f t="shared" ref="S51:S53" si="62">R51*Q51</f>
        <v>0.8787299999999999</v>
      </c>
      <c r="T51" s="27"/>
      <c r="U51" s="30">
        <f t="shared" si="1"/>
        <v>0</v>
      </c>
      <c r="V51" s="68">
        <f t="shared" si="2"/>
        <v>0</v>
      </c>
      <c r="X51" s="66">
        <f>'Proposed Rates'!G181</f>
        <v>3.3999999999999998E-3</v>
      </c>
      <c r="Y51" s="59">
        <f>Y49</f>
        <v>258.45</v>
      </c>
      <c r="Z51" s="67">
        <f t="shared" ref="Z51:Z53" si="63">Y51*X51</f>
        <v>0.8787299999999999</v>
      </c>
      <c r="AA51" s="27"/>
      <c r="AB51" s="30">
        <f t="shared" si="3"/>
        <v>0</v>
      </c>
      <c r="AC51" s="68">
        <f t="shared" si="4"/>
        <v>0</v>
      </c>
      <c r="AE51" s="66">
        <f>'Proposed Rates'!H181</f>
        <v>3.3999999999999998E-3</v>
      </c>
      <c r="AF51" s="59">
        <f>AF49</f>
        <v>258.45</v>
      </c>
      <c r="AG51" s="67">
        <f t="shared" ref="AG51:AG53" si="64">AF51*AE51</f>
        <v>0.8787299999999999</v>
      </c>
      <c r="AH51" s="27"/>
      <c r="AI51" s="30">
        <f t="shared" si="5"/>
        <v>0</v>
      </c>
      <c r="AJ51" s="68">
        <f t="shared" si="6"/>
        <v>0</v>
      </c>
      <c r="AL51" s="66">
        <f>'Proposed Rates'!I181</f>
        <v>3.3999999999999998E-3</v>
      </c>
      <c r="AM51" s="59">
        <f>AM49</f>
        <v>258.45</v>
      </c>
      <c r="AN51" s="67">
        <f t="shared" ref="AN51:AN53" si="65">AM51*AL51</f>
        <v>0.8787299999999999</v>
      </c>
      <c r="AO51" s="27"/>
      <c r="AP51" s="30">
        <f t="shared" si="7"/>
        <v>0</v>
      </c>
      <c r="AQ51" s="68">
        <f t="shared" si="8"/>
        <v>0</v>
      </c>
    </row>
    <row r="52" spans="2:43" ht="25" x14ac:dyDescent="0.25">
      <c r="B52" s="65" t="s">
        <v>32</v>
      </c>
      <c r="C52" s="21"/>
      <c r="D52" s="22" t="s">
        <v>20</v>
      </c>
      <c r="E52" s="23"/>
      <c r="F52" s="66">
        <f>'Proposed Rates'!D195</f>
        <v>5.0000000000000001E-4</v>
      </c>
      <c r="G52" s="58">
        <f>G49</f>
        <v>258.375</v>
      </c>
      <c r="H52" s="67">
        <f t="shared" si="60"/>
        <v>0.12918750000000001</v>
      </c>
      <c r="I52" s="27"/>
      <c r="J52" s="66">
        <f>'Proposed Rates'!E195</f>
        <v>5.0000000000000001E-4</v>
      </c>
      <c r="K52" s="59">
        <f>K49</f>
        <v>258.45</v>
      </c>
      <c r="L52" s="67">
        <f t="shared" si="61"/>
        <v>0.12922500000000001</v>
      </c>
      <c r="M52" s="27"/>
      <c r="N52" s="30">
        <f t="shared" si="58"/>
        <v>3.749999999999587E-5</v>
      </c>
      <c r="O52" s="68">
        <f t="shared" si="59"/>
        <v>2.9027576197384317E-4</v>
      </c>
      <c r="Q52" s="66">
        <f>'Proposed Rates'!F195</f>
        <v>5.0000000000000001E-4</v>
      </c>
      <c r="R52" s="59">
        <f>R49</f>
        <v>258.45</v>
      </c>
      <c r="S52" s="67">
        <f t="shared" si="62"/>
        <v>0.12922500000000001</v>
      </c>
      <c r="T52" s="27"/>
      <c r="U52" s="30">
        <f t="shared" si="1"/>
        <v>0</v>
      </c>
      <c r="V52" s="68">
        <f t="shared" si="2"/>
        <v>0</v>
      </c>
      <c r="X52" s="66">
        <f>'Proposed Rates'!G195</f>
        <v>5.0000000000000001E-4</v>
      </c>
      <c r="Y52" s="59">
        <f>Y49</f>
        <v>258.45</v>
      </c>
      <c r="Z52" s="67">
        <f t="shared" si="63"/>
        <v>0.12922500000000001</v>
      </c>
      <c r="AA52" s="27"/>
      <c r="AB52" s="30">
        <f t="shared" si="3"/>
        <v>0</v>
      </c>
      <c r="AC52" s="68">
        <f t="shared" si="4"/>
        <v>0</v>
      </c>
      <c r="AE52" s="66">
        <f>'Proposed Rates'!H195</f>
        <v>5.0000000000000001E-4</v>
      </c>
      <c r="AF52" s="59">
        <f>AF49</f>
        <v>258.45</v>
      </c>
      <c r="AG52" s="67">
        <f t="shared" si="64"/>
        <v>0.12922500000000001</v>
      </c>
      <c r="AH52" s="27"/>
      <c r="AI52" s="30">
        <f t="shared" si="5"/>
        <v>0</v>
      </c>
      <c r="AJ52" s="68">
        <f t="shared" si="6"/>
        <v>0</v>
      </c>
      <c r="AL52" s="66">
        <f>'Proposed Rates'!I195</f>
        <v>5.0000000000000001E-4</v>
      </c>
      <c r="AM52" s="59">
        <f>AM49</f>
        <v>258.45</v>
      </c>
      <c r="AN52" s="67">
        <f t="shared" si="65"/>
        <v>0.12922500000000001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162.5</v>
      </c>
      <c r="H54" s="67">
        <f t="shared" ref="H54:H56" si="66">G54*F54</f>
        <v>16.412500000000001</v>
      </c>
      <c r="I54" s="27"/>
      <c r="J54" s="66">
        <f>'Proposed Rates'!E222</f>
        <v>0.10100000000000001</v>
      </c>
      <c r="K54" s="71">
        <f>$G$54</f>
        <v>162.5</v>
      </c>
      <c r="L54" s="67">
        <f t="shared" ref="L54:L56" si="67">K54*J54</f>
        <v>16.412500000000001</v>
      </c>
      <c r="M54" s="27"/>
      <c r="N54" s="30">
        <f t="shared" si="58"/>
        <v>0</v>
      </c>
      <c r="O54" s="68">
        <f t="shared" si="59"/>
        <v>0</v>
      </c>
      <c r="Q54" s="66">
        <f>'Proposed Rates'!F222</f>
        <v>0.10100000000000001</v>
      </c>
      <c r="R54" s="71">
        <f>$G$54</f>
        <v>162.5</v>
      </c>
      <c r="S54" s="67">
        <f t="shared" ref="S54:S56" si="68">R54*Q54</f>
        <v>16.412500000000001</v>
      </c>
      <c r="T54" s="27"/>
      <c r="U54" s="30">
        <f t="shared" si="1"/>
        <v>0</v>
      </c>
      <c r="V54" s="68">
        <f t="shared" si="2"/>
        <v>0</v>
      </c>
      <c r="X54" s="66">
        <f>'Proposed Rates'!G222</f>
        <v>0.10100000000000001</v>
      </c>
      <c r="Y54" s="71">
        <f>$G$54</f>
        <v>162.5</v>
      </c>
      <c r="Z54" s="67">
        <f t="shared" ref="Z54:Z56" si="69">Y54*X54</f>
        <v>16.412500000000001</v>
      </c>
      <c r="AA54" s="27"/>
      <c r="AB54" s="30">
        <f t="shared" si="3"/>
        <v>0</v>
      </c>
      <c r="AC54" s="68">
        <f t="shared" si="4"/>
        <v>0</v>
      </c>
      <c r="AE54" s="66">
        <f>'Proposed Rates'!H222</f>
        <v>0.10100000000000001</v>
      </c>
      <c r="AF54" s="71">
        <f>$G$54</f>
        <v>162.5</v>
      </c>
      <c r="AG54" s="67">
        <f t="shared" ref="AG54:AG56" si="70">AF54*AE54</f>
        <v>16.412500000000001</v>
      </c>
      <c r="AH54" s="27"/>
      <c r="AI54" s="30">
        <f t="shared" si="5"/>
        <v>0</v>
      </c>
      <c r="AJ54" s="68">
        <f t="shared" si="6"/>
        <v>0</v>
      </c>
      <c r="AL54" s="66">
        <f>'Proposed Rates'!I222</f>
        <v>0.10100000000000001</v>
      </c>
      <c r="AM54" s="71">
        <f>$G$54</f>
        <v>162.5</v>
      </c>
      <c r="AN54" s="67">
        <f t="shared" ref="AN54:AN56" si="71">AM54*AL54</f>
        <v>16.412500000000001</v>
      </c>
      <c r="AO54" s="27"/>
      <c r="AP54" s="30">
        <f t="shared" si="7"/>
        <v>0</v>
      </c>
      <c r="AQ54" s="68">
        <f t="shared" si="8"/>
        <v>0</v>
      </c>
    </row>
    <row r="55" spans="2:43" x14ac:dyDescent="0.25">
      <c r="B55" s="43" t="s">
        <v>35</v>
      </c>
      <c r="C55" s="21"/>
      <c r="D55" s="22"/>
      <c r="E55" s="23"/>
      <c r="F55" s="66">
        <f>'Proposed Rates'!D223</f>
        <v>0.14399999999999999</v>
      </c>
      <c r="G55" s="71">
        <f>0.17*$F$18</f>
        <v>42.5</v>
      </c>
      <c r="H55" s="67">
        <f t="shared" si="66"/>
        <v>6.1199999999999992</v>
      </c>
      <c r="I55" s="27"/>
      <c r="J55" s="66">
        <f>'Proposed Rates'!E223</f>
        <v>0.14399999999999999</v>
      </c>
      <c r="K55" s="71">
        <f>$G$55</f>
        <v>42.5</v>
      </c>
      <c r="L55" s="67">
        <f t="shared" si="67"/>
        <v>6.1199999999999992</v>
      </c>
      <c r="M55" s="27"/>
      <c r="N55" s="30">
        <f t="shared" si="58"/>
        <v>0</v>
      </c>
      <c r="O55" s="68">
        <f t="shared" si="59"/>
        <v>0</v>
      </c>
      <c r="Q55" s="66">
        <f>'Proposed Rates'!F223</f>
        <v>0.14399999999999999</v>
      </c>
      <c r="R55" s="71">
        <f>$G$55</f>
        <v>42.5</v>
      </c>
      <c r="S55" s="67">
        <f t="shared" si="68"/>
        <v>6.1199999999999992</v>
      </c>
      <c r="T55" s="27"/>
      <c r="U55" s="30">
        <f t="shared" si="1"/>
        <v>0</v>
      </c>
      <c r="V55" s="68">
        <f t="shared" si="2"/>
        <v>0</v>
      </c>
      <c r="X55" s="66">
        <f>'Proposed Rates'!G223</f>
        <v>0.14399999999999999</v>
      </c>
      <c r="Y55" s="71">
        <f>$G$55</f>
        <v>42.5</v>
      </c>
      <c r="Z55" s="67">
        <f t="shared" si="69"/>
        <v>6.1199999999999992</v>
      </c>
      <c r="AA55" s="27"/>
      <c r="AB55" s="30">
        <f t="shared" si="3"/>
        <v>0</v>
      </c>
      <c r="AC55" s="68">
        <f t="shared" si="4"/>
        <v>0</v>
      </c>
      <c r="AE55" s="66">
        <f>'Proposed Rates'!H223</f>
        <v>0.14399999999999999</v>
      </c>
      <c r="AF55" s="71">
        <f>$G$55</f>
        <v>42.5</v>
      </c>
      <c r="AG55" s="67">
        <f t="shared" si="70"/>
        <v>6.1199999999999992</v>
      </c>
      <c r="AH55" s="27"/>
      <c r="AI55" s="30">
        <f t="shared" si="5"/>
        <v>0</v>
      </c>
      <c r="AJ55" s="68">
        <f t="shared" si="6"/>
        <v>0</v>
      </c>
      <c r="AL55" s="66">
        <f>'Proposed Rates'!I223</f>
        <v>0.14399999999999999</v>
      </c>
      <c r="AM55" s="71">
        <f>$G$55</f>
        <v>42.5</v>
      </c>
      <c r="AN55" s="67">
        <f t="shared" si="71"/>
        <v>6.1199999999999992</v>
      </c>
      <c r="AO55" s="27"/>
      <c r="AP55" s="30">
        <f t="shared" si="7"/>
        <v>0</v>
      </c>
      <c r="AQ55" s="68">
        <f t="shared" si="8"/>
        <v>0</v>
      </c>
    </row>
    <row r="56" spans="2:43" x14ac:dyDescent="0.25">
      <c r="B56" s="11" t="s">
        <v>36</v>
      </c>
      <c r="C56" s="21"/>
      <c r="D56" s="22"/>
      <c r="E56" s="23"/>
      <c r="F56" s="66">
        <f>'Proposed Rates'!D224</f>
        <v>0.20799999999999999</v>
      </c>
      <c r="G56" s="71">
        <f>0.18*$F$18</f>
        <v>45</v>
      </c>
      <c r="H56" s="67">
        <f t="shared" si="66"/>
        <v>9.36</v>
      </c>
      <c r="I56" s="27"/>
      <c r="J56" s="66">
        <f>'Proposed Rates'!E224</f>
        <v>0.20799999999999999</v>
      </c>
      <c r="K56" s="71">
        <f>$G$56</f>
        <v>45</v>
      </c>
      <c r="L56" s="67">
        <f t="shared" si="67"/>
        <v>9.36</v>
      </c>
      <c r="M56" s="27"/>
      <c r="N56" s="30">
        <f t="shared" si="58"/>
        <v>0</v>
      </c>
      <c r="O56" s="68">
        <f t="shared" si="59"/>
        <v>0</v>
      </c>
      <c r="Q56" s="66">
        <f>'Proposed Rates'!F224</f>
        <v>0.20799999999999999</v>
      </c>
      <c r="R56" s="71">
        <f>$G$56</f>
        <v>45</v>
      </c>
      <c r="S56" s="67">
        <f t="shared" si="68"/>
        <v>9.36</v>
      </c>
      <c r="T56" s="27"/>
      <c r="U56" s="30">
        <f t="shared" si="1"/>
        <v>0</v>
      </c>
      <c r="V56" s="68">
        <f t="shared" si="2"/>
        <v>0</v>
      </c>
      <c r="X56" s="66">
        <f>'Proposed Rates'!G224</f>
        <v>0.20799999999999999</v>
      </c>
      <c r="Y56" s="71">
        <f>$G$56</f>
        <v>45</v>
      </c>
      <c r="Z56" s="67">
        <f t="shared" si="69"/>
        <v>9.36</v>
      </c>
      <c r="AA56" s="27"/>
      <c r="AB56" s="30">
        <f t="shared" si="3"/>
        <v>0</v>
      </c>
      <c r="AC56" s="68">
        <f t="shared" si="4"/>
        <v>0</v>
      </c>
      <c r="AE56" s="66">
        <f>'Proposed Rates'!H224</f>
        <v>0.20799999999999999</v>
      </c>
      <c r="AF56" s="71">
        <f>$G$56</f>
        <v>45</v>
      </c>
      <c r="AG56" s="67">
        <f t="shared" si="70"/>
        <v>9.36</v>
      </c>
      <c r="AH56" s="27"/>
      <c r="AI56" s="30">
        <f t="shared" si="5"/>
        <v>0</v>
      </c>
      <c r="AJ56" s="68">
        <f t="shared" si="6"/>
        <v>0</v>
      </c>
      <c r="AL56" s="66">
        <f>'Proposed Rates'!I224</f>
        <v>0.20799999999999999</v>
      </c>
      <c r="AM56" s="71">
        <f>$G$56</f>
        <v>45</v>
      </c>
      <c r="AN56" s="67">
        <f t="shared" si="71"/>
        <v>9.36</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250</v>
      </c>
      <c r="H57" s="67">
        <f>G57*F57</f>
        <v>29.75</v>
      </c>
      <c r="I57" s="77"/>
      <c r="J57" s="66">
        <f>'Proposed Rates'!E226</f>
        <v>0.11899999999999999</v>
      </c>
      <c r="K57" s="76">
        <f>$G$57</f>
        <v>250</v>
      </c>
      <c r="L57" s="67">
        <f>K57*J57</f>
        <v>29.75</v>
      </c>
      <c r="M57" s="77"/>
      <c r="N57" s="78">
        <f t="shared" si="58"/>
        <v>0</v>
      </c>
      <c r="O57" s="68">
        <f t="shared" si="59"/>
        <v>0</v>
      </c>
      <c r="Q57" s="66">
        <f>'Proposed Rates'!F226</f>
        <v>0.11899999999999999</v>
      </c>
      <c r="R57" s="76">
        <f>$G$57</f>
        <v>250</v>
      </c>
      <c r="S57" s="67">
        <f>R57*Q57</f>
        <v>29.75</v>
      </c>
      <c r="T57" s="77"/>
      <c r="U57" s="78">
        <f t="shared" si="1"/>
        <v>0</v>
      </c>
      <c r="V57" s="68">
        <f t="shared" si="2"/>
        <v>0</v>
      </c>
      <c r="X57" s="66">
        <f>'Proposed Rates'!G226</f>
        <v>0.11899999999999999</v>
      </c>
      <c r="Y57" s="76">
        <f>$G$57</f>
        <v>250</v>
      </c>
      <c r="Z57" s="67">
        <f>Y57*X57</f>
        <v>29.75</v>
      </c>
      <c r="AA57" s="77"/>
      <c r="AB57" s="78">
        <f t="shared" si="3"/>
        <v>0</v>
      </c>
      <c r="AC57" s="68">
        <f t="shared" si="4"/>
        <v>0</v>
      </c>
      <c r="AE57" s="66">
        <f>'Proposed Rates'!H226</f>
        <v>0.11899999999999999</v>
      </c>
      <c r="AF57" s="76">
        <f>$G$57</f>
        <v>250</v>
      </c>
      <c r="AG57" s="67">
        <f>AF57*AE57</f>
        <v>29.75</v>
      </c>
      <c r="AH57" s="77"/>
      <c r="AI57" s="78">
        <f t="shared" si="5"/>
        <v>0</v>
      </c>
      <c r="AJ57" s="68">
        <f t="shared" si="6"/>
        <v>0</v>
      </c>
      <c r="AL57" s="66">
        <f>'Proposed Rates'!I226</f>
        <v>0.11899999999999999</v>
      </c>
      <c r="AM57" s="76">
        <f>$G$57</f>
        <v>250</v>
      </c>
      <c r="AN57" s="67">
        <f>AM57*AL57</f>
        <v>29.75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66.676263750000004</v>
      </c>
      <c r="I60" s="94"/>
      <c r="J60" s="95"/>
      <c r="K60" s="95"/>
      <c r="L60" s="93">
        <f>SUM(L51:L56,L50)</f>
        <v>67.107039</v>
      </c>
      <c r="M60" s="96"/>
      <c r="N60" s="97">
        <f t="shared" ref="N60" si="72">L60-H60</f>
        <v>0.43077524999999639</v>
      </c>
      <c r="O60" s="98">
        <f t="shared" ref="O60" si="73">IF((H60)=0,"",(N60/H60))</f>
        <v>6.4606986920438588E-3</v>
      </c>
      <c r="Q60" s="95"/>
      <c r="R60" s="95"/>
      <c r="S60" s="97">
        <f>SUM(S51:S56,S50)</f>
        <v>68.387039000000001</v>
      </c>
      <c r="T60" s="96"/>
      <c r="U60" s="97">
        <f t="shared" si="1"/>
        <v>1.2800000000000011</v>
      </c>
      <c r="V60" s="98">
        <f>IF((L60)=0,"",(U60/L60))</f>
        <v>1.9074005038428252E-2</v>
      </c>
      <c r="X60" s="95"/>
      <c r="Y60" s="95"/>
      <c r="Z60" s="97">
        <f>SUM(Z51:Z56,Z50)</f>
        <v>69.827039000000013</v>
      </c>
      <c r="AA60" s="96"/>
      <c r="AB60" s="97">
        <f t="shared" si="3"/>
        <v>1.4400000000000119</v>
      </c>
      <c r="AC60" s="98">
        <f>IF((S60)=0,"",(AB60/S60))</f>
        <v>2.1056621562457353E-2</v>
      </c>
      <c r="AE60" s="95"/>
      <c r="AF60" s="95"/>
      <c r="AG60" s="97">
        <f>SUM(AG51:AG56,AG50)</f>
        <v>70.307039000000003</v>
      </c>
      <c r="AH60" s="96"/>
      <c r="AI60" s="97">
        <f t="shared" ref="AI60:AI64" si="74">AG60-Z60</f>
        <v>0.47999999999998977</v>
      </c>
      <c r="AJ60" s="98">
        <f>IF((Z60)=0,"",(AI60/Z60))</f>
        <v>6.8741279434745856E-3</v>
      </c>
      <c r="AL60" s="95"/>
      <c r="AM60" s="95"/>
      <c r="AN60" s="97">
        <f>SUM(AN51:AN56,AN50)</f>
        <v>70.407038999999997</v>
      </c>
      <c r="AO60" s="96"/>
      <c r="AP60" s="97">
        <f t="shared" ref="AP60:AP64" si="75">AN60-AG60</f>
        <v>9.9999999999994316E-2</v>
      </c>
      <c r="AQ60" s="98">
        <f>IF((AG60)=0,"",(AP60/AG60))</f>
        <v>1.4223326913254633E-3</v>
      </c>
    </row>
    <row r="61" spans="2:43" x14ac:dyDescent="0.25">
      <c r="B61" s="99" t="s">
        <v>40</v>
      </c>
      <c r="C61" s="21"/>
      <c r="D61" s="21"/>
      <c r="E61" s="21"/>
      <c r="F61" s="100">
        <v>0.13</v>
      </c>
      <c r="G61" s="101"/>
      <c r="H61" s="102">
        <f>H60*F61</f>
        <v>8.6679142875000004</v>
      </c>
      <c r="I61" s="103"/>
      <c r="J61" s="104">
        <v>0.13</v>
      </c>
      <c r="K61" s="103"/>
      <c r="L61" s="105">
        <f>L60*J61</f>
        <v>8.7239150700000003</v>
      </c>
      <c r="M61" s="106"/>
      <c r="N61" s="107">
        <f t="shared" si="58"/>
        <v>5.6000782499999957E-2</v>
      </c>
      <c r="O61" s="108">
        <f t="shared" si="59"/>
        <v>6.4606986920439083E-3</v>
      </c>
      <c r="Q61" s="104">
        <v>0.13</v>
      </c>
      <c r="R61" s="103"/>
      <c r="S61" s="105">
        <f>S60*Q61</f>
        <v>8.8903150699999998</v>
      </c>
      <c r="T61" s="106"/>
      <c r="U61" s="107">
        <f t="shared" si="1"/>
        <v>0.16639999999999944</v>
      </c>
      <c r="V61" s="108">
        <f t="shared" ref="V61:V70" si="76">IF((L61)=0,"",(U61/L61))</f>
        <v>1.9074005038428168E-2</v>
      </c>
      <c r="X61" s="104">
        <v>0.13</v>
      </c>
      <c r="Y61" s="103"/>
      <c r="Z61" s="105">
        <f>Z60*X61</f>
        <v>9.0775150700000022</v>
      </c>
      <c r="AA61" s="106"/>
      <c r="AB61" s="107">
        <f t="shared" si="3"/>
        <v>0.18720000000000248</v>
      </c>
      <c r="AC61" s="108">
        <f t="shared" ref="AC61:AC70" si="77">IF((S61)=0,"",(AB61/S61))</f>
        <v>2.1056621562457457E-2</v>
      </c>
      <c r="AE61" s="104">
        <v>0.13</v>
      </c>
      <c r="AF61" s="103"/>
      <c r="AG61" s="105">
        <f>AG60*AE61</f>
        <v>9.1399150700000007</v>
      </c>
      <c r="AH61" s="106"/>
      <c r="AI61" s="107">
        <f t="shared" si="74"/>
        <v>6.2399999999998457E-2</v>
      </c>
      <c r="AJ61" s="108">
        <f t="shared" ref="AJ61:AJ70" si="78">IF((Z61)=0,"",(AI61/Z61))</f>
        <v>6.8741279434745613E-3</v>
      </c>
      <c r="AL61" s="104">
        <v>0.13</v>
      </c>
      <c r="AM61" s="103"/>
      <c r="AN61" s="105">
        <f>AN60*AL61</f>
        <v>9.1529150700000006</v>
      </c>
      <c r="AO61" s="106"/>
      <c r="AP61" s="107">
        <f t="shared" si="75"/>
        <v>1.2999999999999901E-2</v>
      </c>
      <c r="AQ61" s="108">
        <f t="shared" ref="AQ61:AQ70" si="79">IF((AG61)=0,"",(AP61/AG61))</f>
        <v>1.4223326913255332E-3</v>
      </c>
    </row>
    <row r="62" spans="2:43" ht="13" x14ac:dyDescent="0.25">
      <c r="B62" s="109" t="s">
        <v>41</v>
      </c>
      <c r="C62" s="21"/>
      <c r="D62" s="21"/>
      <c r="E62" s="21"/>
      <c r="F62" s="110"/>
      <c r="G62" s="101"/>
      <c r="H62" s="102">
        <f>H60+H61</f>
        <v>75.344178037500001</v>
      </c>
      <c r="I62" s="103"/>
      <c r="J62" s="103"/>
      <c r="K62" s="103"/>
      <c r="L62" s="105">
        <f>L60+L61</f>
        <v>75.830954070000004</v>
      </c>
      <c r="M62" s="106"/>
      <c r="N62" s="107">
        <f t="shared" si="58"/>
        <v>0.48677603250000345</v>
      </c>
      <c r="O62" s="108">
        <f t="shared" si="59"/>
        <v>6.4606986920439594E-3</v>
      </c>
      <c r="Q62" s="103"/>
      <c r="R62" s="103"/>
      <c r="S62" s="105">
        <f>S60+S61</f>
        <v>77.277354070000001</v>
      </c>
      <c r="T62" s="106"/>
      <c r="U62" s="107">
        <f t="shared" si="1"/>
        <v>1.446399999999997</v>
      </c>
      <c r="V62" s="108">
        <f t="shared" si="76"/>
        <v>1.9074005038428193E-2</v>
      </c>
      <c r="X62" s="103"/>
      <c r="Y62" s="103"/>
      <c r="Z62" s="105">
        <f>Z60+Z61</f>
        <v>78.904554070000017</v>
      </c>
      <c r="AA62" s="106"/>
      <c r="AB62" s="107">
        <f t="shared" si="3"/>
        <v>1.6272000000000162</v>
      </c>
      <c r="AC62" s="108">
        <f t="shared" si="77"/>
        <v>2.1056621562457387E-2</v>
      </c>
      <c r="AE62" s="103"/>
      <c r="AF62" s="103"/>
      <c r="AG62" s="105">
        <f>AG60+AG61</f>
        <v>79.446954070000004</v>
      </c>
      <c r="AH62" s="106"/>
      <c r="AI62" s="107">
        <f t="shared" si="74"/>
        <v>0.54239999999998645</v>
      </c>
      <c r="AJ62" s="108">
        <f t="shared" si="78"/>
        <v>6.8741279434745605E-3</v>
      </c>
      <c r="AL62" s="103"/>
      <c r="AM62" s="103"/>
      <c r="AN62" s="105">
        <f>AN60+AN61</f>
        <v>79.559954070000003</v>
      </c>
      <c r="AO62" s="106"/>
      <c r="AP62" s="107">
        <f t="shared" si="75"/>
        <v>0.11299999999999955</v>
      </c>
      <c r="AQ62" s="108">
        <f t="shared" si="79"/>
        <v>1.4223326913255384E-3</v>
      </c>
    </row>
    <row r="63" spans="2:43" ht="15.75" customHeight="1" x14ac:dyDescent="0.25">
      <c r="B63" s="421" t="s">
        <v>127</v>
      </c>
      <c r="C63" s="421"/>
      <c r="D63" s="421"/>
      <c r="E63" s="21"/>
      <c r="F63" s="267">
        <f>'Res (100)'!F64</f>
        <v>0.318</v>
      </c>
      <c r="G63" s="101"/>
      <c r="H63" s="111">
        <f>F63*H60</f>
        <v>21.203051872500001</v>
      </c>
      <c r="I63" s="103"/>
      <c r="J63" s="268">
        <f>'Res (100)'!J64</f>
        <v>0.318</v>
      </c>
      <c r="K63" s="103"/>
      <c r="L63" s="112">
        <f>J63*L60</f>
        <v>21.340038402000001</v>
      </c>
      <c r="M63" s="106"/>
      <c r="N63" s="112">
        <f t="shared" si="58"/>
        <v>0.13698652949999968</v>
      </c>
      <c r="O63" s="113">
        <f t="shared" si="59"/>
        <v>6.4606986920438978E-3</v>
      </c>
      <c r="Q63" s="268">
        <f>'Res (100)'!Q64</f>
        <v>0.318</v>
      </c>
      <c r="R63" s="103"/>
      <c r="S63" s="112">
        <f>Q63*S60</f>
        <v>21.747078402</v>
      </c>
      <c r="T63" s="106"/>
      <c r="U63" s="112">
        <f t="shared" si="1"/>
        <v>0.40703999999999851</v>
      </c>
      <c r="V63" s="113">
        <f t="shared" si="76"/>
        <v>1.9074005038428165E-2</v>
      </c>
      <c r="X63" s="268">
        <f>Q63</f>
        <v>0.318</v>
      </c>
      <c r="Y63" s="103"/>
      <c r="Z63" s="112">
        <f>X63*Z60</f>
        <v>22.204998402000005</v>
      </c>
      <c r="AA63" s="106"/>
      <c r="AB63" s="112">
        <f t="shared" si="3"/>
        <v>0.45792000000000499</v>
      </c>
      <c r="AC63" s="113">
        <f t="shared" si="77"/>
        <v>2.1056621562457408E-2</v>
      </c>
      <c r="AE63" s="268">
        <f>X63</f>
        <v>0.318</v>
      </c>
      <c r="AF63" s="103"/>
      <c r="AG63" s="112">
        <f>AE63*AG60</f>
        <v>22.357638402000003</v>
      </c>
      <c r="AH63" s="106"/>
      <c r="AI63" s="112">
        <f t="shared" si="74"/>
        <v>0.15263999999999811</v>
      </c>
      <c r="AJ63" s="113">
        <f t="shared" si="78"/>
        <v>6.8741279434746472E-3</v>
      </c>
      <c r="AL63" s="268">
        <f>AE63</f>
        <v>0.318</v>
      </c>
      <c r="AM63" s="103"/>
      <c r="AN63" s="112">
        <f>AL63*AN60</f>
        <v>22.389438402</v>
      </c>
      <c r="AO63" s="106"/>
      <c r="AP63" s="112">
        <f t="shared" si="75"/>
        <v>3.1799999999996942E-2</v>
      </c>
      <c r="AQ63" s="113">
        <f t="shared" si="79"/>
        <v>1.4223326913254072E-3</v>
      </c>
    </row>
    <row r="64" spans="2:43" ht="13.5" customHeight="1" thickBot="1" x14ac:dyDescent="0.3">
      <c r="B64" s="422" t="s">
        <v>126</v>
      </c>
      <c r="C64" s="422"/>
      <c r="D64" s="422"/>
      <c r="E64" s="114"/>
      <c r="F64" s="115"/>
      <c r="G64" s="116"/>
      <c r="H64" s="117">
        <f>H62-H63</f>
        <v>54.141126165000003</v>
      </c>
      <c r="I64" s="118"/>
      <c r="J64" s="118"/>
      <c r="K64" s="118"/>
      <c r="L64" s="119">
        <f>L62-L63</f>
        <v>54.490915668</v>
      </c>
      <c r="M64" s="120"/>
      <c r="N64" s="121">
        <f t="shared" si="58"/>
        <v>0.34978950299999667</v>
      </c>
      <c r="O64" s="122">
        <f t="shared" si="59"/>
        <v>6.4606986920438519E-3</v>
      </c>
      <c r="Q64" s="118"/>
      <c r="R64" s="118"/>
      <c r="S64" s="119">
        <f>S62-S63</f>
        <v>55.530275668000002</v>
      </c>
      <c r="T64" s="120"/>
      <c r="U64" s="121">
        <f t="shared" si="1"/>
        <v>1.0393600000000021</v>
      </c>
      <c r="V64" s="122">
        <f t="shared" si="76"/>
        <v>1.9074005038428272E-2</v>
      </c>
      <c r="X64" s="118"/>
      <c r="Y64" s="118"/>
      <c r="Z64" s="119">
        <f>Z62-Z63</f>
        <v>56.699555668000016</v>
      </c>
      <c r="AA64" s="120"/>
      <c r="AB64" s="121">
        <f t="shared" si="3"/>
        <v>1.1692800000000148</v>
      </c>
      <c r="AC64" s="122">
        <f t="shared" si="77"/>
        <v>2.1056621562457443E-2</v>
      </c>
      <c r="AE64" s="118"/>
      <c r="AF64" s="118"/>
      <c r="AG64" s="119">
        <f>AG62-AG63</f>
        <v>57.089315667999998</v>
      </c>
      <c r="AH64" s="120"/>
      <c r="AI64" s="121">
        <f t="shared" si="74"/>
        <v>0.38975999999998123</v>
      </c>
      <c r="AJ64" s="122">
        <f t="shared" si="78"/>
        <v>6.8741279434744E-3</v>
      </c>
      <c r="AL64" s="118"/>
      <c r="AM64" s="118"/>
      <c r="AN64" s="119">
        <f>AN62-AN63</f>
        <v>57.170515668000007</v>
      </c>
      <c r="AO64" s="120"/>
      <c r="AP64" s="121">
        <f t="shared" si="75"/>
        <v>8.1200000000009709E-2</v>
      </c>
      <c r="AQ64" s="122">
        <f t="shared" si="79"/>
        <v>1.4223326913257144E-3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64.533763750000006</v>
      </c>
      <c r="I66" s="134"/>
      <c r="J66" s="135"/>
      <c r="K66" s="135"/>
      <c r="L66" s="133">
        <f>SUM(L57:L58,L50,L51:L53)</f>
        <v>64.964539000000002</v>
      </c>
      <c r="M66" s="136"/>
      <c r="N66" s="137">
        <f t="shared" ref="N66:N70" si="80">L66-H66</f>
        <v>0.43077524999999639</v>
      </c>
      <c r="O66" s="98">
        <f t="shared" ref="O66:O70" si="81">IF((H66)=0,"",(N66/H66))</f>
        <v>6.6751917905918876E-3</v>
      </c>
      <c r="Q66" s="135"/>
      <c r="R66" s="135"/>
      <c r="S66" s="137">
        <f>SUM(S57:S58,S50,S51:S53)</f>
        <v>66.244539000000003</v>
      </c>
      <c r="T66" s="136"/>
      <c r="U66" s="137">
        <f t="shared" si="1"/>
        <v>1.2800000000000011</v>
      </c>
      <c r="V66" s="98">
        <f t="shared" si="76"/>
        <v>1.9703056770709958E-2</v>
      </c>
      <c r="X66" s="135"/>
      <c r="Y66" s="135"/>
      <c r="Z66" s="137">
        <f>SUM(Z57:Z58,Z50,Z51:Z53)</f>
        <v>67.684539000000015</v>
      </c>
      <c r="AA66" s="136"/>
      <c r="AB66" s="137">
        <f t="shared" si="3"/>
        <v>1.4400000000000119</v>
      </c>
      <c r="AC66" s="98">
        <f t="shared" si="77"/>
        <v>2.1737640894444323E-2</v>
      </c>
      <c r="AE66" s="135"/>
      <c r="AF66" s="135"/>
      <c r="AG66" s="137">
        <f>SUM(AG57:AG58,AG50,AG51:AG53)</f>
        <v>68.164539000000019</v>
      </c>
      <c r="AH66" s="136"/>
      <c r="AI66" s="137">
        <f t="shared" ref="AI66:AI70" si="82">AG66-Z66</f>
        <v>0.48000000000000398</v>
      </c>
      <c r="AJ66" s="98">
        <f t="shared" si="78"/>
        <v>7.0917229708841465E-3</v>
      </c>
      <c r="AL66" s="135"/>
      <c r="AM66" s="135"/>
      <c r="AN66" s="137">
        <f>SUM(AN57:AN58,AN50,AN51:AN53)</f>
        <v>68.264539000000013</v>
      </c>
      <c r="AO66" s="136"/>
      <c r="AP66" s="137">
        <f t="shared" ref="AP66:AP70" si="83">AN66-AG66</f>
        <v>9.9999999999994316E-2</v>
      </c>
      <c r="AQ66" s="98">
        <f t="shared" si="79"/>
        <v>1.4670384552882296E-3</v>
      </c>
    </row>
    <row r="67" spans="1:43" s="79" customFormat="1" x14ac:dyDescent="0.25">
      <c r="B67" s="138" t="s">
        <v>40</v>
      </c>
      <c r="C67" s="73"/>
      <c r="D67" s="73"/>
      <c r="E67" s="73"/>
      <c r="F67" s="139">
        <v>0.13</v>
      </c>
      <c r="G67" s="132"/>
      <c r="H67" s="140">
        <f>H66*F67</f>
        <v>8.3893892875000002</v>
      </c>
      <c r="I67" s="141"/>
      <c r="J67" s="142">
        <v>0.13</v>
      </c>
      <c r="K67" s="143"/>
      <c r="L67" s="144">
        <f>L66*J67</f>
        <v>8.4453900700000002</v>
      </c>
      <c r="M67" s="145"/>
      <c r="N67" s="146">
        <f t="shared" si="80"/>
        <v>5.6000782499999957E-2</v>
      </c>
      <c r="O67" s="108">
        <f t="shared" si="81"/>
        <v>6.6751917905919387E-3</v>
      </c>
      <c r="Q67" s="142">
        <v>0.13</v>
      </c>
      <c r="R67" s="143"/>
      <c r="S67" s="144">
        <f>S66*Q67</f>
        <v>8.6117900700000014</v>
      </c>
      <c r="T67" s="145"/>
      <c r="U67" s="146">
        <f t="shared" si="1"/>
        <v>0.16640000000000121</v>
      </c>
      <c r="V67" s="108">
        <f t="shared" si="76"/>
        <v>1.9703056770710083E-2</v>
      </c>
      <c r="X67" s="142">
        <v>0.13</v>
      </c>
      <c r="Y67" s="143"/>
      <c r="Z67" s="144">
        <f>Z66*X67</f>
        <v>8.7989900700000021</v>
      </c>
      <c r="AA67" s="145"/>
      <c r="AB67" s="146">
        <f t="shared" si="3"/>
        <v>0.1872000000000007</v>
      </c>
      <c r="AC67" s="108">
        <f t="shared" si="77"/>
        <v>2.1737640894444223E-2</v>
      </c>
      <c r="AE67" s="142">
        <v>0.13</v>
      </c>
      <c r="AF67" s="143"/>
      <c r="AG67" s="144">
        <f>AG66*AE67</f>
        <v>8.8613900700000023</v>
      </c>
      <c r="AH67" s="145"/>
      <c r="AI67" s="146">
        <f t="shared" si="82"/>
        <v>6.2400000000000233E-2</v>
      </c>
      <c r="AJ67" s="108">
        <f t="shared" si="78"/>
        <v>7.0917229708841144E-3</v>
      </c>
      <c r="AL67" s="142">
        <v>0.13</v>
      </c>
      <c r="AM67" s="143"/>
      <c r="AN67" s="144">
        <f>AN66*AL67</f>
        <v>8.8743900700000022</v>
      </c>
      <c r="AO67" s="145"/>
      <c r="AP67" s="146">
        <f t="shared" si="83"/>
        <v>1.2999999999999901E-2</v>
      </c>
      <c r="AQ67" s="108">
        <f t="shared" si="79"/>
        <v>1.4670384552883018E-3</v>
      </c>
    </row>
    <row r="68" spans="1:43" s="79" customFormat="1" ht="13" x14ac:dyDescent="0.25">
      <c r="B68" s="147" t="s">
        <v>41</v>
      </c>
      <c r="C68" s="73"/>
      <c r="D68" s="73"/>
      <c r="E68" s="73"/>
      <c r="F68" s="148"/>
      <c r="G68" s="149"/>
      <c r="H68" s="140">
        <f>H66+H67</f>
        <v>72.923153037500001</v>
      </c>
      <c r="I68" s="141"/>
      <c r="J68" s="141"/>
      <c r="K68" s="141"/>
      <c r="L68" s="144">
        <f>L66+L67</f>
        <v>73.409929070000004</v>
      </c>
      <c r="M68" s="145"/>
      <c r="N68" s="146">
        <f t="shared" si="80"/>
        <v>0.48677603250000345</v>
      </c>
      <c r="O68" s="108">
        <f t="shared" si="81"/>
        <v>6.6751917905919916E-3</v>
      </c>
      <c r="Q68" s="141"/>
      <c r="R68" s="141"/>
      <c r="S68" s="144">
        <f>S66+S67</f>
        <v>74.856329070000001</v>
      </c>
      <c r="T68" s="145"/>
      <c r="U68" s="146">
        <f t="shared" si="1"/>
        <v>1.446399999999997</v>
      </c>
      <c r="V68" s="108">
        <f t="shared" si="76"/>
        <v>1.9703056770709899E-2</v>
      </c>
      <c r="X68" s="141"/>
      <c r="Y68" s="141"/>
      <c r="Z68" s="144">
        <f>Z66+Z67</f>
        <v>76.483529070000017</v>
      </c>
      <c r="AA68" s="145"/>
      <c r="AB68" s="146">
        <f t="shared" si="3"/>
        <v>1.6272000000000162</v>
      </c>
      <c r="AC68" s="108">
        <f t="shared" si="77"/>
        <v>2.1737640894444361E-2</v>
      </c>
      <c r="AE68" s="141"/>
      <c r="AF68" s="141"/>
      <c r="AG68" s="144">
        <f>AG66+AG67</f>
        <v>77.025929070000018</v>
      </c>
      <c r="AH68" s="145"/>
      <c r="AI68" s="146">
        <f t="shared" si="82"/>
        <v>0.54240000000000066</v>
      </c>
      <c r="AJ68" s="108">
        <f t="shared" si="78"/>
        <v>7.0917229708840962E-3</v>
      </c>
      <c r="AL68" s="141"/>
      <c r="AM68" s="141"/>
      <c r="AN68" s="144">
        <f>AN66+AN67</f>
        <v>77.138929070000017</v>
      </c>
      <c r="AO68" s="145"/>
      <c r="AP68" s="146">
        <f t="shared" si="83"/>
        <v>0.11299999999999955</v>
      </c>
      <c r="AQ68" s="108">
        <f t="shared" si="79"/>
        <v>1.4670384552883072E-3</v>
      </c>
    </row>
    <row r="69" spans="1:43" s="79" customFormat="1" ht="15.75" customHeight="1" x14ac:dyDescent="0.25">
      <c r="B69" s="421" t="s">
        <v>127</v>
      </c>
      <c r="C69" s="421"/>
      <c r="D69" s="421"/>
      <c r="E69" s="73"/>
      <c r="F69" s="269">
        <f>F63</f>
        <v>0.318</v>
      </c>
      <c r="G69" s="149"/>
      <c r="H69" s="150">
        <f>F69*H66</f>
        <v>20.521736872500004</v>
      </c>
      <c r="I69" s="141"/>
      <c r="J69" s="268">
        <f>'Res (100)'!J70</f>
        <v>0.318</v>
      </c>
      <c r="K69" s="141"/>
      <c r="L69" s="112">
        <f>J69*L66</f>
        <v>20.658723402</v>
      </c>
      <c r="M69" s="145"/>
      <c r="N69" s="151">
        <f t="shared" si="80"/>
        <v>0.13698652949999612</v>
      </c>
      <c r="O69" s="113">
        <f t="shared" si="81"/>
        <v>6.675191790591754E-3</v>
      </c>
      <c r="Q69" s="268">
        <f>'Res (100)'!Q70</f>
        <v>0.318</v>
      </c>
      <c r="R69" s="141"/>
      <c r="S69" s="112">
        <f>Q69*S66</f>
        <v>21.065763402000002</v>
      </c>
      <c r="T69" s="145"/>
      <c r="U69" s="151">
        <f t="shared" si="1"/>
        <v>0.40704000000000207</v>
      </c>
      <c r="V69" s="113">
        <f t="shared" si="76"/>
        <v>1.9703056770710041E-2</v>
      </c>
      <c r="X69" s="268">
        <f>Q69</f>
        <v>0.318</v>
      </c>
      <c r="Y69" s="141"/>
      <c r="Z69" s="112">
        <f>X69*Z66</f>
        <v>21.523683402000007</v>
      </c>
      <c r="AA69" s="145"/>
      <c r="AB69" s="151">
        <f t="shared" si="3"/>
        <v>0.45792000000000499</v>
      </c>
      <c r="AC69" s="113">
        <f t="shared" si="77"/>
        <v>2.1737640894444379E-2</v>
      </c>
      <c r="AE69" s="268">
        <f>X69</f>
        <v>0.318</v>
      </c>
      <c r="AF69" s="141"/>
      <c r="AG69" s="112">
        <f>AE69*AG66</f>
        <v>21.676323402000005</v>
      </c>
      <c r="AH69" s="145"/>
      <c r="AI69" s="151">
        <f t="shared" si="82"/>
        <v>0.15263999999999811</v>
      </c>
      <c r="AJ69" s="113">
        <f t="shared" si="78"/>
        <v>7.091722970883999E-3</v>
      </c>
      <c r="AL69" s="268">
        <f>AE69</f>
        <v>0.318</v>
      </c>
      <c r="AM69" s="141"/>
      <c r="AN69" s="112">
        <f>AL69*AN66</f>
        <v>21.708123402000005</v>
      </c>
      <c r="AO69" s="145"/>
      <c r="AP69" s="151">
        <f t="shared" si="83"/>
        <v>3.1800000000000495E-2</v>
      </c>
      <c r="AQ69" s="113">
        <f t="shared" si="79"/>
        <v>1.467038455288336E-3</v>
      </c>
    </row>
    <row r="70" spans="1:43" s="79" customFormat="1" ht="13.5" customHeight="1" thickBot="1" x14ac:dyDescent="0.3">
      <c r="B70" s="420" t="s">
        <v>128</v>
      </c>
      <c r="C70" s="420"/>
      <c r="D70" s="420"/>
      <c r="E70" s="152"/>
      <c r="F70" s="153"/>
      <c r="G70" s="154"/>
      <c r="H70" s="155">
        <f>H68-H69</f>
        <v>52.401416165000001</v>
      </c>
      <c r="I70" s="156"/>
      <c r="J70" s="156"/>
      <c r="K70" s="156"/>
      <c r="L70" s="157">
        <f>L68-L69</f>
        <v>52.751205668000004</v>
      </c>
      <c r="M70" s="158"/>
      <c r="N70" s="159">
        <f t="shared" si="80"/>
        <v>0.34978950300000378</v>
      </c>
      <c r="O70" s="160">
        <f t="shared" si="81"/>
        <v>6.6751917905920159E-3</v>
      </c>
      <c r="Q70" s="156"/>
      <c r="R70" s="156"/>
      <c r="S70" s="157">
        <f>S68-S69</f>
        <v>53.790565667999999</v>
      </c>
      <c r="T70" s="158"/>
      <c r="U70" s="159">
        <f t="shared" si="1"/>
        <v>1.039359999999995</v>
      </c>
      <c r="V70" s="160">
        <f t="shared" si="76"/>
        <v>1.9703056770709843E-2</v>
      </c>
      <c r="X70" s="156"/>
      <c r="Y70" s="156"/>
      <c r="Z70" s="157">
        <f>Z68-Z69</f>
        <v>54.959845668000014</v>
      </c>
      <c r="AA70" s="158"/>
      <c r="AB70" s="159">
        <f t="shared" si="3"/>
        <v>1.1692800000000148</v>
      </c>
      <c r="AC70" s="160">
        <f t="shared" si="77"/>
        <v>2.173764089444442E-2</v>
      </c>
      <c r="AE70" s="156"/>
      <c r="AF70" s="156"/>
      <c r="AG70" s="157">
        <f>AG68-AG69</f>
        <v>55.349605668000009</v>
      </c>
      <c r="AH70" s="158"/>
      <c r="AI70" s="159">
        <f t="shared" si="82"/>
        <v>0.38975999999999544</v>
      </c>
      <c r="AJ70" s="160">
        <f t="shared" si="78"/>
        <v>7.0917229708840042E-3</v>
      </c>
      <c r="AL70" s="156"/>
      <c r="AM70" s="156"/>
      <c r="AN70" s="157">
        <f>AN68-AN69</f>
        <v>55.430805668000012</v>
      </c>
      <c r="AO70" s="158"/>
      <c r="AP70" s="159">
        <f t="shared" si="83"/>
        <v>8.1200000000002603E-2</v>
      </c>
      <c r="AQ70" s="160">
        <f t="shared" si="79"/>
        <v>1.4670384552883603E-3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488950</xdr:colOff>
                    <xdr:row>16</xdr:row>
                    <xdr:rowOff>184150</xdr:rowOff>
                  </from>
                  <to>
                    <xdr:col>9</xdr:col>
                    <xdr:colOff>622300</xdr:colOff>
                    <xdr:row>18</xdr:row>
                    <xdr:rowOff>31750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374650</xdr:colOff>
                    <xdr:row>16</xdr:row>
                    <xdr:rowOff>114300</xdr:rowOff>
                  </from>
                  <to>
                    <xdr:col>16</xdr:col>
                    <xdr:colOff>31750</xdr:colOff>
                    <xdr:row>18</xdr:row>
                    <xdr:rowOff>146050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91"/>
  <sheetViews>
    <sheetView showGridLines="0" topLeftCell="A8"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1.54296875" style="6" bestFit="1" customWidth="1"/>
    <col min="9" max="9" width="2.81640625" style="6" customWidth="1"/>
    <col min="10" max="10" width="11.54296875" style="6" bestFit="1" customWidth="1"/>
    <col min="11" max="11" width="9.81640625" style="6" bestFit="1" customWidth="1"/>
    <col min="12" max="12" width="11.54296875" style="6" bestFit="1" customWidth="1"/>
    <col min="13" max="13" width="2.81640625" style="6" customWidth="1"/>
    <col min="14" max="14" width="11.81640625" style="6" bestFit="1" customWidth="1"/>
    <col min="15" max="15" width="12" style="6" bestFit="1" customWidth="1"/>
    <col min="16" max="16" width="3.81640625" style="6" customWidth="1"/>
    <col min="17" max="17" width="11.453125" style="6" bestFit="1" customWidth="1"/>
    <col min="18" max="18" width="9.81640625" style="6" bestFit="1" customWidth="1"/>
    <col min="19" max="19" width="11.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1.542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1.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453125" style="6" bestFit="1" customWidth="1"/>
    <col min="39" max="39" width="9.81640625" style="6" bestFit="1" customWidth="1"/>
    <col min="40" max="40" width="11.54296875" style="6" bestFit="1" customWidth="1"/>
    <col min="41" max="41" width="2.5429687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500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500</v>
      </c>
      <c r="H25" s="26">
        <f t="shared" si="0"/>
        <v>0</v>
      </c>
      <c r="I25" s="27"/>
      <c r="J25" s="24">
        <f>'Proposed Rates'!E81</f>
        <v>0</v>
      </c>
      <c r="K25" s="29">
        <f>$F$18</f>
        <v>500</v>
      </c>
      <c r="L25" s="26">
        <f t="shared" ref="L25:L27" si="9">K25*J25</f>
        <v>0</v>
      </c>
      <c r="M25" s="27"/>
      <c r="N25" s="30">
        <f t="shared" ref="N25:N27" si="10">L25-H25</f>
        <v>0</v>
      </c>
      <c r="O25" s="31" t="str">
        <f t="shared" ref="O25:O27" si="11">IF((H25)=0,"",(N25/H25))</f>
        <v/>
      </c>
      <c r="Q25" s="24">
        <f>'Proposed Rates'!F81</f>
        <v>0</v>
      </c>
      <c r="R25" s="29">
        <f>$F$18</f>
        <v>500</v>
      </c>
      <c r="S25" s="26">
        <f t="shared" ref="S25:S27" si="12">R25*Q25</f>
        <v>0</v>
      </c>
      <c r="T25" s="27"/>
      <c r="U25" s="30">
        <f t="shared" si="1"/>
        <v>0</v>
      </c>
      <c r="V25" s="31" t="str">
        <f t="shared" si="2"/>
        <v/>
      </c>
      <c r="X25" s="24">
        <f>'Proposed Rates'!G81</f>
        <v>0</v>
      </c>
      <c r="Y25" s="29">
        <f>$F$18</f>
        <v>500</v>
      </c>
      <c r="Z25" s="26">
        <f t="shared" ref="Z25:Z27" si="13">Y25*X25</f>
        <v>0</v>
      </c>
      <c r="AA25" s="27"/>
      <c r="AB25" s="30">
        <f t="shared" si="3"/>
        <v>0</v>
      </c>
      <c r="AC25" s="31" t="str">
        <f t="shared" si="4"/>
        <v/>
      </c>
      <c r="AE25" s="24">
        <f>'Proposed Rates'!H81</f>
        <v>0</v>
      </c>
      <c r="AF25" s="29">
        <f>$F$18</f>
        <v>500</v>
      </c>
      <c r="AG25" s="26">
        <f t="shared" ref="AG25:AG27" si="14">AF25*AE25</f>
        <v>0</v>
      </c>
      <c r="AH25" s="27"/>
      <c r="AI25" s="30">
        <f t="shared" si="5"/>
        <v>0</v>
      </c>
      <c r="AJ25" s="31" t="str">
        <f t="shared" si="6"/>
        <v/>
      </c>
      <c r="AL25" s="24">
        <f>'Proposed Rates'!I81</f>
        <v>0</v>
      </c>
      <c r="AM25" s="29">
        <f>$F$18</f>
        <v>500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500</v>
      </c>
      <c r="H26" s="26">
        <f t="shared" si="0"/>
        <v>0</v>
      </c>
      <c r="I26" s="27"/>
      <c r="J26" s="24">
        <f>'Proposed Rates'!E95</f>
        <v>0</v>
      </c>
      <c r="K26" s="29">
        <f t="shared" ref="K26:K27" si="16">$F$18</f>
        <v>500</v>
      </c>
      <c r="L26" s="26">
        <f t="shared" si="9"/>
        <v>0</v>
      </c>
      <c r="M26" s="27"/>
      <c r="N26" s="30">
        <f t="shared" si="10"/>
        <v>0</v>
      </c>
      <c r="O26" s="31" t="str">
        <f t="shared" si="11"/>
        <v/>
      </c>
      <c r="Q26" s="24">
        <f>'Proposed Rates'!F95</f>
        <v>0</v>
      </c>
      <c r="R26" s="29">
        <f t="shared" ref="R26:R27" si="17">$F$18</f>
        <v>500</v>
      </c>
      <c r="S26" s="26">
        <f t="shared" si="12"/>
        <v>0</v>
      </c>
      <c r="T26" s="27"/>
      <c r="U26" s="30">
        <f t="shared" si="1"/>
        <v>0</v>
      </c>
      <c r="V26" s="31" t="str">
        <f t="shared" si="2"/>
        <v/>
      </c>
      <c r="X26" s="24">
        <f>'Proposed Rates'!G95</f>
        <v>0</v>
      </c>
      <c r="Y26" s="29">
        <f t="shared" ref="Y26:Y27" si="18">$F$18</f>
        <v>500</v>
      </c>
      <c r="Z26" s="26">
        <f t="shared" si="13"/>
        <v>0</v>
      </c>
      <c r="AA26" s="27"/>
      <c r="AB26" s="30">
        <f t="shared" si="3"/>
        <v>0</v>
      </c>
      <c r="AC26" s="31" t="str">
        <f t="shared" si="4"/>
        <v/>
      </c>
      <c r="AE26" s="24">
        <f>'Proposed Rates'!H95</f>
        <v>0</v>
      </c>
      <c r="AF26" s="29">
        <f t="shared" ref="AF26:AF27" si="19">$F$18</f>
        <v>500</v>
      </c>
      <c r="AG26" s="26">
        <f t="shared" si="14"/>
        <v>0</v>
      </c>
      <c r="AH26" s="27"/>
      <c r="AI26" s="30">
        <f t="shared" si="5"/>
        <v>0</v>
      </c>
      <c r="AJ26" s="31" t="str">
        <f t="shared" si="6"/>
        <v/>
      </c>
      <c r="AL26" s="24">
        <f>'Proposed Rates'!I95</f>
        <v>0</v>
      </c>
      <c r="AM26" s="29">
        <f t="shared" ref="AM26:AM27" si="20">$F$18</f>
        <v>500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500</v>
      </c>
      <c r="H27" s="26">
        <f t="shared" si="0"/>
        <v>0</v>
      </c>
      <c r="I27" s="27"/>
      <c r="J27" s="24">
        <f>'Proposed Rates'!E109</f>
        <v>0</v>
      </c>
      <c r="K27" s="29">
        <f t="shared" si="16"/>
        <v>500</v>
      </c>
      <c r="L27" s="26">
        <f t="shared" si="9"/>
        <v>0</v>
      </c>
      <c r="M27" s="27"/>
      <c r="N27" s="30">
        <f t="shared" si="10"/>
        <v>0</v>
      </c>
      <c r="O27" s="31" t="str">
        <f t="shared" si="11"/>
        <v/>
      </c>
      <c r="Q27" s="24">
        <f>'Proposed Rates'!F109</f>
        <v>0</v>
      </c>
      <c r="R27" s="29">
        <f t="shared" si="17"/>
        <v>500</v>
      </c>
      <c r="S27" s="26">
        <f t="shared" si="12"/>
        <v>0</v>
      </c>
      <c r="T27" s="27"/>
      <c r="U27" s="30">
        <f t="shared" si="1"/>
        <v>0</v>
      </c>
      <c r="V27" s="31" t="str">
        <f t="shared" si="2"/>
        <v/>
      </c>
      <c r="X27" s="24">
        <f>'Proposed Rates'!G109</f>
        <v>0</v>
      </c>
      <c r="Y27" s="29">
        <f t="shared" si="18"/>
        <v>500</v>
      </c>
      <c r="Z27" s="26">
        <f t="shared" si="13"/>
        <v>0</v>
      </c>
      <c r="AA27" s="27"/>
      <c r="AB27" s="30">
        <f t="shared" si="3"/>
        <v>0</v>
      </c>
      <c r="AC27" s="31" t="str">
        <f t="shared" si="4"/>
        <v/>
      </c>
      <c r="AE27" s="24">
        <f>'Proposed Rates'!H109</f>
        <v>0</v>
      </c>
      <c r="AF27" s="29">
        <f t="shared" si="19"/>
        <v>500</v>
      </c>
      <c r="AG27" s="26">
        <f t="shared" si="14"/>
        <v>0</v>
      </c>
      <c r="AH27" s="27"/>
      <c r="AI27" s="30">
        <f t="shared" si="5"/>
        <v>0</v>
      </c>
      <c r="AJ27" s="31" t="str">
        <f t="shared" si="6"/>
        <v/>
      </c>
      <c r="AL27" s="24">
        <f>'Proposed Rates'!I109</f>
        <v>0</v>
      </c>
      <c r="AM27" s="29">
        <f t="shared" si="20"/>
        <v>500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500</v>
      </c>
      <c r="H29" s="26">
        <f t="shared" si="0"/>
        <v>0</v>
      </c>
      <c r="I29" s="27"/>
      <c r="J29" s="24">
        <f>+'Res (100)'!J29</f>
        <v>0</v>
      </c>
      <c r="K29" s="25">
        <f>$F$18</f>
        <v>500</v>
      </c>
      <c r="L29" s="26">
        <f t="shared" si="22"/>
        <v>0</v>
      </c>
      <c r="M29" s="27"/>
      <c r="N29" s="30">
        <f t="shared" si="23"/>
        <v>0</v>
      </c>
      <c r="O29" s="31" t="str">
        <f t="shared" si="24"/>
        <v/>
      </c>
      <c r="Q29" s="24">
        <f>+'Res (100)'!Q29</f>
        <v>0</v>
      </c>
      <c r="R29" s="25">
        <f>$F$18</f>
        <v>500</v>
      </c>
      <c r="S29" s="26">
        <f t="shared" si="25"/>
        <v>0</v>
      </c>
      <c r="T29" s="27"/>
      <c r="U29" s="30">
        <f t="shared" si="1"/>
        <v>0</v>
      </c>
      <c r="V29" s="31" t="str">
        <f t="shared" si="2"/>
        <v/>
      </c>
      <c r="X29" s="24">
        <f>+'Res (100)'!X29</f>
        <v>0</v>
      </c>
      <c r="Y29" s="25">
        <f>$F$18</f>
        <v>500</v>
      </c>
      <c r="Z29" s="26">
        <f t="shared" si="26"/>
        <v>0</v>
      </c>
      <c r="AA29" s="27"/>
      <c r="AB29" s="30">
        <f t="shared" si="3"/>
        <v>0</v>
      </c>
      <c r="AC29" s="31" t="str">
        <f t="shared" si="4"/>
        <v/>
      </c>
      <c r="AE29" s="24">
        <f>+'Res (100)'!AE29</f>
        <v>0</v>
      </c>
      <c r="AF29" s="25">
        <f>$F$18</f>
        <v>500</v>
      </c>
      <c r="AG29" s="26">
        <f t="shared" si="27"/>
        <v>0</v>
      </c>
      <c r="AH29" s="27"/>
      <c r="AI29" s="30">
        <f t="shared" si="5"/>
        <v>0</v>
      </c>
      <c r="AJ29" s="31" t="str">
        <f t="shared" si="6"/>
        <v/>
      </c>
      <c r="AL29" s="24">
        <f>+'Res (100)'!AL29</f>
        <v>0</v>
      </c>
      <c r="AM29" s="25">
        <f>$F$18</f>
        <v>500</v>
      </c>
      <c r="AN29" s="26">
        <f t="shared" si="28"/>
        <v>0</v>
      </c>
      <c r="AO29" s="27"/>
      <c r="AP29" s="30">
        <f t="shared" si="7"/>
        <v>0</v>
      </c>
      <c r="AQ29" s="31" t="str">
        <f t="shared" si="8"/>
        <v/>
      </c>
    </row>
    <row r="30" spans="2:43" x14ac:dyDescent="0.25">
      <c r="B30" s="21" t="s">
        <v>21</v>
      </c>
      <c r="C30" s="21"/>
      <c r="D30" s="22"/>
      <c r="E30" s="23"/>
      <c r="F30" s="24"/>
      <c r="G30" s="25">
        <f t="shared" ref="G30" si="29">$F$18</f>
        <v>500</v>
      </c>
      <c r="H30" s="26">
        <f t="shared" si="0"/>
        <v>0</v>
      </c>
      <c r="I30" s="27"/>
      <c r="J30" s="24"/>
      <c r="K30" s="25">
        <f t="shared" ref="K30:K38" si="30">$F$18</f>
        <v>500</v>
      </c>
      <c r="L30" s="26">
        <f t="shared" si="22"/>
        <v>0</v>
      </c>
      <c r="M30" s="27"/>
      <c r="N30" s="30">
        <f t="shared" si="23"/>
        <v>0</v>
      </c>
      <c r="O30" s="31" t="str">
        <f t="shared" si="24"/>
        <v/>
      </c>
      <c r="Q30" s="24"/>
      <c r="R30" s="25">
        <f t="shared" ref="R30:R38" si="31">$F$18</f>
        <v>500</v>
      </c>
      <c r="S30" s="26">
        <f t="shared" si="25"/>
        <v>0</v>
      </c>
      <c r="T30" s="27"/>
      <c r="U30" s="30">
        <f t="shared" si="1"/>
        <v>0</v>
      </c>
      <c r="V30" s="31" t="str">
        <f t="shared" si="2"/>
        <v/>
      </c>
      <c r="X30" s="24"/>
      <c r="Y30" s="25">
        <f t="shared" ref="Y30:Y38" si="32">$F$18</f>
        <v>500</v>
      </c>
      <c r="Z30" s="26">
        <f t="shared" si="26"/>
        <v>0</v>
      </c>
      <c r="AA30" s="27"/>
      <c r="AB30" s="30">
        <f t="shared" si="3"/>
        <v>0</v>
      </c>
      <c r="AC30" s="31" t="str">
        <f t="shared" si="4"/>
        <v/>
      </c>
      <c r="AE30" s="24"/>
      <c r="AF30" s="25">
        <f t="shared" ref="AF30:AF38" si="33">$F$18</f>
        <v>500</v>
      </c>
      <c r="AG30" s="26">
        <f t="shared" si="27"/>
        <v>0</v>
      </c>
      <c r="AH30" s="27"/>
      <c r="AI30" s="30">
        <f t="shared" si="5"/>
        <v>0</v>
      </c>
      <c r="AJ30" s="31" t="str">
        <f t="shared" si="6"/>
        <v/>
      </c>
      <c r="AL30" s="24"/>
      <c r="AM30" s="25">
        <f t="shared" ref="AM30:AM38" si="34">$F$18</f>
        <v>500</v>
      </c>
      <c r="AN30" s="26">
        <f t="shared" si="28"/>
        <v>0</v>
      </c>
      <c r="AO30" s="27"/>
      <c r="AP30" s="30">
        <f t="shared" si="7"/>
        <v>0</v>
      </c>
      <c r="AQ30" s="31" t="str">
        <f t="shared" si="8"/>
        <v/>
      </c>
    </row>
    <row r="31" spans="2:43" x14ac:dyDescent="0.25">
      <c r="B31" s="21" t="s">
        <v>136</v>
      </c>
      <c r="C31" s="21"/>
      <c r="D31" s="22" t="s">
        <v>17</v>
      </c>
      <c r="E31" s="23"/>
      <c r="F31" s="24">
        <f>+'Proposed Rates'!D67</f>
        <v>0</v>
      </c>
      <c r="G31" s="25">
        <f>$F$18</f>
        <v>500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500</v>
      </c>
      <c r="Z31" s="26">
        <f t="shared" si="26"/>
        <v>0</v>
      </c>
      <c r="AA31" s="27"/>
      <c r="AB31" s="30">
        <f t="shared" si="3"/>
        <v>-0.24</v>
      </c>
      <c r="AC31" s="31">
        <f t="shared" si="4"/>
        <v>-1</v>
      </c>
      <c r="AE31" s="24">
        <f>+'Res (100)'!AE31</f>
        <v>0</v>
      </c>
      <c r="AF31" s="25">
        <f t="shared" si="33"/>
        <v>500</v>
      </c>
      <c r="AG31" s="26">
        <f t="shared" si="27"/>
        <v>0</v>
      </c>
      <c r="AH31" s="27"/>
      <c r="AI31" s="30">
        <f t="shared" si="5"/>
        <v>0</v>
      </c>
      <c r="AJ31" s="31" t="str">
        <f t="shared" si="6"/>
        <v/>
      </c>
      <c r="AL31" s="24">
        <f>+'Res (100)'!AL31</f>
        <v>0</v>
      </c>
      <c r="AM31" s="25">
        <f t="shared" si="34"/>
        <v>500</v>
      </c>
      <c r="AN31" s="26">
        <f t="shared" si="28"/>
        <v>0</v>
      </c>
      <c r="AO31" s="27"/>
      <c r="AP31" s="30">
        <f t="shared" si="7"/>
        <v>0</v>
      </c>
      <c r="AQ31" s="31" t="str">
        <f t="shared" si="8"/>
        <v/>
      </c>
    </row>
    <row r="32" spans="2:43" x14ac:dyDescent="0.25">
      <c r="B32" s="33"/>
      <c r="C32" s="21"/>
      <c r="D32" s="22"/>
      <c r="E32" s="23"/>
      <c r="F32" s="24"/>
      <c r="G32" s="25">
        <f t="shared" ref="G32:G38" si="35">$F$18</f>
        <v>500</v>
      </c>
      <c r="H32" s="26">
        <f t="shared" si="0"/>
        <v>0</v>
      </c>
      <c r="I32" s="27"/>
      <c r="J32" s="28"/>
      <c r="K32" s="25">
        <f t="shared" si="30"/>
        <v>500</v>
      </c>
      <c r="L32" s="26">
        <f t="shared" si="22"/>
        <v>0</v>
      </c>
      <c r="M32" s="27"/>
      <c r="N32" s="30">
        <f t="shared" si="23"/>
        <v>0</v>
      </c>
      <c r="O32" s="31" t="str">
        <f t="shared" si="24"/>
        <v/>
      </c>
      <c r="Q32" s="28"/>
      <c r="R32" s="25">
        <f t="shared" si="31"/>
        <v>500</v>
      </c>
      <c r="S32" s="26">
        <f t="shared" si="25"/>
        <v>0</v>
      </c>
      <c r="T32" s="27"/>
      <c r="U32" s="30">
        <f t="shared" si="1"/>
        <v>0</v>
      </c>
      <c r="V32" s="31" t="str">
        <f t="shared" si="2"/>
        <v/>
      </c>
      <c r="X32" s="28"/>
      <c r="Y32" s="25">
        <f t="shared" si="32"/>
        <v>500</v>
      </c>
      <c r="Z32" s="26">
        <f t="shared" si="26"/>
        <v>0</v>
      </c>
      <c r="AA32" s="27"/>
      <c r="AB32" s="30">
        <f t="shared" si="3"/>
        <v>0</v>
      </c>
      <c r="AC32" s="31" t="str">
        <f t="shared" si="4"/>
        <v/>
      </c>
      <c r="AE32" s="28"/>
      <c r="AF32" s="25">
        <f t="shared" si="33"/>
        <v>500</v>
      </c>
      <c r="AG32" s="26">
        <f t="shared" si="27"/>
        <v>0</v>
      </c>
      <c r="AH32" s="27"/>
      <c r="AI32" s="30">
        <f t="shared" si="5"/>
        <v>0</v>
      </c>
      <c r="AJ32" s="31" t="str">
        <f t="shared" si="6"/>
        <v/>
      </c>
      <c r="AL32" s="28"/>
      <c r="AM32" s="25">
        <f t="shared" si="34"/>
        <v>500</v>
      </c>
      <c r="AN32" s="26">
        <f t="shared" si="28"/>
        <v>0</v>
      </c>
      <c r="AO32" s="27"/>
      <c r="AP32" s="30">
        <f t="shared" si="7"/>
        <v>0</v>
      </c>
      <c r="AQ32" s="31" t="str">
        <f t="shared" si="8"/>
        <v/>
      </c>
    </row>
    <row r="33" spans="2:43" x14ac:dyDescent="0.25">
      <c r="B33" s="33"/>
      <c r="C33" s="21"/>
      <c r="D33" s="22"/>
      <c r="E33" s="23"/>
      <c r="F33" s="24"/>
      <c r="G33" s="25">
        <f t="shared" si="35"/>
        <v>500</v>
      </c>
      <c r="H33" s="26">
        <f t="shared" si="0"/>
        <v>0</v>
      </c>
      <c r="I33" s="27"/>
      <c r="J33" s="28"/>
      <c r="K33" s="25">
        <f t="shared" si="30"/>
        <v>500</v>
      </c>
      <c r="L33" s="26">
        <f t="shared" si="22"/>
        <v>0</v>
      </c>
      <c r="M33" s="27"/>
      <c r="N33" s="30">
        <f t="shared" si="23"/>
        <v>0</v>
      </c>
      <c r="O33" s="31" t="str">
        <f t="shared" si="24"/>
        <v/>
      </c>
      <c r="Q33" s="28"/>
      <c r="R33" s="25">
        <f t="shared" si="31"/>
        <v>500</v>
      </c>
      <c r="S33" s="26">
        <f t="shared" si="25"/>
        <v>0</v>
      </c>
      <c r="T33" s="27"/>
      <c r="U33" s="30">
        <f t="shared" si="1"/>
        <v>0</v>
      </c>
      <c r="V33" s="31" t="str">
        <f t="shared" si="2"/>
        <v/>
      </c>
      <c r="X33" s="28"/>
      <c r="Y33" s="25">
        <f t="shared" si="32"/>
        <v>500</v>
      </c>
      <c r="Z33" s="26">
        <f t="shared" si="26"/>
        <v>0</v>
      </c>
      <c r="AA33" s="27"/>
      <c r="AB33" s="30">
        <f t="shared" si="3"/>
        <v>0</v>
      </c>
      <c r="AC33" s="31" t="str">
        <f t="shared" si="4"/>
        <v/>
      </c>
      <c r="AE33" s="28"/>
      <c r="AF33" s="25">
        <f t="shared" si="33"/>
        <v>500</v>
      </c>
      <c r="AG33" s="26">
        <f t="shared" si="27"/>
        <v>0</v>
      </c>
      <c r="AH33" s="27"/>
      <c r="AI33" s="30">
        <f t="shared" si="5"/>
        <v>0</v>
      </c>
      <c r="AJ33" s="31" t="str">
        <f t="shared" si="6"/>
        <v/>
      </c>
      <c r="AL33" s="28"/>
      <c r="AM33" s="25">
        <f t="shared" si="34"/>
        <v>500</v>
      </c>
      <c r="AN33" s="26">
        <f t="shared" si="28"/>
        <v>0</v>
      </c>
      <c r="AO33" s="27"/>
      <c r="AP33" s="30">
        <f t="shared" si="7"/>
        <v>0</v>
      </c>
      <c r="AQ33" s="31" t="str">
        <f t="shared" si="8"/>
        <v/>
      </c>
    </row>
    <row r="34" spans="2:43" x14ac:dyDescent="0.25">
      <c r="B34" s="33"/>
      <c r="C34" s="21"/>
      <c r="D34" s="22"/>
      <c r="E34" s="23"/>
      <c r="F34" s="24"/>
      <c r="G34" s="25">
        <f t="shared" si="35"/>
        <v>500</v>
      </c>
      <c r="H34" s="26">
        <f t="shared" si="0"/>
        <v>0</v>
      </c>
      <c r="I34" s="27"/>
      <c r="J34" s="28"/>
      <c r="K34" s="25">
        <f t="shared" si="30"/>
        <v>500</v>
      </c>
      <c r="L34" s="26">
        <f t="shared" si="22"/>
        <v>0</v>
      </c>
      <c r="M34" s="27"/>
      <c r="N34" s="30">
        <f t="shared" si="23"/>
        <v>0</v>
      </c>
      <c r="O34" s="31" t="str">
        <f t="shared" si="24"/>
        <v/>
      </c>
      <c r="Q34" s="28"/>
      <c r="R34" s="25">
        <f t="shared" si="31"/>
        <v>500</v>
      </c>
      <c r="S34" s="26">
        <f t="shared" si="25"/>
        <v>0</v>
      </c>
      <c r="T34" s="27"/>
      <c r="U34" s="30">
        <f t="shared" si="1"/>
        <v>0</v>
      </c>
      <c r="V34" s="31" t="str">
        <f t="shared" si="2"/>
        <v/>
      </c>
      <c r="X34" s="28"/>
      <c r="Y34" s="25">
        <f t="shared" si="32"/>
        <v>500</v>
      </c>
      <c r="Z34" s="26">
        <f t="shared" si="26"/>
        <v>0</v>
      </c>
      <c r="AA34" s="27"/>
      <c r="AB34" s="30">
        <f t="shared" si="3"/>
        <v>0</v>
      </c>
      <c r="AC34" s="31" t="str">
        <f t="shared" si="4"/>
        <v/>
      </c>
      <c r="AE34" s="28"/>
      <c r="AF34" s="25">
        <f t="shared" si="33"/>
        <v>500</v>
      </c>
      <c r="AG34" s="26">
        <f t="shared" si="27"/>
        <v>0</v>
      </c>
      <c r="AH34" s="27"/>
      <c r="AI34" s="30">
        <f t="shared" si="5"/>
        <v>0</v>
      </c>
      <c r="AJ34" s="31" t="str">
        <f t="shared" si="6"/>
        <v/>
      </c>
      <c r="AL34" s="28"/>
      <c r="AM34" s="25">
        <f t="shared" si="34"/>
        <v>500</v>
      </c>
      <c r="AN34" s="26">
        <f t="shared" si="28"/>
        <v>0</v>
      </c>
      <c r="AO34" s="27"/>
      <c r="AP34" s="30">
        <f t="shared" si="7"/>
        <v>0</v>
      </c>
      <c r="AQ34" s="31" t="str">
        <f t="shared" si="8"/>
        <v/>
      </c>
    </row>
    <row r="35" spans="2:43" x14ac:dyDescent="0.25">
      <c r="B35" s="33"/>
      <c r="C35" s="21"/>
      <c r="D35" s="22"/>
      <c r="E35" s="23"/>
      <c r="F35" s="24"/>
      <c r="G35" s="25">
        <f t="shared" si="35"/>
        <v>500</v>
      </c>
      <c r="H35" s="26">
        <f t="shared" si="0"/>
        <v>0</v>
      </c>
      <c r="I35" s="27"/>
      <c r="J35" s="28"/>
      <c r="K35" s="25">
        <f t="shared" si="30"/>
        <v>500</v>
      </c>
      <c r="L35" s="26">
        <f t="shared" si="22"/>
        <v>0</v>
      </c>
      <c r="M35" s="27"/>
      <c r="N35" s="30">
        <f t="shared" si="23"/>
        <v>0</v>
      </c>
      <c r="O35" s="31" t="str">
        <f t="shared" si="24"/>
        <v/>
      </c>
      <c r="Q35" s="28"/>
      <c r="R35" s="25">
        <f t="shared" si="31"/>
        <v>500</v>
      </c>
      <c r="S35" s="26">
        <f t="shared" si="25"/>
        <v>0</v>
      </c>
      <c r="T35" s="27"/>
      <c r="U35" s="30">
        <f t="shared" si="1"/>
        <v>0</v>
      </c>
      <c r="V35" s="31" t="str">
        <f t="shared" si="2"/>
        <v/>
      </c>
      <c r="X35" s="28"/>
      <c r="Y35" s="25">
        <f t="shared" si="32"/>
        <v>500</v>
      </c>
      <c r="Z35" s="26">
        <f t="shared" si="26"/>
        <v>0</v>
      </c>
      <c r="AA35" s="27"/>
      <c r="AB35" s="30">
        <f t="shared" si="3"/>
        <v>0</v>
      </c>
      <c r="AC35" s="31" t="str">
        <f t="shared" si="4"/>
        <v/>
      </c>
      <c r="AE35" s="28"/>
      <c r="AF35" s="25">
        <f t="shared" si="33"/>
        <v>500</v>
      </c>
      <c r="AG35" s="26">
        <f t="shared" si="27"/>
        <v>0</v>
      </c>
      <c r="AH35" s="27"/>
      <c r="AI35" s="30">
        <f t="shared" si="5"/>
        <v>0</v>
      </c>
      <c r="AJ35" s="31" t="str">
        <f t="shared" si="6"/>
        <v/>
      </c>
      <c r="AL35" s="28"/>
      <c r="AM35" s="25">
        <f t="shared" si="34"/>
        <v>500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500</v>
      </c>
      <c r="H37" s="26">
        <f t="shared" si="0"/>
        <v>0</v>
      </c>
      <c r="I37" s="27"/>
      <c r="J37" s="28"/>
      <c r="K37" s="25">
        <f t="shared" si="30"/>
        <v>500</v>
      </c>
      <c r="L37" s="26">
        <f t="shared" si="22"/>
        <v>0</v>
      </c>
      <c r="M37" s="27"/>
      <c r="N37" s="30">
        <f t="shared" si="23"/>
        <v>0</v>
      </c>
      <c r="O37" s="31" t="str">
        <f t="shared" si="24"/>
        <v/>
      </c>
      <c r="Q37" s="28"/>
      <c r="R37" s="25">
        <f t="shared" si="31"/>
        <v>500</v>
      </c>
      <c r="S37" s="26">
        <f t="shared" si="25"/>
        <v>0</v>
      </c>
      <c r="T37" s="27"/>
      <c r="U37" s="30">
        <f t="shared" si="1"/>
        <v>0</v>
      </c>
      <c r="V37" s="31" t="str">
        <f t="shared" si="2"/>
        <v/>
      </c>
      <c r="X37" s="28"/>
      <c r="Y37" s="25">
        <f t="shared" si="32"/>
        <v>500</v>
      </c>
      <c r="Z37" s="26">
        <f t="shared" si="26"/>
        <v>0</v>
      </c>
      <c r="AA37" s="27"/>
      <c r="AB37" s="30">
        <f t="shared" si="3"/>
        <v>0</v>
      </c>
      <c r="AC37" s="31" t="str">
        <f t="shared" si="4"/>
        <v/>
      </c>
      <c r="AE37" s="28"/>
      <c r="AF37" s="25">
        <f t="shared" si="33"/>
        <v>500</v>
      </c>
      <c r="AG37" s="26">
        <f t="shared" si="27"/>
        <v>0</v>
      </c>
      <c r="AH37" s="27"/>
      <c r="AI37" s="30">
        <f t="shared" si="5"/>
        <v>0</v>
      </c>
      <c r="AJ37" s="31" t="str">
        <f t="shared" si="6"/>
        <v/>
      </c>
      <c r="AL37" s="28"/>
      <c r="AM37" s="25">
        <f t="shared" si="34"/>
        <v>500</v>
      </c>
      <c r="AN37" s="26">
        <f t="shared" si="28"/>
        <v>0</v>
      </c>
      <c r="AO37" s="27"/>
      <c r="AP37" s="30">
        <f t="shared" si="7"/>
        <v>0</v>
      </c>
      <c r="AQ37" s="31" t="str">
        <f t="shared" si="8"/>
        <v/>
      </c>
    </row>
    <row r="38" spans="2:43" x14ac:dyDescent="0.25">
      <c r="B38" s="33"/>
      <c r="C38" s="21"/>
      <c r="D38" s="22"/>
      <c r="E38" s="23"/>
      <c r="F38" s="24"/>
      <c r="G38" s="25">
        <f t="shared" si="35"/>
        <v>500</v>
      </c>
      <c r="H38" s="26">
        <f t="shared" si="0"/>
        <v>0</v>
      </c>
      <c r="I38" s="27"/>
      <c r="J38" s="28"/>
      <c r="K38" s="25">
        <f t="shared" si="30"/>
        <v>500</v>
      </c>
      <c r="L38" s="26">
        <f t="shared" si="22"/>
        <v>0</v>
      </c>
      <c r="M38" s="27"/>
      <c r="N38" s="30">
        <f t="shared" si="23"/>
        <v>0</v>
      </c>
      <c r="O38" s="31" t="str">
        <f t="shared" si="24"/>
        <v/>
      </c>
      <c r="Q38" s="28"/>
      <c r="R38" s="25">
        <f t="shared" si="31"/>
        <v>500</v>
      </c>
      <c r="S38" s="26">
        <f t="shared" si="25"/>
        <v>0</v>
      </c>
      <c r="T38" s="27"/>
      <c r="U38" s="30">
        <f t="shared" si="1"/>
        <v>0</v>
      </c>
      <c r="V38" s="31" t="str">
        <f t="shared" si="2"/>
        <v/>
      </c>
      <c r="X38" s="28"/>
      <c r="Y38" s="25">
        <f t="shared" si="32"/>
        <v>500</v>
      </c>
      <c r="Z38" s="26">
        <f t="shared" si="26"/>
        <v>0</v>
      </c>
      <c r="AA38" s="27"/>
      <c r="AB38" s="30">
        <f t="shared" si="3"/>
        <v>0</v>
      </c>
      <c r="AC38" s="31" t="str">
        <f t="shared" si="4"/>
        <v/>
      </c>
      <c r="AE38" s="28"/>
      <c r="AF38" s="25">
        <f t="shared" si="33"/>
        <v>500</v>
      </c>
      <c r="AG38" s="26">
        <f t="shared" si="27"/>
        <v>0</v>
      </c>
      <c r="AH38" s="27"/>
      <c r="AI38" s="30">
        <f t="shared" si="5"/>
        <v>0</v>
      </c>
      <c r="AJ38" s="31" t="str">
        <f t="shared" si="6"/>
        <v/>
      </c>
      <c r="AL38" s="28"/>
      <c r="AM38" s="25">
        <f t="shared" si="34"/>
        <v>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500</v>
      </c>
      <c r="H40" s="26">
        <f>G40*F40</f>
        <v>-0.15</v>
      </c>
      <c r="I40" s="27"/>
      <c r="J40" s="28">
        <f>+'Proposed Rates'!E38</f>
        <v>-5.9999999999999995E-4</v>
      </c>
      <c r="K40" s="25">
        <f>$F$18</f>
        <v>500</v>
      </c>
      <c r="L40" s="26">
        <f>K40*J40</f>
        <v>-0.3</v>
      </c>
      <c r="M40" s="27"/>
      <c r="N40" s="30">
        <f>L40-H40</f>
        <v>-0.15</v>
      </c>
      <c r="O40" s="31">
        <f>IF((H40)=0,"",(N40/H40))</f>
        <v>1</v>
      </c>
      <c r="Q40" s="28">
        <f>+'Proposed Rates'!F38</f>
        <v>-5.9999999999999995E-4</v>
      </c>
      <c r="R40" s="25">
        <f>$F$18</f>
        <v>500</v>
      </c>
      <c r="S40" s="26">
        <f>R40*Q40</f>
        <v>-0.3</v>
      </c>
      <c r="T40" s="27"/>
      <c r="U40" s="30">
        <f t="shared" si="1"/>
        <v>0</v>
      </c>
      <c r="V40" s="31">
        <f t="shared" si="2"/>
        <v>0</v>
      </c>
      <c r="X40" s="28">
        <f>+'Proposed Rates'!G38</f>
        <v>0</v>
      </c>
      <c r="Y40" s="25">
        <f>$F$18</f>
        <v>500</v>
      </c>
      <c r="Z40" s="26">
        <f>Y40*X40</f>
        <v>0</v>
      </c>
      <c r="AA40" s="27"/>
      <c r="AB40" s="30">
        <f t="shared" si="3"/>
        <v>0.3</v>
      </c>
      <c r="AC40" s="31">
        <f t="shared" si="4"/>
        <v>-1</v>
      </c>
      <c r="AE40" s="28">
        <f>+'Proposed Rates'!H38</f>
        <v>0</v>
      </c>
      <c r="AF40" s="25">
        <f>$F$18</f>
        <v>500</v>
      </c>
      <c r="AG40" s="26">
        <f>AF40*AE40</f>
        <v>0</v>
      </c>
      <c r="AH40" s="27"/>
      <c r="AI40" s="30">
        <f t="shared" si="5"/>
        <v>0</v>
      </c>
      <c r="AJ40" s="31" t="str">
        <f t="shared" si="6"/>
        <v/>
      </c>
      <c r="AL40" s="28">
        <f>+'Proposed Rates'!I38</f>
        <v>0</v>
      </c>
      <c r="AM40" s="25">
        <f>$F$18</f>
        <v>500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106</v>
      </c>
      <c r="C42" s="21"/>
      <c r="D42" s="22" t="s">
        <v>20</v>
      </c>
      <c r="E42" s="23"/>
      <c r="F42" s="24">
        <f>+'Proposed Rates'!D139</f>
        <v>0</v>
      </c>
      <c r="G42" s="25">
        <f t="shared" ref="G42:G43" si="36">$F$18</f>
        <v>500</v>
      </c>
      <c r="H42" s="26">
        <f t="shared" ref="H42:H43" si="37">G42*F42</f>
        <v>0</v>
      </c>
      <c r="I42" s="41"/>
      <c r="J42" s="28">
        <f>+'Proposed Rates'!E139</f>
        <v>0</v>
      </c>
      <c r="K42" s="25">
        <f t="shared" ref="K42:K43" si="38">$F$18</f>
        <v>500</v>
      </c>
      <c r="L42" s="26">
        <f t="shared" ref="L42:L43" si="39">K42*J42</f>
        <v>0</v>
      </c>
      <c r="M42" s="42"/>
      <c r="N42" s="30">
        <f t="shared" ref="N42:N43" si="40">L42-H42</f>
        <v>0</v>
      </c>
      <c r="O42" s="31" t="str">
        <f t="shared" ref="O42:O46" si="41">IF((H42)=0,"",(N42/H42))</f>
        <v/>
      </c>
      <c r="Q42" s="28">
        <f>+'Proposed Rates'!F139</f>
        <v>0</v>
      </c>
      <c r="R42" s="25">
        <f t="shared" ref="R42:R43" si="42">$F$18</f>
        <v>500</v>
      </c>
      <c r="S42" s="26">
        <f t="shared" ref="S42:S43" si="43">R42*Q42</f>
        <v>0</v>
      </c>
      <c r="T42" s="42"/>
      <c r="U42" s="30">
        <f t="shared" si="1"/>
        <v>0</v>
      </c>
      <c r="V42" s="31" t="str">
        <f t="shared" si="2"/>
        <v/>
      </c>
      <c r="X42" s="28">
        <f>+'Proposed Rates'!G139</f>
        <v>0</v>
      </c>
      <c r="Y42" s="25">
        <f t="shared" ref="Y42:Y43" si="44">$F$18</f>
        <v>500</v>
      </c>
      <c r="Z42" s="26">
        <f t="shared" ref="Z42:Z43" si="45">Y42*X42</f>
        <v>0</v>
      </c>
      <c r="AA42" s="42"/>
      <c r="AB42" s="30">
        <f t="shared" si="3"/>
        <v>0</v>
      </c>
      <c r="AC42" s="31" t="str">
        <f t="shared" si="4"/>
        <v/>
      </c>
      <c r="AE42" s="28">
        <f>+'Proposed Rates'!H139</f>
        <v>0</v>
      </c>
      <c r="AF42" s="25">
        <f t="shared" ref="AF42:AF43" si="46">$F$18</f>
        <v>500</v>
      </c>
      <c r="AG42" s="26">
        <f t="shared" ref="AG42:AG43" si="47">AF42*AE42</f>
        <v>0</v>
      </c>
      <c r="AH42" s="42"/>
      <c r="AI42" s="30">
        <f t="shared" si="5"/>
        <v>0</v>
      </c>
      <c r="AJ42" s="31" t="str">
        <f t="shared" si="6"/>
        <v/>
      </c>
      <c r="AL42" s="28">
        <f>+'Proposed Rates'!I139</f>
        <v>0</v>
      </c>
      <c r="AM42" s="25">
        <f t="shared" ref="AM42:AM43" si="48">$F$18</f>
        <v>500</v>
      </c>
      <c r="AN42" s="26">
        <f t="shared" ref="AN42:AN43" si="49">AM42*AL42</f>
        <v>0</v>
      </c>
      <c r="AO42" s="42"/>
      <c r="AP42" s="30">
        <f t="shared" si="7"/>
        <v>0</v>
      </c>
      <c r="AQ42" s="31" t="str">
        <f t="shared" si="8"/>
        <v/>
      </c>
    </row>
    <row r="43" spans="2:43" x14ac:dyDescent="0.25">
      <c r="B43" s="40"/>
      <c r="C43" s="21"/>
      <c r="D43" s="22"/>
      <c r="E43" s="23"/>
      <c r="F43" s="24"/>
      <c r="G43" s="25">
        <f t="shared" si="36"/>
        <v>500</v>
      </c>
      <c r="H43" s="26">
        <f t="shared" si="37"/>
        <v>0</v>
      </c>
      <c r="I43" s="41"/>
      <c r="J43" s="28"/>
      <c r="K43" s="25">
        <f t="shared" si="38"/>
        <v>500</v>
      </c>
      <c r="L43" s="26">
        <f t="shared" si="39"/>
        <v>0</v>
      </c>
      <c r="M43" s="42"/>
      <c r="N43" s="30">
        <f t="shared" si="40"/>
        <v>0</v>
      </c>
      <c r="O43" s="31" t="str">
        <f t="shared" si="41"/>
        <v/>
      </c>
      <c r="Q43" s="28"/>
      <c r="R43" s="25">
        <f t="shared" si="42"/>
        <v>500</v>
      </c>
      <c r="S43" s="26">
        <f t="shared" si="43"/>
        <v>0</v>
      </c>
      <c r="T43" s="42"/>
      <c r="U43" s="30">
        <f t="shared" si="1"/>
        <v>0</v>
      </c>
      <c r="V43" s="31" t="str">
        <f t="shared" si="2"/>
        <v/>
      </c>
      <c r="X43" s="28"/>
      <c r="Y43" s="25">
        <f t="shared" si="44"/>
        <v>500</v>
      </c>
      <c r="Z43" s="26">
        <f t="shared" si="45"/>
        <v>0</v>
      </c>
      <c r="AA43" s="42"/>
      <c r="AB43" s="30">
        <f t="shared" si="3"/>
        <v>0</v>
      </c>
      <c r="AC43" s="31" t="str">
        <f t="shared" si="4"/>
        <v/>
      </c>
      <c r="AE43" s="28"/>
      <c r="AF43" s="25">
        <f t="shared" si="46"/>
        <v>500</v>
      </c>
      <c r="AG43" s="26">
        <f t="shared" si="47"/>
        <v>0</v>
      </c>
      <c r="AH43" s="42"/>
      <c r="AI43" s="30">
        <f t="shared" si="5"/>
        <v>0</v>
      </c>
      <c r="AJ43" s="31" t="str">
        <f t="shared" si="6"/>
        <v/>
      </c>
      <c r="AL43" s="28"/>
      <c r="AM43" s="25">
        <f t="shared" si="48"/>
        <v>500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516.75</v>
      </c>
      <c r="H44" s="26">
        <f>G44*F44</f>
        <v>3.1005000000000001E-2</v>
      </c>
      <c r="I44" s="27"/>
      <c r="J44" s="46">
        <f>'Proposed Rates'!E233</f>
        <v>5.0000000000000002E-5</v>
      </c>
      <c r="K44" s="45">
        <f>$F$18*(1+J73)</f>
        <v>516.9</v>
      </c>
      <c r="L44" s="26">
        <f>K44*J44</f>
        <v>2.5845E-2</v>
      </c>
      <c r="M44" s="27"/>
      <c r="N44" s="30">
        <f>L44-H44</f>
        <v>-5.1600000000000014E-3</v>
      </c>
      <c r="O44" s="31">
        <f>IF((H44)=0,"",(N44/H44))</f>
        <v>-0.16642477019835514</v>
      </c>
      <c r="Q44" s="46">
        <f>'Proposed Rates'!F233</f>
        <v>5.0000000000000002E-5</v>
      </c>
      <c r="R44" s="45">
        <f>$F$18*(1+Q73)</f>
        <v>516.9</v>
      </c>
      <c r="S44" s="26">
        <f>R44*Q44</f>
        <v>2.5845E-2</v>
      </c>
      <c r="T44" s="27"/>
      <c r="U44" s="30">
        <f t="shared" si="1"/>
        <v>0</v>
      </c>
      <c r="V44" s="31">
        <f t="shared" si="2"/>
        <v>0</v>
      </c>
      <c r="X44" s="46">
        <f>'Proposed Rates'!G233</f>
        <v>5.0000000000000002E-5</v>
      </c>
      <c r="Y44" s="45">
        <f>$F$18*(1+X73)</f>
        <v>516.9</v>
      </c>
      <c r="Z44" s="26">
        <f>Y44*X44</f>
        <v>2.5845E-2</v>
      </c>
      <c r="AA44" s="27"/>
      <c r="AB44" s="30">
        <f t="shared" si="3"/>
        <v>0</v>
      </c>
      <c r="AC44" s="31">
        <f t="shared" si="4"/>
        <v>0</v>
      </c>
      <c r="AE44" s="46">
        <f>'Proposed Rates'!H233</f>
        <v>5.0000000000000002E-5</v>
      </c>
      <c r="AF44" s="45">
        <f>$F$18*(1+AE73)</f>
        <v>516.9</v>
      </c>
      <c r="AG44" s="26">
        <f>AF44*AE44</f>
        <v>2.5845E-2</v>
      </c>
      <c r="AH44" s="27"/>
      <c r="AI44" s="30">
        <f t="shared" si="5"/>
        <v>0</v>
      </c>
      <c r="AJ44" s="31">
        <f t="shared" si="6"/>
        <v>0</v>
      </c>
      <c r="AL44" s="46">
        <f>'Proposed Rates'!I233</f>
        <v>5.0000000000000002E-5</v>
      </c>
      <c r="AM44" s="45">
        <f>$F$18*(1+AL73)</f>
        <v>516.9</v>
      </c>
      <c r="AN44" s="26">
        <f>AM44*AL44</f>
        <v>2.5845E-2</v>
      </c>
      <c r="AO44" s="27"/>
      <c r="AP44" s="30">
        <f t="shared" si="7"/>
        <v>0</v>
      </c>
      <c r="AQ44" s="31">
        <f t="shared" si="8"/>
        <v>0</v>
      </c>
    </row>
    <row r="45" spans="2:43" x14ac:dyDescent="0.25">
      <c r="B45" s="43" t="s">
        <v>25</v>
      </c>
      <c r="C45" s="21"/>
      <c r="D45" s="22"/>
      <c r="E45" s="23"/>
      <c r="F45" s="47">
        <f>0.65*$F$54+0.17*$F$55+0.18*$F$56</f>
        <v>0.12756999999999999</v>
      </c>
      <c r="G45" s="48">
        <f>$F$18*(1+$F$73)-$F$18</f>
        <v>16.75</v>
      </c>
      <c r="H45" s="26">
        <f t="shared" ref="H45" si="50">G45*F45</f>
        <v>2.1367974999999997</v>
      </c>
      <c r="I45" s="27"/>
      <c r="J45" s="49">
        <f>0.65*$J$54+0.17*$J$55+0.18*$J$56</f>
        <v>0.12756999999999999</v>
      </c>
      <c r="K45" s="48">
        <f>$F$18*(1+$J$73)-$F$18</f>
        <v>16.899999999999977</v>
      </c>
      <c r="L45" s="26">
        <f t="shared" ref="L45" si="51">K45*J45</f>
        <v>2.155932999999997</v>
      </c>
      <c r="M45" s="27"/>
      <c r="N45" s="30">
        <f t="shared" ref="N45" si="52">L45-H45</f>
        <v>1.9135499999997307E-2</v>
      </c>
      <c r="O45" s="31">
        <f t="shared" ref="O45" si="53">IF((H45)=0,"",(N45/H45))</f>
        <v>8.955223880595756E-3</v>
      </c>
      <c r="Q45" s="49">
        <f>0.65*$Q$54+0.17*$Q$55+0.18*$Q$56</f>
        <v>0.12756999999999999</v>
      </c>
      <c r="R45" s="48">
        <f>$F$18*(1+Q73)-$F$18</f>
        <v>16.899999999999977</v>
      </c>
      <c r="S45" s="26">
        <f t="shared" ref="S45" si="54">R45*Q45</f>
        <v>2.155932999999997</v>
      </c>
      <c r="T45" s="27"/>
      <c r="U45" s="30">
        <f t="shared" si="1"/>
        <v>0</v>
      </c>
      <c r="V45" s="31">
        <f t="shared" si="2"/>
        <v>0</v>
      </c>
      <c r="X45" s="49">
        <f>0.65*$X$54+0.17*$X$55+0.18*$X$56</f>
        <v>0.12756999999999999</v>
      </c>
      <c r="Y45" s="48">
        <f>$F$18*(1+X73)-$F$18</f>
        <v>16.899999999999977</v>
      </c>
      <c r="Z45" s="26">
        <f t="shared" ref="Z45" si="55">Y45*X45</f>
        <v>2.155932999999997</v>
      </c>
      <c r="AA45" s="27"/>
      <c r="AB45" s="30">
        <f t="shared" si="3"/>
        <v>0</v>
      </c>
      <c r="AC45" s="31">
        <f t="shared" si="4"/>
        <v>0</v>
      </c>
      <c r="AE45" s="49">
        <f>0.65*$AE$54+0.17*$AE$55+0.18*$AE$56</f>
        <v>0.12756999999999999</v>
      </c>
      <c r="AF45" s="48">
        <f>$F$18*(1+AE73)-$F$18</f>
        <v>16.899999999999977</v>
      </c>
      <c r="AG45" s="26">
        <f t="shared" ref="AG45" si="56">AF45*AE45</f>
        <v>2.155932999999997</v>
      </c>
      <c r="AH45" s="27"/>
      <c r="AI45" s="30">
        <f t="shared" si="5"/>
        <v>0</v>
      </c>
      <c r="AJ45" s="31">
        <f t="shared" si="6"/>
        <v>0</v>
      </c>
      <c r="AL45" s="49">
        <f>0.65*$AL$54+0.17*$AL$55+0.18*$AL$56</f>
        <v>0.12756999999999999</v>
      </c>
      <c r="AM45" s="48">
        <f>$F$18*(1+AL73)-$F$18</f>
        <v>16.899999999999977</v>
      </c>
      <c r="AN45" s="26">
        <f t="shared" ref="AN45" si="57">AM45*AL45</f>
        <v>2.155932999999997</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31.227802499999999</v>
      </c>
      <c r="I47" s="36"/>
      <c r="J47" s="53"/>
      <c r="K47" s="55"/>
      <c r="L47" s="54">
        <f>SUM(L40:L46)+L39</f>
        <v>31.511777999999996</v>
      </c>
      <c r="M47" s="36"/>
      <c r="N47" s="37">
        <f t="shared" ref="N47:N64" si="58">L47-H47</f>
        <v>0.28397549999999683</v>
      </c>
      <c r="O47" s="38">
        <f t="shared" ref="O47:O64" si="59">IF((H47)=0,"",(N47/H47))</f>
        <v>9.0936754195238955E-3</v>
      </c>
      <c r="Q47" s="53"/>
      <c r="R47" s="55"/>
      <c r="S47" s="54">
        <f>SUM(S40:S46)+S39</f>
        <v>32.791777999999994</v>
      </c>
      <c r="T47" s="36"/>
      <c r="U47" s="37">
        <f t="shared" si="1"/>
        <v>1.2799999999999976</v>
      </c>
      <c r="V47" s="38">
        <f t="shared" si="2"/>
        <v>4.0619732723427976E-2</v>
      </c>
      <c r="X47" s="53"/>
      <c r="Y47" s="55"/>
      <c r="Z47" s="54">
        <f>SUM(Z40:Z46)+Z39</f>
        <v>34.381777999999997</v>
      </c>
      <c r="AA47" s="36"/>
      <c r="AB47" s="37">
        <f t="shared" si="3"/>
        <v>1.5900000000000034</v>
      </c>
      <c r="AC47" s="38">
        <f t="shared" si="4"/>
        <v>4.8487764219433412E-2</v>
      </c>
      <c r="AE47" s="53"/>
      <c r="AF47" s="55"/>
      <c r="AG47" s="54">
        <f>SUM(AG40:AG46)+AG39</f>
        <v>34.861777999999994</v>
      </c>
      <c r="AH47" s="36"/>
      <c r="AI47" s="37">
        <f t="shared" si="5"/>
        <v>0.47999999999999687</v>
      </c>
      <c r="AJ47" s="38">
        <f t="shared" si="6"/>
        <v>1.3960883581995001E-2</v>
      </c>
      <c r="AL47" s="53"/>
      <c r="AM47" s="55"/>
      <c r="AN47" s="54">
        <f>SUM(AN40:AN46)+AN39</f>
        <v>34.961777999999995</v>
      </c>
      <c r="AO47" s="36"/>
      <c r="AP47" s="37">
        <f t="shared" si="7"/>
        <v>0.10000000000000142</v>
      </c>
      <c r="AQ47" s="38">
        <f t="shared" si="8"/>
        <v>2.8684710229065608E-3</v>
      </c>
    </row>
    <row r="48" spans="2:43" x14ac:dyDescent="0.25">
      <c r="B48" s="27" t="s">
        <v>28</v>
      </c>
      <c r="C48" s="27"/>
      <c r="D48" s="56" t="s">
        <v>20</v>
      </c>
      <c r="E48" s="57"/>
      <c r="F48" s="28">
        <f>'Proposed Rates'!D153</f>
        <v>7.6E-3</v>
      </c>
      <c r="G48" s="58">
        <f>F18*(1+F73)</f>
        <v>516.75</v>
      </c>
      <c r="H48" s="26">
        <f>G48*F48</f>
        <v>3.9272999999999998</v>
      </c>
      <c r="I48" s="27"/>
      <c r="J48" s="28">
        <f>'Proposed Rates'!E153</f>
        <v>8.0999999999999996E-3</v>
      </c>
      <c r="K48" s="59">
        <f>F18*(1+J73)</f>
        <v>516.9</v>
      </c>
      <c r="L48" s="26">
        <f>K48*J48</f>
        <v>4.18689</v>
      </c>
      <c r="M48" s="27"/>
      <c r="N48" s="30">
        <f t="shared" si="58"/>
        <v>0.25959000000000021</v>
      </c>
      <c r="O48" s="31">
        <f t="shared" si="59"/>
        <v>6.6098846535788E-2</v>
      </c>
      <c r="Q48" s="28">
        <f>'Proposed Rates'!F153</f>
        <v>8.0999999999999996E-3</v>
      </c>
      <c r="R48" s="59">
        <f>$F$18*(1+Q73)</f>
        <v>516.9</v>
      </c>
      <c r="S48" s="26">
        <f>R48*Q48</f>
        <v>4.18689</v>
      </c>
      <c r="T48" s="27"/>
      <c r="U48" s="30">
        <f t="shared" si="1"/>
        <v>0</v>
      </c>
      <c r="V48" s="31">
        <f t="shared" si="2"/>
        <v>0</v>
      </c>
      <c r="X48" s="28">
        <f>'Proposed Rates'!G153</f>
        <v>8.0999999999999996E-3</v>
      </c>
      <c r="Y48" s="59">
        <f>$F$18*(1+X73)</f>
        <v>516.9</v>
      </c>
      <c r="Z48" s="26">
        <f>Y48*X48</f>
        <v>4.18689</v>
      </c>
      <c r="AA48" s="27"/>
      <c r="AB48" s="30">
        <f t="shared" si="3"/>
        <v>0</v>
      </c>
      <c r="AC48" s="31">
        <f t="shared" si="4"/>
        <v>0</v>
      </c>
      <c r="AE48" s="28">
        <f>'Proposed Rates'!H153</f>
        <v>8.0999999999999996E-3</v>
      </c>
      <c r="AF48" s="59">
        <f>$F$18*(1+AE73)</f>
        <v>516.9</v>
      </c>
      <c r="AG48" s="26">
        <f>AF48*AE48</f>
        <v>4.18689</v>
      </c>
      <c r="AH48" s="27"/>
      <c r="AI48" s="30">
        <f t="shared" si="5"/>
        <v>0</v>
      </c>
      <c r="AJ48" s="31">
        <f t="shared" si="6"/>
        <v>0</v>
      </c>
      <c r="AL48" s="28">
        <f>'Proposed Rates'!I153</f>
        <v>8.0999999999999996E-3</v>
      </c>
      <c r="AM48" s="59">
        <f>$F$18*(1+AL73)</f>
        <v>516.9</v>
      </c>
      <c r="AN48" s="26">
        <f>AM48*AL48</f>
        <v>4.18689</v>
      </c>
      <c r="AO48" s="27"/>
      <c r="AP48" s="30">
        <f t="shared" si="7"/>
        <v>0</v>
      </c>
      <c r="AQ48" s="31">
        <f t="shared" si="8"/>
        <v>0</v>
      </c>
    </row>
    <row r="49" spans="2:43" ht="25" x14ac:dyDescent="0.25">
      <c r="B49" s="60" t="s">
        <v>29</v>
      </c>
      <c r="C49" s="27"/>
      <c r="D49" s="56" t="s">
        <v>20</v>
      </c>
      <c r="E49" s="57"/>
      <c r="F49" s="28">
        <f>'Proposed Rates'!D167</f>
        <v>5.1999999999999998E-3</v>
      </c>
      <c r="G49" s="58">
        <f>G48</f>
        <v>516.75</v>
      </c>
      <c r="H49" s="26">
        <f>G49*F49</f>
        <v>2.6871</v>
      </c>
      <c r="I49" s="27"/>
      <c r="J49" s="28">
        <f>'Proposed Rates'!E167</f>
        <v>5.0000000000000001E-3</v>
      </c>
      <c r="K49" s="59">
        <f>K48</f>
        <v>516.9</v>
      </c>
      <c r="L49" s="26">
        <f>K49*J49</f>
        <v>2.5844999999999998</v>
      </c>
      <c r="M49" s="27"/>
      <c r="N49" s="30">
        <f t="shared" si="58"/>
        <v>-0.10260000000000025</v>
      </c>
      <c r="O49" s="31">
        <f t="shared" si="59"/>
        <v>-3.8182427151948285E-2</v>
      </c>
      <c r="Q49" s="28">
        <f>'Proposed Rates'!F167</f>
        <v>5.0000000000000001E-3</v>
      </c>
      <c r="R49" s="59">
        <f>R48</f>
        <v>516.9</v>
      </c>
      <c r="S49" s="26">
        <f>R49*Q49</f>
        <v>2.5844999999999998</v>
      </c>
      <c r="T49" s="27"/>
      <c r="U49" s="30">
        <f t="shared" si="1"/>
        <v>0</v>
      </c>
      <c r="V49" s="31">
        <f t="shared" si="2"/>
        <v>0</v>
      </c>
      <c r="X49" s="28">
        <f>'Proposed Rates'!G167</f>
        <v>5.0000000000000001E-3</v>
      </c>
      <c r="Y49" s="59">
        <f>Y48</f>
        <v>516.9</v>
      </c>
      <c r="Z49" s="26">
        <f>Y49*X49</f>
        <v>2.5844999999999998</v>
      </c>
      <c r="AA49" s="27"/>
      <c r="AB49" s="30">
        <f t="shared" si="3"/>
        <v>0</v>
      </c>
      <c r="AC49" s="31">
        <f t="shared" si="4"/>
        <v>0</v>
      </c>
      <c r="AE49" s="28">
        <f>'Proposed Rates'!H167</f>
        <v>5.0000000000000001E-3</v>
      </c>
      <c r="AF49" s="59">
        <f>AF48</f>
        <v>516.9</v>
      </c>
      <c r="AG49" s="26">
        <f>AF49*AE49</f>
        <v>2.5844999999999998</v>
      </c>
      <c r="AH49" s="27"/>
      <c r="AI49" s="30">
        <f t="shared" si="5"/>
        <v>0</v>
      </c>
      <c r="AJ49" s="31">
        <f t="shared" si="6"/>
        <v>0</v>
      </c>
      <c r="AL49" s="28">
        <f>'Proposed Rates'!I167</f>
        <v>5.0000000000000001E-3</v>
      </c>
      <c r="AM49" s="59">
        <f>AM48</f>
        <v>516.9</v>
      </c>
      <c r="AN49" s="26">
        <f>AM49*AL49</f>
        <v>2.5844999999999998</v>
      </c>
      <c r="AO49" s="27"/>
      <c r="AP49" s="30">
        <f t="shared" si="7"/>
        <v>0</v>
      </c>
      <c r="AQ49" s="31">
        <f t="shared" si="8"/>
        <v>0</v>
      </c>
    </row>
    <row r="50" spans="2:43" ht="26" x14ac:dyDescent="0.25">
      <c r="B50" s="50" t="s">
        <v>30</v>
      </c>
      <c r="C50" s="35"/>
      <c r="D50" s="35"/>
      <c r="E50" s="35"/>
      <c r="F50" s="61"/>
      <c r="G50" s="53"/>
      <c r="H50" s="54">
        <f>SUM(H47:H49)</f>
        <v>37.842202499999999</v>
      </c>
      <c r="I50" s="62"/>
      <c r="J50" s="63"/>
      <c r="K50" s="64"/>
      <c r="L50" s="54">
        <f>SUM(L47:L49)</f>
        <v>38.283167999999996</v>
      </c>
      <c r="M50" s="62"/>
      <c r="N50" s="37">
        <f t="shared" si="58"/>
        <v>0.44096549999999723</v>
      </c>
      <c r="O50" s="38">
        <f t="shared" si="59"/>
        <v>1.1652744049451066E-2</v>
      </c>
      <c r="Q50" s="63"/>
      <c r="R50" s="64"/>
      <c r="S50" s="54">
        <f>SUM(S47:S49)</f>
        <v>39.56316799999999</v>
      </c>
      <c r="T50" s="62"/>
      <c r="U50" s="37">
        <f t="shared" si="1"/>
        <v>1.279999999999994</v>
      </c>
      <c r="V50" s="38">
        <f t="shared" si="2"/>
        <v>3.3435059501867613E-2</v>
      </c>
      <c r="X50" s="63"/>
      <c r="Y50" s="64"/>
      <c r="Z50" s="54">
        <f>SUM(Z47:Z49)</f>
        <v>41.153167999999994</v>
      </c>
      <c r="AA50" s="62"/>
      <c r="AB50" s="37">
        <f t="shared" si="3"/>
        <v>1.5900000000000034</v>
      </c>
      <c r="AC50" s="38">
        <f t="shared" si="4"/>
        <v>4.018889488324099E-2</v>
      </c>
      <c r="AE50" s="63"/>
      <c r="AF50" s="64"/>
      <c r="AG50" s="54">
        <f>SUM(AG47:AG49)</f>
        <v>41.633167999999991</v>
      </c>
      <c r="AH50" s="62"/>
      <c r="AI50" s="37">
        <f t="shared" si="5"/>
        <v>0.47999999999999687</v>
      </c>
      <c r="AJ50" s="38">
        <f t="shared" si="6"/>
        <v>1.1663743602922549E-2</v>
      </c>
      <c r="AL50" s="63"/>
      <c r="AM50" s="64"/>
      <c r="AN50" s="54">
        <f>SUM(AN47:AN49)</f>
        <v>41.733167999999992</v>
      </c>
      <c r="AO50" s="62"/>
      <c r="AP50" s="37">
        <f t="shared" si="7"/>
        <v>0.10000000000000142</v>
      </c>
      <c r="AQ50" s="38">
        <f t="shared" si="8"/>
        <v>2.4019310757231217E-3</v>
      </c>
    </row>
    <row r="51" spans="2:43" ht="25" x14ac:dyDescent="0.25">
      <c r="B51" s="65" t="s">
        <v>31</v>
      </c>
      <c r="C51" s="21"/>
      <c r="D51" s="22" t="s">
        <v>20</v>
      </c>
      <c r="E51" s="23"/>
      <c r="F51" s="66">
        <f>'Proposed Rates'!D181</f>
        <v>3.3999999999999998E-3</v>
      </c>
      <c r="G51" s="58">
        <f>G49</f>
        <v>516.75</v>
      </c>
      <c r="H51" s="67">
        <f t="shared" ref="H51:H53" si="60">G51*F51</f>
        <v>1.75695</v>
      </c>
      <c r="I51" s="27"/>
      <c r="J51" s="66">
        <f>'Proposed Rates'!E181</f>
        <v>3.3999999999999998E-3</v>
      </c>
      <c r="K51" s="59">
        <f>K49</f>
        <v>516.9</v>
      </c>
      <c r="L51" s="67">
        <f t="shared" ref="L51:L53" si="61">K51*J51</f>
        <v>1.7574599999999998</v>
      </c>
      <c r="M51" s="27"/>
      <c r="N51" s="30">
        <f t="shared" si="58"/>
        <v>5.099999999997884E-4</v>
      </c>
      <c r="O51" s="68">
        <f t="shared" si="59"/>
        <v>2.9027576197375476E-4</v>
      </c>
      <c r="Q51" s="66">
        <f>'Proposed Rates'!F181</f>
        <v>3.3999999999999998E-3</v>
      </c>
      <c r="R51" s="59">
        <f>R49</f>
        <v>516.9</v>
      </c>
      <c r="S51" s="67">
        <f t="shared" ref="S51:S53" si="62">R51*Q51</f>
        <v>1.7574599999999998</v>
      </c>
      <c r="T51" s="27"/>
      <c r="U51" s="30">
        <f t="shared" si="1"/>
        <v>0</v>
      </c>
      <c r="V51" s="68">
        <f t="shared" si="2"/>
        <v>0</v>
      </c>
      <c r="X51" s="66">
        <f>'Proposed Rates'!G181</f>
        <v>3.3999999999999998E-3</v>
      </c>
      <c r="Y51" s="59">
        <f>Y49</f>
        <v>516.9</v>
      </c>
      <c r="Z51" s="67">
        <f t="shared" ref="Z51:Z53" si="63">Y51*X51</f>
        <v>1.7574599999999998</v>
      </c>
      <c r="AA51" s="27"/>
      <c r="AB51" s="30">
        <f t="shared" si="3"/>
        <v>0</v>
      </c>
      <c r="AC51" s="68">
        <f t="shared" si="4"/>
        <v>0</v>
      </c>
      <c r="AE51" s="66">
        <f>'Proposed Rates'!H181</f>
        <v>3.3999999999999998E-3</v>
      </c>
      <c r="AF51" s="59">
        <f>AF49</f>
        <v>516.9</v>
      </c>
      <c r="AG51" s="67">
        <f t="shared" ref="AG51:AG53" si="64">AF51*AE51</f>
        <v>1.7574599999999998</v>
      </c>
      <c r="AH51" s="27"/>
      <c r="AI51" s="30">
        <f t="shared" si="5"/>
        <v>0</v>
      </c>
      <c r="AJ51" s="68">
        <f t="shared" si="6"/>
        <v>0</v>
      </c>
      <c r="AL51" s="66">
        <f>'Proposed Rates'!I181</f>
        <v>3.3999999999999998E-3</v>
      </c>
      <c r="AM51" s="59">
        <f>AM49</f>
        <v>516.9</v>
      </c>
      <c r="AN51" s="67">
        <f t="shared" ref="AN51:AN53" si="65">AM51*AL51</f>
        <v>1.7574599999999998</v>
      </c>
      <c r="AO51" s="27"/>
      <c r="AP51" s="30">
        <f t="shared" si="7"/>
        <v>0</v>
      </c>
      <c r="AQ51" s="68">
        <f t="shared" si="8"/>
        <v>0</v>
      </c>
    </row>
    <row r="52" spans="2:43" ht="25" x14ac:dyDescent="0.25">
      <c r="B52" s="65" t="s">
        <v>32</v>
      </c>
      <c r="C52" s="21"/>
      <c r="D52" s="22" t="s">
        <v>20</v>
      </c>
      <c r="E52" s="23"/>
      <c r="F52" s="66">
        <f>'Proposed Rates'!D195</f>
        <v>5.0000000000000001E-4</v>
      </c>
      <c r="G52" s="58">
        <f>G49</f>
        <v>516.75</v>
      </c>
      <c r="H52" s="67">
        <f t="shared" si="60"/>
        <v>0.25837500000000002</v>
      </c>
      <c r="I52" s="27"/>
      <c r="J52" s="66">
        <f>'Proposed Rates'!E195</f>
        <v>5.0000000000000001E-4</v>
      </c>
      <c r="K52" s="59">
        <f>K49</f>
        <v>516.9</v>
      </c>
      <c r="L52" s="67">
        <f t="shared" si="61"/>
        <v>0.25845000000000001</v>
      </c>
      <c r="M52" s="27"/>
      <c r="N52" s="30">
        <f t="shared" si="58"/>
        <v>7.499999999999174E-5</v>
      </c>
      <c r="O52" s="68">
        <f t="shared" si="59"/>
        <v>2.9027576197384317E-4</v>
      </c>
      <c r="Q52" s="66">
        <f>'Proposed Rates'!F195</f>
        <v>5.0000000000000001E-4</v>
      </c>
      <c r="R52" s="59">
        <f>R49</f>
        <v>516.9</v>
      </c>
      <c r="S52" s="67">
        <f t="shared" si="62"/>
        <v>0.25845000000000001</v>
      </c>
      <c r="T52" s="27"/>
      <c r="U52" s="30">
        <f t="shared" si="1"/>
        <v>0</v>
      </c>
      <c r="V52" s="68">
        <f t="shared" si="2"/>
        <v>0</v>
      </c>
      <c r="X52" s="66">
        <f>'Proposed Rates'!G195</f>
        <v>5.0000000000000001E-4</v>
      </c>
      <c r="Y52" s="59">
        <f>Y49</f>
        <v>516.9</v>
      </c>
      <c r="Z52" s="67">
        <f t="shared" si="63"/>
        <v>0.25845000000000001</v>
      </c>
      <c r="AA52" s="27"/>
      <c r="AB52" s="30">
        <f t="shared" si="3"/>
        <v>0</v>
      </c>
      <c r="AC52" s="68">
        <f t="shared" si="4"/>
        <v>0</v>
      </c>
      <c r="AE52" s="66">
        <f>'Proposed Rates'!H195</f>
        <v>5.0000000000000001E-4</v>
      </c>
      <c r="AF52" s="59">
        <f>AF49</f>
        <v>516.9</v>
      </c>
      <c r="AG52" s="67">
        <f t="shared" si="64"/>
        <v>0.25845000000000001</v>
      </c>
      <c r="AH52" s="27"/>
      <c r="AI52" s="30">
        <f t="shared" si="5"/>
        <v>0</v>
      </c>
      <c r="AJ52" s="68">
        <f t="shared" si="6"/>
        <v>0</v>
      </c>
      <c r="AL52" s="66">
        <f>'Proposed Rates'!I195</f>
        <v>5.0000000000000001E-4</v>
      </c>
      <c r="AM52" s="59">
        <f>AM49</f>
        <v>516.9</v>
      </c>
      <c r="AN52" s="67">
        <f t="shared" si="65"/>
        <v>0.25845000000000001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325</v>
      </c>
      <c r="H54" s="67">
        <f t="shared" ref="H54:H56" si="66">G54*F54</f>
        <v>32.825000000000003</v>
      </c>
      <c r="I54" s="27"/>
      <c r="J54" s="66">
        <f>'Proposed Rates'!E222</f>
        <v>0.10100000000000001</v>
      </c>
      <c r="K54" s="71">
        <f>$G$54</f>
        <v>325</v>
      </c>
      <c r="L54" s="67">
        <f t="shared" ref="L54:L56" si="67">K54*J54</f>
        <v>32.825000000000003</v>
      </c>
      <c r="M54" s="27"/>
      <c r="N54" s="30">
        <f t="shared" si="58"/>
        <v>0</v>
      </c>
      <c r="O54" s="68">
        <f t="shared" si="59"/>
        <v>0</v>
      </c>
      <c r="Q54" s="66">
        <f>'Proposed Rates'!F222</f>
        <v>0.10100000000000001</v>
      </c>
      <c r="R54" s="71">
        <f>$G$54</f>
        <v>325</v>
      </c>
      <c r="S54" s="67">
        <f t="shared" ref="S54:S56" si="68">R54*Q54</f>
        <v>32.825000000000003</v>
      </c>
      <c r="T54" s="27"/>
      <c r="U54" s="30">
        <f t="shared" si="1"/>
        <v>0</v>
      </c>
      <c r="V54" s="68">
        <f t="shared" si="2"/>
        <v>0</v>
      </c>
      <c r="X54" s="66">
        <f>'Proposed Rates'!G222</f>
        <v>0.10100000000000001</v>
      </c>
      <c r="Y54" s="71">
        <f>$G$54</f>
        <v>325</v>
      </c>
      <c r="Z54" s="67">
        <f t="shared" ref="Z54:Z56" si="69">Y54*X54</f>
        <v>32.825000000000003</v>
      </c>
      <c r="AA54" s="27"/>
      <c r="AB54" s="30">
        <f t="shared" si="3"/>
        <v>0</v>
      </c>
      <c r="AC54" s="68">
        <f t="shared" si="4"/>
        <v>0</v>
      </c>
      <c r="AE54" s="66">
        <f>'Proposed Rates'!H222</f>
        <v>0.10100000000000001</v>
      </c>
      <c r="AF54" s="71">
        <f>$G$54</f>
        <v>325</v>
      </c>
      <c r="AG54" s="67">
        <f t="shared" ref="AG54:AG56" si="70">AF54*AE54</f>
        <v>32.825000000000003</v>
      </c>
      <c r="AH54" s="27"/>
      <c r="AI54" s="30">
        <f t="shared" si="5"/>
        <v>0</v>
      </c>
      <c r="AJ54" s="68">
        <f t="shared" si="6"/>
        <v>0</v>
      </c>
      <c r="AL54" s="66">
        <f>'Proposed Rates'!I222</f>
        <v>0.10100000000000001</v>
      </c>
      <c r="AM54" s="71">
        <f>$G$54</f>
        <v>325</v>
      </c>
      <c r="AN54" s="67">
        <f t="shared" ref="AN54:AN56" si="71">AM54*AL54</f>
        <v>32.825000000000003</v>
      </c>
      <c r="AO54" s="27"/>
      <c r="AP54" s="30">
        <f t="shared" si="7"/>
        <v>0</v>
      </c>
      <c r="AQ54" s="68">
        <f t="shared" si="8"/>
        <v>0</v>
      </c>
    </row>
    <row r="55" spans="2:43" x14ac:dyDescent="0.25">
      <c r="B55" s="43" t="s">
        <v>35</v>
      </c>
      <c r="C55" s="21"/>
      <c r="D55" s="22"/>
      <c r="E55" s="23"/>
      <c r="F55" s="66">
        <f>'Proposed Rates'!D223</f>
        <v>0.14399999999999999</v>
      </c>
      <c r="G55" s="71">
        <f>0.17*$F$18</f>
        <v>85</v>
      </c>
      <c r="H55" s="67">
        <f t="shared" si="66"/>
        <v>12.239999999999998</v>
      </c>
      <c r="I55" s="27"/>
      <c r="J55" s="66">
        <f>'Proposed Rates'!E223</f>
        <v>0.14399999999999999</v>
      </c>
      <c r="K55" s="71">
        <f>$G$55</f>
        <v>85</v>
      </c>
      <c r="L55" s="67">
        <f t="shared" si="67"/>
        <v>12.239999999999998</v>
      </c>
      <c r="M55" s="27"/>
      <c r="N55" s="30">
        <f t="shared" si="58"/>
        <v>0</v>
      </c>
      <c r="O55" s="68">
        <f t="shared" si="59"/>
        <v>0</v>
      </c>
      <c r="Q55" s="66">
        <f>'Proposed Rates'!F223</f>
        <v>0.14399999999999999</v>
      </c>
      <c r="R55" s="71">
        <f>$G$55</f>
        <v>85</v>
      </c>
      <c r="S55" s="67">
        <f t="shared" si="68"/>
        <v>12.239999999999998</v>
      </c>
      <c r="T55" s="27"/>
      <c r="U55" s="30">
        <f t="shared" si="1"/>
        <v>0</v>
      </c>
      <c r="V55" s="68">
        <f t="shared" si="2"/>
        <v>0</v>
      </c>
      <c r="X55" s="66">
        <f>'Proposed Rates'!G223</f>
        <v>0.14399999999999999</v>
      </c>
      <c r="Y55" s="71">
        <f>$G$55</f>
        <v>85</v>
      </c>
      <c r="Z55" s="67">
        <f t="shared" si="69"/>
        <v>12.239999999999998</v>
      </c>
      <c r="AA55" s="27"/>
      <c r="AB55" s="30">
        <f t="shared" si="3"/>
        <v>0</v>
      </c>
      <c r="AC55" s="68">
        <f t="shared" si="4"/>
        <v>0</v>
      </c>
      <c r="AE55" s="66">
        <f>'Proposed Rates'!H223</f>
        <v>0.14399999999999999</v>
      </c>
      <c r="AF55" s="71">
        <f>$G$55</f>
        <v>85</v>
      </c>
      <c r="AG55" s="67">
        <f t="shared" si="70"/>
        <v>12.239999999999998</v>
      </c>
      <c r="AH55" s="27"/>
      <c r="AI55" s="30">
        <f t="shared" si="5"/>
        <v>0</v>
      </c>
      <c r="AJ55" s="68">
        <f t="shared" si="6"/>
        <v>0</v>
      </c>
      <c r="AL55" s="66">
        <f>'Proposed Rates'!I223</f>
        <v>0.14399999999999999</v>
      </c>
      <c r="AM55" s="71">
        <f>$G$55</f>
        <v>85</v>
      </c>
      <c r="AN55" s="67">
        <f t="shared" si="71"/>
        <v>12.239999999999998</v>
      </c>
      <c r="AO55" s="27"/>
      <c r="AP55" s="30">
        <f t="shared" si="7"/>
        <v>0</v>
      </c>
      <c r="AQ55" s="68">
        <f t="shared" si="8"/>
        <v>0</v>
      </c>
    </row>
    <row r="56" spans="2:43" x14ac:dyDescent="0.25">
      <c r="B56" s="11" t="s">
        <v>36</v>
      </c>
      <c r="C56" s="21"/>
      <c r="D56" s="22"/>
      <c r="E56" s="23"/>
      <c r="F56" s="66">
        <f>'Proposed Rates'!D224</f>
        <v>0.20799999999999999</v>
      </c>
      <c r="G56" s="71">
        <f>0.18*$F$18</f>
        <v>90</v>
      </c>
      <c r="H56" s="67">
        <f t="shared" si="66"/>
        <v>18.72</v>
      </c>
      <c r="I56" s="27"/>
      <c r="J56" s="66">
        <f>'Proposed Rates'!E224</f>
        <v>0.20799999999999999</v>
      </c>
      <c r="K56" s="71">
        <f>$G$56</f>
        <v>90</v>
      </c>
      <c r="L56" s="67">
        <f t="shared" si="67"/>
        <v>18.72</v>
      </c>
      <c r="M56" s="27"/>
      <c r="N56" s="30">
        <f t="shared" si="58"/>
        <v>0</v>
      </c>
      <c r="O56" s="68">
        <f t="shared" si="59"/>
        <v>0</v>
      </c>
      <c r="Q56" s="66">
        <f>'Proposed Rates'!F224</f>
        <v>0.20799999999999999</v>
      </c>
      <c r="R56" s="71">
        <f>$G$56</f>
        <v>90</v>
      </c>
      <c r="S56" s="67">
        <f t="shared" si="68"/>
        <v>18.72</v>
      </c>
      <c r="T56" s="27"/>
      <c r="U56" s="30">
        <f t="shared" si="1"/>
        <v>0</v>
      </c>
      <c r="V56" s="68">
        <f t="shared" si="2"/>
        <v>0</v>
      </c>
      <c r="X56" s="66">
        <f>'Proposed Rates'!G224</f>
        <v>0.20799999999999999</v>
      </c>
      <c r="Y56" s="71">
        <f>$G$56</f>
        <v>90</v>
      </c>
      <c r="Z56" s="67">
        <f t="shared" si="69"/>
        <v>18.72</v>
      </c>
      <c r="AA56" s="27"/>
      <c r="AB56" s="30">
        <f t="shared" si="3"/>
        <v>0</v>
      </c>
      <c r="AC56" s="68">
        <f t="shared" si="4"/>
        <v>0</v>
      </c>
      <c r="AE56" s="66">
        <f>'Proposed Rates'!H224</f>
        <v>0.20799999999999999</v>
      </c>
      <c r="AF56" s="71">
        <f>$G$56</f>
        <v>90</v>
      </c>
      <c r="AG56" s="67">
        <f t="shared" si="70"/>
        <v>18.72</v>
      </c>
      <c r="AH56" s="27"/>
      <c r="AI56" s="30">
        <f t="shared" si="5"/>
        <v>0</v>
      </c>
      <c r="AJ56" s="68">
        <f t="shared" si="6"/>
        <v>0</v>
      </c>
      <c r="AL56" s="66">
        <f>'Proposed Rates'!I224</f>
        <v>0.20799999999999999</v>
      </c>
      <c r="AM56" s="71">
        <f>$G$56</f>
        <v>90</v>
      </c>
      <c r="AN56" s="67">
        <f t="shared" si="71"/>
        <v>18.72</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500</v>
      </c>
      <c r="H57" s="67">
        <f>G57*F57</f>
        <v>59.5</v>
      </c>
      <c r="I57" s="77"/>
      <c r="J57" s="66">
        <f>'Proposed Rates'!E226</f>
        <v>0.11899999999999999</v>
      </c>
      <c r="K57" s="76">
        <f>$G$57</f>
        <v>500</v>
      </c>
      <c r="L57" s="67">
        <f>K57*J57</f>
        <v>59.5</v>
      </c>
      <c r="M57" s="77"/>
      <c r="N57" s="78">
        <f t="shared" si="58"/>
        <v>0</v>
      </c>
      <c r="O57" s="68">
        <f t="shared" si="59"/>
        <v>0</v>
      </c>
      <c r="Q57" s="66">
        <f>'Proposed Rates'!F226</f>
        <v>0.11899999999999999</v>
      </c>
      <c r="R57" s="76">
        <f>$G$57</f>
        <v>500</v>
      </c>
      <c r="S57" s="67">
        <f>R57*Q57</f>
        <v>59.5</v>
      </c>
      <c r="T57" s="77"/>
      <c r="U57" s="78">
        <f t="shared" si="1"/>
        <v>0</v>
      </c>
      <c r="V57" s="68">
        <f t="shared" si="2"/>
        <v>0</v>
      </c>
      <c r="X57" s="66">
        <f>'Proposed Rates'!G226</f>
        <v>0.11899999999999999</v>
      </c>
      <c r="Y57" s="76">
        <f>$G$57</f>
        <v>500</v>
      </c>
      <c r="Z57" s="67">
        <f>Y57*X57</f>
        <v>59.5</v>
      </c>
      <c r="AA57" s="77"/>
      <c r="AB57" s="78">
        <f t="shared" si="3"/>
        <v>0</v>
      </c>
      <c r="AC57" s="68">
        <f t="shared" si="4"/>
        <v>0</v>
      </c>
      <c r="AE57" s="66">
        <f>'Proposed Rates'!H226</f>
        <v>0.11899999999999999</v>
      </c>
      <c r="AF57" s="76">
        <f>$G$57</f>
        <v>500</v>
      </c>
      <c r="AG57" s="67">
        <f>AF57*AE57</f>
        <v>59.5</v>
      </c>
      <c r="AH57" s="77"/>
      <c r="AI57" s="78">
        <f t="shared" si="5"/>
        <v>0</v>
      </c>
      <c r="AJ57" s="68">
        <f t="shared" si="6"/>
        <v>0</v>
      </c>
      <c r="AL57" s="66">
        <f>'Proposed Rates'!I224</f>
        <v>0.20799999999999999</v>
      </c>
      <c r="AM57" s="76">
        <f>$G$57</f>
        <v>500</v>
      </c>
      <c r="AN57" s="67">
        <f>AM57*AL57</f>
        <v>104</v>
      </c>
      <c r="AO57" s="77"/>
      <c r="AP57" s="78">
        <f t="shared" si="7"/>
        <v>44.5</v>
      </c>
      <c r="AQ57" s="68">
        <f t="shared" si="8"/>
        <v>0.74789915966386555</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59"/>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f>'Proposed Rates'!D228</f>
        <v>0</v>
      </c>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103.8925275</v>
      </c>
      <c r="I60" s="94"/>
      <c r="J60" s="95"/>
      <c r="K60" s="95"/>
      <c r="L60" s="93">
        <f>SUM(L51:L56,L50)</f>
        <v>104.33407800000001</v>
      </c>
      <c r="M60" s="96"/>
      <c r="N60" s="97">
        <f t="shared" ref="N60" si="72">L60-H60</f>
        <v>0.44155050000000529</v>
      </c>
      <c r="O60" s="98">
        <f t="shared" ref="O60" si="73">IF((H60)=0,"",(N60/H60))</f>
        <v>4.2500698618580177E-3</v>
      </c>
      <c r="Q60" s="95"/>
      <c r="R60" s="95"/>
      <c r="S60" s="97">
        <f>SUM(S51:S56,S50)</f>
        <v>105.61407799999999</v>
      </c>
      <c r="T60" s="96"/>
      <c r="U60" s="97">
        <f t="shared" si="1"/>
        <v>1.2799999999999869</v>
      </c>
      <c r="V60" s="98">
        <f>IF((L60)=0,"",(U60/L60))</f>
        <v>1.2268283043628246E-2</v>
      </c>
      <c r="X60" s="95"/>
      <c r="Y60" s="95"/>
      <c r="Z60" s="97">
        <f>SUM(Z51:Z56,Z50)</f>
        <v>107.204078</v>
      </c>
      <c r="AA60" s="96"/>
      <c r="AB60" s="97">
        <f t="shared" si="3"/>
        <v>1.5900000000000034</v>
      </c>
      <c r="AC60" s="98">
        <f>IF((S60)=0,"",(AB60/S60))</f>
        <v>1.5054811158792709E-2</v>
      </c>
      <c r="AE60" s="95"/>
      <c r="AF60" s="95"/>
      <c r="AG60" s="97">
        <f>SUM(AG51:AG56,AG50)</f>
        <v>107.684078</v>
      </c>
      <c r="AH60" s="96"/>
      <c r="AI60" s="97">
        <f t="shared" ref="AI60:AI64" si="74">AG60-Z60</f>
        <v>0.48000000000000398</v>
      </c>
      <c r="AJ60" s="98">
        <f>IF((Z60)=0,"",(AI60/Z60))</f>
        <v>4.4774416137416343E-3</v>
      </c>
      <c r="AL60" s="95"/>
      <c r="AM60" s="95"/>
      <c r="AN60" s="97">
        <f>SUM(AN51:AN56,AN50)</f>
        <v>107.78407799999999</v>
      </c>
      <c r="AO60" s="96"/>
      <c r="AP60" s="97">
        <f t="shared" ref="AP60:AP64" si="75">AN60-AG60</f>
        <v>9.9999999999994316E-2</v>
      </c>
      <c r="AQ60" s="98">
        <f>IF((AG60)=0,"",(AP60/AG60))</f>
        <v>9.2864239409650069E-4</v>
      </c>
    </row>
    <row r="61" spans="2:43" x14ac:dyDescent="0.25">
      <c r="B61" s="99" t="s">
        <v>40</v>
      </c>
      <c r="C61" s="21"/>
      <c r="D61" s="21"/>
      <c r="E61" s="21"/>
      <c r="F61" s="100">
        <v>0.13</v>
      </c>
      <c r="G61" s="101"/>
      <c r="H61" s="102">
        <f>H60*F61</f>
        <v>13.506028575</v>
      </c>
      <c r="I61" s="103"/>
      <c r="J61" s="104">
        <v>0.13</v>
      </c>
      <c r="K61" s="103"/>
      <c r="L61" s="105">
        <f>L60*J61</f>
        <v>13.563430140000001</v>
      </c>
      <c r="M61" s="106"/>
      <c r="N61" s="107">
        <f t="shared" si="58"/>
        <v>5.7401565000001042E-2</v>
      </c>
      <c r="O61" s="108">
        <f t="shared" si="59"/>
        <v>4.2500698618580437E-3</v>
      </c>
      <c r="Q61" s="104">
        <v>0.13</v>
      </c>
      <c r="R61" s="103"/>
      <c r="S61" s="105">
        <f>S60*Q61</f>
        <v>13.729830139999999</v>
      </c>
      <c r="T61" s="106"/>
      <c r="U61" s="107">
        <f t="shared" si="1"/>
        <v>0.16639999999999766</v>
      </c>
      <c r="V61" s="108">
        <f t="shared" ref="V61:V70" si="76">IF((L61)=0,"",(U61/L61))</f>
        <v>1.2268283043628198E-2</v>
      </c>
      <c r="X61" s="104">
        <v>0.13</v>
      </c>
      <c r="Y61" s="103"/>
      <c r="Z61" s="105">
        <f>Z60*X61</f>
        <v>13.93653014</v>
      </c>
      <c r="AA61" s="106"/>
      <c r="AB61" s="107">
        <f t="shared" si="3"/>
        <v>0.20670000000000144</v>
      </c>
      <c r="AC61" s="108">
        <f t="shared" ref="AC61:AC70" si="77">IF((S61)=0,"",(AB61/S61))</f>
        <v>1.5054811158792781E-2</v>
      </c>
      <c r="AE61" s="104">
        <v>0.13</v>
      </c>
      <c r="AF61" s="103"/>
      <c r="AG61" s="105">
        <f>AG60*AE61</f>
        <v>13.998930140000001</v>
      </c>
      <c r="AH61" s="106"/>
      <c r="AI61" s="107">
        <f t="shared" si="74"/>
        <v>6.2400000000000233E-2</v>
      </c>
      <c r="AJ61" s="108">
        <f t="shared" ref="AJ61:AJ70" si="78">IF((Z61)=0,"",(AI61/Z61))</f>
        <v>4.4774416137416135E-3</v>
      </c>
      <c r="AL61" s="104">
        <v>0.13</v>
      </c>
      <c r="AM61" s="103"/>
      <c r="AN61" s="105">
        <f>AN60*AL61</f>
        <v>14.01193014</v>
      </c>
      <c r="AO61" s="106"/>
      <c r="AP61" s="107">
        <f t="shared" si="75"/>
        <v>1.2999999999999901E-2</v>
      </c>
      <c r="AQ61" s="108">
        <f t="shared" ref="AQ61:AQ70" si="79">IF((AG61)=0,"",(AP61/AG61))</f>
        <v>9.2864239409654633E-4</v>
      </c>
    </row>
    <row r="62" spans="2:43" ht="13" x14ac:dyDescent="0.25">
      <c r="B62" s="109" t="s">
        <v>41</v>
      </c>
      <c r="C62" s="21"/>
      <c r="D62" s="21"/>
      <c r="E62" s="21"/>
      <c r="F62" s="110"/>
      <c r="G62" s="101"/>
      <c r="H62" s="102">
        <f>H60+H61</f>
        <v>117.398556075</v>
      </c>
      <c r="I62" s="103"/>
      <c r="J62" s="103"/>
      <c r="K62" s="103"/>
      <c r="L62" s="105">
        <f>L60+L61</f>
        <v>117.89750814000001</v>
      </c>
      <c r="M62" s="106"/>
      <c r="N62" s="107">
        <f t="shared" si="58"/>
        <v>0.49895206500001166</v>
      </c>
      <c r="O62" s="108">
        <f t="shared" si="59"/>
        <v>4.2500698618580662E-3</v>
      </c>
      <c r="Q62" s="103"/>
      <c r="R62" s="103"/>
      <c r="S62" s="105">
        <f>S60+S61</f>
        <v>119.34390814</v>
      </c>
      <c r="T62" s="106"/>
      <c r="U62" s="107">
        <f t="shared" si="1"/>
        <v>1.4463999999999828</v>
      </c>
      <c r="V62" s="108">
        <f t="shared" si="76"/>
        <v>1.2268283043628226E-2</v>
      </c>
      <c r="X62" s="103"/>
      <c r="Y62" s="103"/>
      <c r="Z62" s="105">
        <f>Z60+Z61</f>
        <v>121.14060814</v>
      </c>
      <c r="AA62" s="106"/>
      <c r="AB62" s="107">
        <f t="shared" si="3"/>
        <v>1.7967000000000013</v>
      </c>
      <c r="AC62" s="108">
        <f t="shared" si="77"/>
        <v>1.5054811158792687E-2</v>
      </c>
      <c r="AE62" s="103"/>
      <c r="AF62" s="103"/>
      <c r="AG62" s="105">
        <f>AG60+AG61</f>
        <v>121.68300814</v>
      </c>
      <c r="AH62" s="106"/>
      <c r="AI62" s="107">
        <f t="shared" si="74"/>
        <v>0.54240000000000066</v>
      </c>
      <c r="AJ62" s="108">
        <f t="shared" si="78"/>
        <v>4.4774416137416022E-3</v>
      </c>
      <c r="AL62" s="244"/>
      <c r="AM62" s="103"/>
      <c r="AN62" s="105">
        <f>AN60+AN61</f>
        <v>121.79600814</v>
      </c>
      <c r="AO62" s="106"/>
      <c r="AP62" s="107">
        <f t="shared" si="75"/>
        <v>0.11299999999999955</v>
      </c>
      <c r="AQ62" s="108">
        <f t="shared" si="79"/>
        <v>9.286423940965497E-4</v>
      </c>
    </row>
    <row r="63" spans="2:43" ht="15.75" customHeight="1" x14ac:dyDescent="0.25">
      <c r="B63" s="421" t="s">
        <v>127</v>
      </c>
      <c r="C63" s="421"/>
      <c r="D63" s="421"/>
      <c r="E63" s="21"/>
      <c r="F63" s="267">
        <f>'Res (100)'!F64</f>
        <v>0.318</v>
      </c>
      <c r="G63" s="101"/>
      <c r="H63" s="111">
        <f>F63*H60</f>
        <v>33.037823744999997</v>
      </c>
      <c r="I63" s="103"/>
      <c r="J63" s="268">
        <f>'Res (100)'!J64</f>
        <v>0.318</v>
      </c>
      <c r="K63" s="103"/>
      <c r="L63" s="112">
        <f>J63*L60</f>
        <v>33.178236804000001</v>
      </c>
      <c r="M63" s="106"/>
      <c r="N63" s="112">
        <f t="shared" si="58"/>
        <v>0.14041305900000367</v>
      </c>
      <c r="O63" s="113">
        <f t="shared" si="59"/>
        <v>4.2500698618580784E-3</v>
      </c>
      <c r="Q63" s="268">
        <f>'Res (100)'!Q64</f>
        <v>0.318</v>
      </c>
      <c r="R63" s="103"/>
      <c r="S63" s="112">
        <f>Q63*S60</f>
        <v>33.585276803999996</v>
      </c>
      <c r="T63" s="106"/>
      <c r="U63" s="112">
        <f t="shared" si="1"/>
        <v>0.40703999999999496</v>
      </c>
      <c r="V63" s="113">
        <f t="shared" si="76"/>
        <v>1.226828304362822E-2</v>
      </c>
      <c r="X63" s="268">
        <f>Q63</f>
        <v>0.318</v>
      </c>
      <c r="Y63" s="103"/>
      <c r="Z63" s="112">
        <f>X63*Z60</f>
        <v>34.090896803999996</v>
      </c>
      <c r="AA63" s="106"/>
      <c r="AB63" s="112">
        <f t="shared" si="3"/>
        <v>0.5056200000000004</v>
      </c>
      <c r="AC63" s="113">
        <f t="shared" si="77"/>
        <v>1.5054811158792689E-2</v>
      </c>
      <c r="AE63" s="268">
        <f>X63</f>
        <v>0.318</v>
      </c>
      <c r="AF63" s="103"/>
      <c r="AG63" s="112">
        <f>AE63*AG60</f>
        <v>34.243536804000001</v>
      </c>
      <c r="AH63" s="106"/>
      <c r="AI63" s="112">
        <f t="shared" si="74"/>
        <v>0.15264000000000522</v>
      </c>
      <c r="AJ63" s="113">
        <f t="shared" si="78"/>
        <v>4.4774416137417505E-3</v>
      </c>
      <c r="AL63" s="268">
        <f>AE63</f>
        <v>0.318</v>
      </c>
      <c r="AM63" s="103"/>
      <c r="AN63" s="112">
        <f>AL63*AN60</f>
        <v>34.275336803999998</v>
      </c>
      <c r="AO63" s="106"/>
      <c r="AP63" s="112">
        <f t="shared" si="75"/>
        <v>3.1799999999996942E-2</v>
      </c>
      <c r="AQ63" s="113">
        <f t="shared" si="79"/>
        <v>9.2864239409646404E-4</v>
      </c>
    </row>
    <row r="64" spans="2:43" ht="13.5" customHeight="1" thickBot="1" x14ac:dyDescent="0.3">
      <c r="B64" s="422" t="s">
        <v>126</v>
      </c>
      <c r="C64" s="422"/>
      <c r="D64" s="422"/>
      <c r="E64" s="114"/>
      <c r="F64" s="246"/>
      <c r="G64" s="116"/>
      <c r="H64" s="117">
        <f>H62-H63</f>
        <v>84.360732330000005</v>
      </c>
      <c r="I64" s="118"/>
      <c r="J64" s="249"/>
      <c r="K64" s="118"/>
      <c r="L64" s="119">
        <f>L62-L63</f>
        <v>84.71927133600002</v>
      </c>
      <c r="M64" s="120"/>
      <c r="N64" s="121">
        <f t="shared" si="58"/>
        <v>0.35853900600001509</v>
      </c>
      <c r="O64" s="122">
        <f t="shared" si="59"/>
        <v>4.2500698618581452E-3</v>
      </c>
      <c r="Q64" s="249"/>
      <c r="R64" s="118"/>
      <c r="S64" s="119">
        <f>S62-S63</f>
        <v>85.758631336000008</v>
      </c>
      <c r="T64" s="120"/>
      <c r="U64" s="121">
        <f t="shared" si="1"/>
        <v>1.0393599999999878</v>
      </c>
      <c r="V64" s="122">
        <f t="shared" si="76"/>
        <v>1.2268283043628226E-2</v>
      </c>
      <c r="X64" s="249"/>
      <c r="Y64" s="118"/>
      <c r="Z64" s="119">
        <f>Z62-Z63</f>
        <v>87.049711336000001</v>
      </c>
      <c r="AA64" s="120"/>
      <c r="AB64" s="121">
        <f t="shared" si="3"/>
        <v>1.2910799999999938</v>
      </c>
      <c r="AC64" s="122">
        <f t="shared" si="77"/>
        <v>1.5054811158792602E-2</v>
      </c>
      <c r="AE64" s="249"/>
      <c r="AF64" s="118"/>
      <c r="AG64" s="119">
        <f>AG62-AG63</f>
        <v>87.439471335999997</v>
      </c>
      <c r="AH64" s="120"/>
      <c r="AI64" s="121">
        <f t="shared" si="74"/>
        <v>0.38975999999999544</v>
      </c>
      <c r="AJ64" s="122">
        <f t="shared" si="78"/>
        <v>4.4774416137415441E-3</v>
      </c>
      <c r="AL64" s="249"/>
      <c r="AM64" s="118"/>
      <c r="AN64" s="119">
        <f>AN62-AN63</f>
        <v>87.520671335999992</v>
      </c>
      <c r="AO64" s="120"/>
      <c r="AP64" s="121">
        <f t="shared" si="75"/>
        <v>8.1199999999995498E-2</v>
      </c>
      <c r="AQ64" s="122">
        <f t="shared" si="79"/>
        <v>9.2864239409650199E-4</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99.607527500000003</v>
      </c>
      <c r="I66" s="134"/>
      <c r="J66" s="250"/>
      <c r="K66" s="135"/>
      <c r="L66" s="133">
        <f>SUM(L57:L58,L50,L51:L53)</f>
        <v>100.04907799999998</v>
      </c>
      <c r="M66" s="136"/>
      <c r="N66" s="137">
        <f t="shared" ref="N66:N69" si="80">L66-H66</f>
        <v>0.44155049999997686</v>
      </c>
      <c r="O66" s="98">
        <f t="shared" ref="O66:O69" si="81">IF((H66)=0,"",(N66/H66))</f>
        <v>4.432902924931822E-3</v>
      </c>
      <c r="Q66" s="250"/>
      <c r="R66" s="135"/>
      <c r="S66" s="137">
        <f>SUM(S57:S58,S50,S51:S53)</f>
        <v>101.32907799999998</v>
      </c>
      <c r="T66" s="136"/>
      <c r="U66" s="137">
        <f t="shared" si="1"/>
        <v>1.2800000000000011</v>
      </c>
      <c r="V66" s="98">
        <f t="shared" si="76"/>
        <v>1.2793721097559753E-2</v>
      </c>
      <c r="X66" s="250"/>
      <c r="Y66" s="135"/>
      <c r="Z66" s="137">
        <f>SUM(Z57:Z58,Z50,Z51:Z53)</f>
        <v>102.91907799999998</v>
      </c>
      <c r="AA66" s="136"/>
      <c r="AB66" s="137">
        <f t="shared" si="3"/>
        <v>1.5900000000000034</v>
      </c>
      <c r="AC66" s="98">
        <f t="shared" si="77"/>
        <v>1.5691448411284309E-2</v>
      </c>
      <c r="AE66" s="250"/>
      <c r="AF66" s="135"/>
      <c r="AG66" s="137">
        <f>SUM(AG57:AG58,AG50,AG51:AG53)</f>
        <v>103.39907799999997</v>
      </c>
      <c r="AH66" s="136"/>
      <c r="AI66" s="137">
        <f t="shared" ref="AI66:AI69" si="82">AG66-Z66</f>
        <v>0.47999999999998977</v>
      </c>
      <c r="AJ66" s="98">
        <f t="shared" si="78"/>
        <v>4.66385833732391E-3</v>
      </c>
      <c r="AL66" s="250"/>
      <c r="AM66" s="135"/>
      <c r="AN66" s="137">
        <f>SUM(AN57:AN58,AN50,AN51:AN53)</f>
        <v>147.999078</v>
      </c>
      <c r="AO66" s="136"/>
      <c r="AP66" s="137">
        <f t="shared" ref="AP66:AP69" si="83">AN66-AG66</f>
        <v>44.600000000000023</v>
      </c>
      <c r="AQ66" s="98">
        <f t="shared" si="79"/>
        <v>0.43133846899485928</v>
      </c>
    </row>
    <row r="67" spans="1:43" s="79" customFormat="1" x14ac:dyDescent="0.25">
      <c r="B67" s="138" t="s">
        <v>40</v>
      </c>
      <c r="C67" s="73"/>
      <c r="D67" s="73"/>
      <c r="E67" s="73"/>
      <c r="F67" s="248">
        <v>0.13</v>
      </c>
      <c r="G67" s="132"/>
      <c r="H67" s="140">
        <f>H66*F67</f>
        <v>12.948978575000002</v>
      </c>
      <c r="I67" s="141"/>
      <c r="J67" s="251">
        <v>0.13</v>
      </c>
      <c r="K67" s="143"/>
      <c r="L67" s="144">
        <f>L66*J67</f>
        <v>13.006380139999997</v>
      </c>
      <c r="M67" s="145"/>
      <c r="N67" s="146">
        <f t="shared" si="80"/>
        <v>5.7401564999995713E-2</v>
      </c>
      <c r="O67" s="108">
        <f t="shared" si="81"/>
        <v>4.4329029249317222E-3</v>
      </c>
      <c r="Q67" s="251">
        <v>0.13</v>
      </c>
      <c r="R67" s="143"/>
      <c r="S67" s="144">
        <f>S66*Q67</f>
        <v>13.172780139999999</v>
      </c>
      <c r="T67" s="145"/>
      <c r="U67" s="146">
        <f t="shared" si="1"/>
        <v>0.16640000000000121</v>
      </c>
      <c r="V67" s="108">
        <f t="shared" si="76"/>
        <v>1.2793721097559836E-2</v>
      </c>
      <c r="X67" s="251">
        <v>0.13</v>
      </c>
      <c r="Y67" s="143"/>
      <c r="Z67" s="144">
        <f>Z66*X67</f>
        <v>13.379480139999998</v>
      </c>
      <c r="AA67" s="145"/>
      <c r="AB67" s="146">
        <f t="shared" si="3"/>
        <v>0.20669999999999966</v>
      </c>
      <c r="AC67" s="108">
        <f t="shared" si="77"/>
        <v>1.5691448411284246E-2</v>
      </c>
      <c r="AE67" s="251">
        <v>0.13</v>
      </c>
      <c r="AF67" s="143"/>
      <c r="AG67" s="144">
        <f>AG66*AE67</f>
        <v>13.441880139999997</v>
      </c>
      <c r="AH67" s="145"/>
      <c r="AI67" s="146">
        <f t="shared" si="82"/>
        <v>6.2399999999998457E-2</v>
      </c>
      <c r="AJ67" s="108">
        <f t="shared" si="78"/>
        <v>4.6638583373238944E-3</v>
      </c>
      <c r="AL67" s="251">
        <v>0.13</v>
      </c>
      <c r="AM67" s="143"/>
      <c r="AN67" s="144">
        <f>AN66*AL67</f>
        <v>19.23988014</v>
      </c>
      <c r="AO67" s="145"/>
      <c r="AP67" s="146">
        <f t="shared" si="83"/>
        <v>5.7980000000000036</v>
      </c>
      <c r="AQ67" s="108">
        <f t="shared" si="79"/>
        <v>0.43133846899485928</v>
      </c>
    </row>
    <row r="68" spans="1:43" s="79" customFormat="1" ht="13" x14ac:dyDescent="0.25">
      <c r="B68" s="147" t="s">
        <v>41</v>
      </c>
      <c r="C68" s="73"/>
      <c r="D68" s="73"/>
      <c r="E68" s="73"/>
      <c r="F68" s="243"/>
      <c r="G68" s="149"/>
      <c r="H68" s="140">
        <f>H66+H67</f>
        <v>112.556506075</v>
      </c>
      <c r="I68" s="141"/>
      <c r="J68" s="244"/>
      <c r="K68" s="141"/>
      <c r="L68" s="144">
        <f>L66+L67</f>
        <v>113.05545813999998</v>
      </c>
      <c r="M68" s="145"/>
      <c r="N68" s="146">
        <f t="shared" si="80"/>
        <v>0.49895206499998324</v>
      </c>
      <c r="O68" s="108">
        <f t="shared" si="81"/>
        <v>4.4329029249319052E-3</v>
      </c>
      <c r="Q68" s="244"/>
      <c r="R68" s="141"/>
      <c r="S68" s="144">
        <f>S66+S67</f>
        <v>114.50185813999998</v>
      </c>
      <c r="T68" s="145"/>
      <c r="U68" s="146">
        <f t="shared" si="1"/>
        <v>1.446399999999997</v>
      </c>
      <c r="V68" s="108">
        <f t="shared" si="76"/>
        <v>1.2793721097559715E-2</v>
      </c>
      <c r="X68" s="244"/>
      <c r="Y68" s="141"/>
      <c r="Z68" s="144">
        <f>Z66+Z67</f>
        <v>116.29855813999998</v>
      </c>
      <c r="AA68" s="145"/>
      <c r="AB68" s="146">
        <f t="shared" si="3"/>
        <v>1.7967000000000013</v>
      </c>
      <c r="AC68" s="108">
        <f t="shared" si="77"/>
        <v>1.5691448411284285E-2</v>
      </c>
      <c r="AE68" s="244"/>
      <c r="AF68" s="141"/>
      <c r="AG68" s="144">
        <f>AG66+AG67</f>
        <v>116.84095813999997</v>
      </c>
      <c r="AH68" s="145"/>
      <c r="AI68" s="146">
        <f t="shared" si="82"/>
        <v>0.54239999999998645</v>
      </c>
      <c r="AJ68" s="108">
        <f t="shared" si="78"/>
        <v>4.6638583373238935E-3</v>
      </c>
      <c r="AL68" s="244"/>
      <c r="AM68" s="141"/>
      <c r="AN68" s="144">
        <f>AN66+AN67</f>
        <v>167.23895813999999</v>
      </c>
      <c r="AO68" s="145"/>
      <c r="AP68" s="146">
        <f t="shared" si="83"/>
        <v>50.398000000000025</v>
      </c>
      <c r="AQ68" s="108">
        <f t="shared" si="79"/>
        <v>0.43133846899485923</v>
      </c>
    </row>
    <row r="69" spans="1:43" s="79" customFormat="1" ht="15.75" customHeight="1" x14ac:dyDescent="0.25">
      <c r="B69" s="421" t="s">
        <v>127</v>
      </c>
      <c r="C69" s="421"/>
      <c r="D69" s="421"/>
      <c r="E69" s="73"/>
      <c r="F69" s="269">
        <f>F63</f>
        <v>0.318</v>
      </c>
      <c r="G69" s="149"/>
      <c r="H69" s="150">
        <f>F69*H66</f>
        <v>31.675193745000001</v>
      </c>
      <c r="I69" s="141"/>
      <c r="J69" s="268">
        <f>'Res (100)'!J70</f>
        <v>0.318</v>
      </c>
      <c r="K69" s="141"/>
      <c r="L69" s="112">
        <f>J69*L66</f>
        <v>31.815606803999994</v>
      </c>
      <c r="M69" s="145"/>
      <c r="N69" s="151">
        <f t="shared" si="80"/>
        <v>0.14041305899999301</v>
      </c>
      <c r="O69" s="113">
        <f t="shared" si="81"/>
        <v>4.4329029249318332E-3</v>
      </c>
      <c r="Q69" s="268">
        <f>'Res (100)'!Q70</f>
        <v>0.318</v>
      </c>
      <c r="R69" s="141"/>
      <c r="S69" s="112">
        <f>Q69*S66</f>
        <v>32.222646803999993</v>
      </c>
      <c r="T69" s="145"/>
      <c r="U69" s="151">
        <f t="shared" si="1"/>
        <v>0.40703999999999851</v>
      </c>
      <c r="V69" s="113">
        <f t="shared" si="76"/>
        <v>1.2793721097559696E-2</v>
      </c>
      <c r="X69" s="268">
        <f>Q69</f>
        <v>0.318</v>
      </c>
      <c r="Y69" s="141"/>
      <c r="Z69" s="112">
        <f>X69*Z66</f>
        <v>32.728266803999993</v>
      </c>
      <c r="AA69" s="145"/>
      <c r="AB69" s="151">
        <f t="shared" si="3"/>
        <v>0.5056200000000004</v>
      </c>
      <c r="AC69" s="113">
        <f t="shared" si="77"/>
        <v>1.5691448411284288E-2</v>
      </c>
      <c r="AE69" s="268">
        <f>X69</f>
        <v>0.318</v>
      </c>
      <c r="AF69" s="141"/>
      <c r="AG69" s="112">
        <f>AE69*AG66</f>
        <v>32.880906803999991</v>
      </c>
      <c r="AH69" s="145"/>
      <c r="AI69" s="151">
        <f t="shared" si="82"/>
        <v>0.15263999999999811</v>
      </c>
      <c r="AJ69" s="113">
        <f t="shared" si="78"/>
        <v>4.6638583373239525E-3</v>
      </c>
      <c r="AL69" s="268">
        <f>AE69</f>
        <v>0.318</v>
      </c>
      <c r="AM69" s="141"/>
      <c r="AN69" s="112">
        <f>AL69*AN66</f>
        <v>47.063706803999999</v>
      </c>
      <c r="AO69" s="145"/>
      <c r="AP69" s="151">
        <f t="shared" si="83"/>
        <v>14.182800000000007</v>
      </c>
      <c r="AQ69" s="113">
        <f t="shared" si="79"/>
        <v>0.43133846899485928</v>
      </c>
    </row>
    <row r="70" spans="1:43" s="79" customFormat="1" ht="13.5" customHeight="1" thickBot="1" x14ac:dyDescent="0.3">
      <c r="B70" s="420" t="s">
        <v>128</v>
      </c>
      <c r="C70" s="420"/>
      <c r="D70" s="420"/>
      <c r="E70" s="152"/>
      <c r="F70" s="153"/>
      <c r="G70" s="154"/>
      <c r="H70" s="155">
        <f>H68-H69</f>
        <v>80.88131233</v>
      </c>
      <c r="I70" s="156"/>
      <c r="J70" s="156"/>
      <c r="K70" s="156"/>
      <c r="L70" s="157">
        <f>L68-L69</f>
        <v>81.239851335999987</v>
      </c>
      <c r="M70" s="158"/>
      <c r="N70" s="159">
        <f t="shared" ref="N70" si="84">L70-H70</f>
        <v>0.35853900599998667</v>
      </c>
      <c r="O70" s="160">
        <f t="shared" ref="O70" si="85">IF((H70)=0,"",(N70/H70))</f>
        <v>4.4329029249318887E-3</v>
      </c>
      <c r="Q70" s="156"/>
      <c r="R70" s="156"/>
      <c r="S70" s="157">
        <f>S68-S69</f>
        <v>82.279211335999989</v>
      </c>
      <c r="T70" s="158"/>
      <c r="U70" s="159">
        <f t="shared" si="1"/>
        <v>1.0393600000000021</v>
      </c>
      <c r="V70" s="160">
        <f t="shared" si="76"/>
        <v>1.2793721097559767E-2</v>
      </c>
      <c r="X70" s="156"/>
      <c r="Y70" s="156"/>
      <c r="Z70" s="157">
        <f>Z68-Z69</f>
        <v>83.570291335999997</v>
      </c>
      <c r="AA70" s="158"/>
      <c r="AB70" s="159">
        <f t="shared" si="3"/>
        <v>1.291080000000008</v>
      </c>
      <c r="AC70" s="160">
        <f t="shared" si="77"/>
        <v>1.5691448411284371E-2</v>
      </c>
      <c r="AE70" s="252"/>
      <c r="AF70" s="156"/>
      <c r="AG70" s="157">
        <f>AG68-AG69</f>
        <v>83.960051335999978</v>
      </c>
      <c r="AH70" s="158"/>
      <c r="AI70" s="159">
        <f t="shared" ref="AI70" si="86">AG70-Z70</f>
        <v>0.38975999999998123</v>
      </c>
      <c r="AJ70" s="160">
        <f t="shared" si="78"/>
        <v>4.6638583373237842E-3</v>
      </c>
      <c r="AL70" s="156"/>
      <c r="AM70" s="156"/>
      <c r="AN70" s="157">
        <f>AN68-AN69</f>
        <v>120.175251336</v>
      </c>
      <c r="AO70" s="158"/>
      <c r="AP70" s="159">
        <f t="shared" ref="AP70" si="87">AN70-AG70</f>
        <v>36.215200000000024</v>
      </c>
      <c r="AQ70" s="160">
        <f t="shared" si="79"/>
        <v>0.43133846899485934</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488950</xdr:colOff>
                    <xdr:row>16</xdr:row>
                    <xdr:rowOff>184150</xdr:rowOff>
                  </from>
                  <to>
                    <xdr:col>9</xdr:col>
                    <xdr:colOff>533400</xdr:colOff>
                    <xdr:row>18</xdr:row>
                    <xdr:rowOff>31750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374650</xdr:colOff>
                    <xdr:row>16</xdr:row>
                    <xdr:rowOff>114300</xdr:rowOff>
                  </from>
                  <to>
                    <xdr:col>16</xdr:col>
                    <xdr:colOff>69850</xdr:colOff>
                    <xdr:row>18</xdr:row>
                    <xdr:rowOff>146050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91"/>
  <sheetViews>
    <sheetView showGridLines="0" topLeftCell="A40" zoomScale="85" zoomScaleNormal="85" zoomScaleSheetLayoutView="100" workbookViewId="0">
      <selection activeCell="N63" sqref="N63"/>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54296875" style="6" bestFit="1" customWidth="1"/>
    <col min="13" max="13" width="2.81640625" style="6" customWidth="1"/>
    <col min="14" max="14" width="11.81640625" style="6" bestFit="1" customWidth="1"/>
    <col min="15" max="15" width="12" style="6" bestFit="1" customWidth="1"/>
    <col min="16" max="16" width="3.81640625" style="6" customWidth="1"/>
    <col min="17" max="17" width="11.453125" style="6" bestFit="1" customWidth="1"/>
    <col min="18" max="18" width="9.81640625" style="6" bestFit="1" customWidth="1"/>
    <col min="19" max="19" width="12.45312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453125" style="6" bestFit="1" customWidth="1"/>
    <col min="39" max="39" width="9.81640625" style="6" bestFit="1" customWidth="1"/>
    <col min="40" max="40" width="12.54296875" style="6" bestFit="1" customWidth="1"/>
    <col min="41" max="41" width="2.5429687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750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16">
        <f>G23*F23</f>
        <v>27.79</v>
      </c>
      <c r="I23" s="27"/>
      <c r="J23" s="24">
        <f>+'Res (100)'!J23</f>
        <v>29.32</v>
      </c>
      <c r="K23" s="29">
        <v>1</v>
      </c>
      <c r="L23" s="216">
        <f>K23*J23</f>
        <v>29.32</v>
      </c>
      <c r="M23" s="27"/>
      <c r="N23" s="217">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750</v>
      </c>
      <c r="H25" s="26">
        <f t="shared" si="0"/>
        <v>0</v>
      </c>
      <c r="I25" s="27"/>
      <c r="J25" s="24">
        <f>'Proposed Rates'!E81</f>
        <v>0</v>
      </c>
      <c r="K25" s="29">
        <f>$F$18</f>
        <v>750</v>
      </c>
      <c r="L25" s="26">
        <f t="shared" ref="L25:L27" si="9">K25*J25</f>
        <v>0</v>
      </c>
      <c r="M25" s="27"/>
      <c r="N25" s="30">
        <f t="shared" ref="N25:N27" si="10">L25-H25</f>
        <v>0</v>
      </c>
      <c r="O25" s="31" t="str">
        <f t="shared" ref="O25:O27" si="11">IF((H25)=0,"",(N25/H25))</f>
        <v/>
      </c>
      <c r="Q25" s="24">
        <f>'Proposed Rates'!F81</f>
        <v>0</v>
      </c>
      <c r="R25" s="29">
        <f>$F$18</f>
        <v>750</v>
      </c>
      <c r="S25" s="26">
        <f t="shared" ref="S25:S27" si="12">R25*Q25</f>
        <v>0</v>
      </c>
      <c r="T25" s="27"/>
      <c r="U25" s="30">
        <f t="shared" si="1"/>
        <v>0</v>
      </c>
      <c r="V25" s="31" t="str">
        <f t="shared" si="2"/>
        <v/>
      </c>
      <c r="X25" s="24">
        <f>'Proposed Rates'!G81</f>
        <v>0</v>
      </c>
      <c r="Y25" s="29">
        <f>$F$18</f>
        <v>750</v>
      </c>
      <c r="Z25" s="26">
        <f t="shared" ref="Z25:Z27" si="13">Y25*X25</f>
        <v>0</v>
      </c>
      <c r="AA25" s="27"/>
      <c r="AB25" s="30">
        <f t="shared" si="3"/>
        <v>0</v>
      </c>
      <c r="AC25" s="31" t="str">
        <f t="shared" si="4"/>
        <v/>
      </c>
      <c r="AE25" s="24">
        <f>'Proposed Rates'!H81</f>
        <v>0</v>
      </c>
      <c r="AF25" s="29">
        <f>$F$18</f>
        <v>750</v>
      </c>
      <c r="AG25" s="26">
        <f t="shared" ref="AG25:AG27" si="14">AF25*AE25</f>
        <v>0</v>
      </c>
      <c r="AH25" s="27"/>
      <c r="AI25" s="30">
        <f t="shared" si="5"/>
        <v>0</v>
      </c>
      <c r="AJ25" s="31" t="str">
        <f t="shared" si="6"/>
        <v/>
      </c>
      <c r="AL25" s="24">
        <f>'Proposed Rates'!I81</f>
        <v>0</v>
      </c>
      <c r="AM25" s="29">
        <f>$F$18</f>
        <v>750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750</v>
      </c>
      <c r="H26" s="26">
        <f t="shared" si="0"/>
        <v>0</v>
      </c>
      <c r="I26" s="27"/>
      <c r="J26" s="24">
        <f>'Proposed Rates'!E95</f>
        <v>0</v>
      </c>
      <c r="K26" s="29">
        <f t="shared" ref="K26:K27" si="16">$F$18</f>
        <v>750</v>
      </c>
      <c r="L26" s="26">
        <f t="shared" si="9"/>
        <v>0</v>
      </c>
      <c r="M26" s="27"/>
      <c r="N26" s="30">
        <f t="shared" si="10"/>
        <v>0</v>
      </c>
      <c r="O26" s="31" t="str">
        <f t="shared" si="11"/>
        <v/>
      </c>
      <c r="Q26" s="24">
        <f>'Proposed Rates'!F95</f>
        <v>0</v>
      </c>
      <c r="R26" s="29">
        <f t="shared" ref="R26:R27" si="17">$F$18</f>
        <v>750</v>
      </c>
      <c r="S26" s="26">
        <f t="shared" si="12"/>
        <v>0</v>
      </c>
      <c r="T26" s="27"/>
      <c r="U26" s="30">
        <f t="shared" si="1"/>
        <v>0</v>
      </c>
      <c r="V26" s="31" t="str">
        <f t="shared" si="2"/>
        <v/>
      </c>
      <c r="X26" s="24">
        <f>'Proposed Rates'!G95</f>
        <v>0</v>
      </c>
      <c r="Y26" s="29">
        <f t="shared" ref="Y26:Y27" si="18">$F$18</f>
        <v>750</v>
      </c>
      <c r="Z26" s="26">
        <f t="shared" si="13"/>
        <v>0</v>
      </c>
      <c r="AA26" s="27"/>
      <c r="AB26" s="30">
        <f t="shared" si="3"/>
        <v>0</v>
      </c>
      <c r="AC26" s="31" t="str">
        <f t="shared" si="4"/>
        <v/>
      </c>
      <c r="AE26" s="24">
        <f>'Proposed Rates'!H95</f>
        <v>0</v>
      </c>
      <c r="AF26" s="29">
        <f t="shared" ref="AF26:AF27" si="19">$F$18</f>
        <v>750</v>
      </c>
      <c r="AG26" s="26">
        <f t="shared" si="14"/>
        <v>0</v>
      </c>
      <c r="AH26" s="27"/>
      <c r="AI26" s="30">
        <f t="shared" si="5"/>
        <v>0</v>
      </c>
      <c r="AJ26" s="31" t="str">
        <f t="shared" si="6"/>
        <v/>
      </c>
      <c r="AL26" s="24">
        <f>'Proposed Rates'!I95</f>
        <v>0</v>
      </c>
      <c r="AM26" s="29">
        <f t="shared" ref="AM26:AM27" si="20">$F$18</f>
        <v>750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750</v>
      </c>
      <c r="H27" s="26">
        <f t="shared" si="0"/>
        <v>0</v>
      </c>
      <c r="I27" s="27"/>
      <c r="J27" s="24">
        <f>'Proposed Rates'!E109</f>
        <v>0</v>
      </c>
      <c r="K27" s="29">
        <f t="shared" si="16"/>
        <v>750</v>
      </c>
      <c r="L27" s="26">
        <f t="shared" si="9"/>
        <v>0</v>
      </c>
      <c r="M27" s="27"/>
      <c r="N27" s="30">
        <f t="shared" si="10"/>
        <v>0</v>
      </c>
      <c r="O27" s="31" t="str">
        <f t="shared" si="11"/>
        <v/>
      </c>
      <c r="Q27" s="24">
        <f>'Proposed Rates'!F109</f>
        <v>0</v>
      </c>
      <c r="R27" s="29">
        <f t="shared" si="17"/>
        <v>750</v>
      </c>
      <c r="S27" s="26">
        <f t="shared" si="12"/>
        <v>0</v>
      </c>
      <c r="T27" s="27"/>
      <c r="U27" s="30">
        <f t="shared" si="1"/>
        <v>0</v>
      </c>
      <c r="V27" s="31" t="str">
        <f t="shared" si="2"/>
        <v/>
      </c>
      <c r="X27" s="24">
        <f>'Proposed Rates'!G109</f>
        <v>0</v>
      </c>
      <c r="Y27" s="29">
        <f t="shared" si="18"/>
        <v>750</v>
      </c>
      <c r="Z27" s="26">
        <f t="shared" si="13"/>
        <v>0</v>
      </c>
      <c r="AA27" s="27"/>
      <c r="AB27" s="30">
        <f t="shared" si="3"/>
        <v>0</v>
      </c>
      <c r="AC27" s="31" t="str">
        <f t="shared" si="4"/>
        <v/>
      </c>
      <c r="AE27" s="24">
        <f>'Proposed Rates'!H109</f>
        <v>0</v>
      </c>
      <c r="AF27" s="29">
        <f t="shared" si="19"/>
        <v>750</v>
      </c>
      <c r="AG27" s="26">
        <f t="shared" si="14"/>
        <v>0</v>
      </c>
      <c r="AH27" s="27"/>
      <c r="AI27" s="30">
        <f t="shared" si="5"/>
        <v>0</v>
      </c>
      <c r="AJ27" s="31" t="str">
        <f t="shared" si="6"/>
        <v/>
      </c>
      <c r="AL27" s="24">
        <f>'Proposed Rates'!I109</f>
        <v>0</v>
      </c>
      <c r="AM27" s="29">
        <f t="shared" si="20"/>
        <v>750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750</v>
      </c>
      <c r="H29" s="216">
        <f t="shared" si="0"/>
        <v>0</v>
      </c>
      <c r="I29" s="27"/>
      <c r="J29" s="24">
        <f>+'Res (100)'!J29</f>
        <v>0</v>
      </c>
      <c r="K29" s="25">
        <f>$F$18</f>
        <v>750</v>
      </c>
      <c r="L29" s="216">
        <f t="shared" si="22"/>
        <v>0</v>
      </c>
      <c r="M29" s="27"/>
      <c r="N29" s="217">
        <f t="shared" si="23"/>
        <v>0</v>
      </c>
      <c r="O29" s="31" t="str">
        <f t="shared" si="24"/>
        <v/>
      </c>
      <c r="Q29" s="24">
        <f>+'Res (100)'!Q29</f>
        <v>0</v>
      </c>
      <c r="R29" s="25">
        <f>$F$18</f>
        <v>750</v>
      </c>
      <c r="S29" s="26">
        <f t="shared" si="25"/>
        <v>0</v>
      </c>
      <c r="T29" s="27"/>
      <c r="U29" s="30">
        <f t="shared" si="1"/>
        <v>0</v>
      </c>
      <c r="V29" s="31" t="str">
        <f t="shared" si="2"/>
        <v/>
      </c>
      <c r="X29" s="24">
        <f>+'Res (100)'!X29</f>
        <v>0</v>
      </c>
      <c r="Y29" s="25">
        <f>$F$18</f>
        <v>750</v>
      </c>
      <c r="Z29" s="26">
        <f t="shared" si="26"/>
        <v>0</v>
      </c>
      <c r="AA29" s="27"/>
      <c r="AB29" s="30">
        <f t="shared" si="3"/>
        <v>0</v>
      </c>
      <c r="AC29" s="31" t="str">
        <f t="shared" si="4"/>
        <v/>
      </c>
      <c r="AE29" s="24">
        <f>+'Res (100)'!AE29</f>
        <v>0</v>
      </c>
      <c r="AF29" s="25">
        <f>$F$18</f>
        <v>750</v>
      </c>
      <c r="AG29" s="26">
        <f t="shared" si="27"/>
        <v>0</v>
      </c>
      <c r="AH29" s="27"/>
      <c r="AI29" s="30">
        <f t="shared" si="5"/>
        <v>0</v>
      </c>
      <c r="AJ29" s="31" t="str">
        <f t="shared" si="6"/>
        <v/>
      </c>
      <c r="AL29" s="24">
        <f>+'Res (100)'!AL29</f>
        <v>0</v>
      </c>
      <c r="AM29" s="25">
        <f>$F$18</f>
        <v>750</v>
      </c>
      <c r="AN29" s="26">
        <f t="shared" si="28"/>
        <v>0</v>
      </c>
      <c r="AO29" s="27"/>
      <c r="AP29" s="30">
        <f t="shared" si="7"/>
        <v>0</v>
      </c>
      <c r="AQ29" s="31" t="str">
        <f t="shared" si="8"/>
        <v/>
      </c>
    </row>
    <row r="30" spans="2:43" x14ac:dyDescent="0.25">
      <c r="B30" s="21" t="s">
        <v>21</v>
      </c>
      <c r="C30" s="21"/>
      <c r="D30" s="22"/>
      <c r="E30" s="23"/>
      <c r="F30" s="24"/>
      <c r="G30" s="25">
        <f t="shared" ref="G30" si="29">$F$18</f>
        <v>750</v>
      </c>
      <c r="H30" s="26">
        <f t="shared" si="0"/>
        <v>0</v>
      </c>
      <c r="I30" s="27"/>
      <c r="J30" s="24"/>
      <c r="K30" s="25">
        <f t="shared" ref="K30:K38" si="30">$F$18</f>
        <v>750</v>
      </c>
      <c r="L30" s="26">
        <f t="shared" si="22"/>
        <v>0</v>
      </c>
      <c r="M30" s="27"/>
      <c r="N30" s="30">
        <f t="shared" si="23"/>
        <v>0</v>
      </c>
      <c r="O30" s="31" t="str">
        <f t="shared" si="24"/>
        <v/>
      </c>
      <c r="Q30" s="24"/>
      <c r="R30" s="25">
        <f t="shared" ref="R30:R38" si="31">$F$18</f>
        <v>750</v>
      </c>
      <c r="S30" s="26">
        <f t="shared" si="25"/>
        <v>0</v>
      </c>
      <c r="T30" s="27"/>
      <c r="U30" s="30">
        <f t="shared" si="1"/>
        <v>0</v>
      </c>
      <c r="V30" s="31" t="str">
        <f t="shared" si="2"/>
        <v/>
      </c>
      <c r="X30" s="24"/>
      <c r="Y30" s="25">
        <f t="shared" ref="Y30:Y38" si="32">$F$18</f>
        <v>750</v>
      </c>
      <c r="Z30" s="26">
        <f t="shared" si="26"/>
        <v>0</v>
      </c>
      <c r="AA30" s="27"/>
      <c r="AB30" s="30">
        <f t="shared" si="3"/>
        <v>0</v>
      </c>
      <c r="AC30" s="31" t="str">
        <f t="shared" si="4"/>
        <v/>
      </c>
      <c r="AE30" s="24"/>
      <c r="AF30" s="25">
        <f t="shared" ref="AF30:AF38" si="33">$F$18</f>
        <v>750</v>
      </c>
      <c r="AG30" s="26">
        <f t="shared" si="27"/>
        <v>0</v>
      </c>
      <c r="AH30" s="27"/>
      <c r="AI30" s="30">
        <f t="shared" si="5"/>
        <v>0</v>
      </c>
      <c r="AJ30" s="31" t="str">
        <f t="shared" si="6"/>
        <v/>
      </c>
      <c r="AL30" s="24"/>
      <c r="AM30" s="25">
        <f t="shared" ref="AM30:AM38" si="34">$F$18</f>
        <v>750</v>
      </c>
      <c r="AN30" s="26">
        <f t="shared" si="28"/>
        <v>0</v>
      </c>
      <c r="AO30" s="27"/>
      <c r="AP30" s="30">
        <f t="shared" si="7"/>
        <v>0</v>
      </c>
      <c r="AQ30" s="31" t="str">
        <f t="shared" si="8"/>
        <v/>
      </c>
    </row>
    <row r="31" spans="2:43" x14ac:dyDescent="0.25">
      <c r="B31" s="21" t="s">
        <v>136</v>
      </c>
      <c r="C31" s="21"/>
      <c r="D31" s="22" t="s">
        <v>17</v>
      </c>
      <c r="E31" s="23"/>
      <c r="F31" s="24">
        <f>+'Proposed Rates'!D67</f>
        <v>0</v>
      </c>
      <c r="G31" s="25">
        <f>$F$18</f>
        <v>750</v>
      </c>
      <c r="H31" s="26">
        <f t="shared" si="0"/>
        <v>0</v>
      </c>
      <c r="I31" s="27"/>
      <c r="J31" s="178">
        <f>+'Proposed Rates'!E67</f>
        <v>0.24</v>
      </c>
      <c r="K31" s="25">
        <v>1</v>
      </c>
      <c r="L31" s="26">
        <f t="shared" si="22"/>
        <v>0.24</v>
      </c>
      <c r="M31" s="27"/>
      <c r="N31" s="30">
        <f t="shared" si="23"/>
        <v>0.24</v>
      </c>
      <c r="O31" s="31" t="str">
        <f t="shared" si="24"/>
        <v/>
      </c>
      <c r="Q31" s="176">
        <f>+'Res (100)'!Q31</f>
        <v>0.24</v>
      </c>
      <c r="R31" s="25">
        <f t="shared" si="31"/>
        <v>750</v>
      </c>
      <c r="S31" s="26">
        <f>L31</f>
        <v>0.24</v>
      </c>
      <c r="T31" s="27"/>
      <c r="U31" s="30">
        <f t="shared" si="1"/>
        <v>0</v>
      </c>
      <c r="V31" s="31">
        <f t="shared" si="2"/>
        <v>0</v>
      </c>
      <c r="X31" s="24">
        <f>+'Res (100)'!X31</f>
        <v>0</v>
      </c>
      <c r="Y31" s="25">
        <f t="shared" si="32"/>
        <v>750</v>
      </c>
      <c r="Z31" s="26">
        <f t="shared" si="26"/>
        <v>0</v>
      </c>
      <c r="AA31" s="27"/>
      <c r="AB31" s="30">
        <f t="shared" si="3"/>
        <v>-0.24</v>
      </c>
      <c r="AC31" s="31">
        <f t="shared" si="4"/>
        <v>-1</v>
      </c>
      <c r="AE31" s="24">
        <f>+'Res (100)'!AE31</f>
        <v>0</v>
      </c>
      <c r="AF31" s="25">
        <f t="shared" si="33"/>
        <v>750</v>
      </c>
      <c r="AG31" s="26">
        <f t="shared" si="27"/>
        <v>0</v>
      </c>
      <c r="AH31" s="27"/>
      <c r="AI31" s="30">
        <f t="shared" si="5"/>
        <v>0</v>
      </c>
      <c r="AJ31" s="31" t="str">
        <f t="shared" si="6"/>
        <v/>
      </c>
      <c r="AL31" s="24">
        <f>+'Res (100)'!AL31</f>
        <v>0</v>
      </c>
      <c r="AM31" s="25">
        <f t="shared" si="34"/>
        <v>750</v>
      </c>
      <c r="AN31" s="26">
        <f t="shared" si="28"/>
        <v>0</v>
      </c>
      <c r="AO31" s="27"/>
      <c r="AP31" s="30">
        <f t="shared" si="7"/>
        <v>0</v>
      </c>
      <c r="AQ31" s="31" t="str">
        <f t="shared" si="8"/>
        <v/>
      </c>
    </row>
    <row r="32" spans="2:43" x14ac:dyDescent="0.25">
      <c r="B32" s="33"/>
      <c r="C32" s="21"/>
      <c r="D32" s="22"/>
      <c r="E32" s="23"/>
      <c r="F32" s="24"/>
      <c r="G32" s="25">
        <f t="shared" ref="G32:G38" si="35">$F$18</f>
        <v>750</v>
      </c>
      <c r="H32" s="26">
        <f t="shared" si="0"/>
        <v>0</v>
      </c>
      <c r="I32" s="27"/>
      <c r="J32" s="28"/>
      <c r="K32" s="25">
        <f t="shared" si="30"/>
        <v>750</v>
      </c>
      <c r="L32" s="26">
        <f t="shared" si="22"/>
        <v>0</v>
      </c>
      <c r="M32" s="27"/>
      <c r="N32" s="30">
        <f t="shared" si="23"/>
        <v>0</v>
      </c>
      <c r="O32" s="31" t="str">
        <f t="shared" si="24"/>
        <v/>
      </c>
      <c r="Q32" s="24"/>
      <c r="R32" s="25">
        <f t="shared" si="31"/>
        <v>750</v>
      </c>
      <c r="S32" s="26">
        <f t="shared" si="25"/>
        <v>0</v>
      </c>
      <c r="T32" s="27"/>
      <c r="U32" s="30">
        <f t="shared" si="1"/>
        <v>0</v>
      </c>
      <c r="V32" s="31" t="str">
        <f t="shared" si="2"/>
        <v/>
      </c>
      <c r="X32" s="24"/>
      <c r="Y32" s="25">
        <f t="shared" si="32"/>
        <v>750</v>
      </c>
      <c r="Z32" s="26">
        <f t="shared" si="26"/>
        <v>0</v>
      </c>
      <c r="AA32" s="27"/>
      <c r="AB32" s="30">
        <f t="shared" si="3"/>
        <v>0</v>
      </c>
      <c r="AC32" s="31" t="str">
        <f t="shared" si="4"/>
        <v/>
      </c>
      <c r="AE32" s="24"/>
      <c r="AF32" s="25">
        <f t="shared" si="33"/>
        <v>750</v>
      </c>
      <c r="AG32" s="26">
        <f t="shared" si="27"/>
        <v>0</v>
      </c>
      <c r="AH32" s="27"/>
      <c r="AI32" s="30">
        <f t="shared" si="5"/>
        <v>0</v>
      </c>
      <c r="AJ32" s="31" t="str">
        <f t="shared" si="6"/>
        <v/>
      </c>
      <c r="AL32" s="24"/>
      <c r="AM32" s="25">
        <f t="shared" si="34"/>
        <v>750</v>
      </c>
      <c r="AN32" s="26">
        <f t="shared" si="28"/>
        <v>0</v>
      </c>
      <c r="AO32" s="27"/>
      <c r="AP32" s="30">
        <f t="shared" si="7"/>
        <v>0</v>
      </c>
      <c r="AQ32" s="31" t="str">
        <f t="shared" si="8"/>
        <v/>
      </c>
    </row>
    <row r="33" spans="2:43" x14ac:dyDescent="0.25">
      <c r="B33" s="33"/>
      <c r="C33" s="21"/>
      <c r="D33" s="22"/>
      <c r="E33" s="23"/>
      <c r="F33" s="24"/>
      <c r="G33" s="25">
        <f t="shared" si="35"/>
        <v>750</v>
      </c>
      <c r="H33" s="26">
        <f t="shared" si="0"/>
        <v>0</v>
      </c>
      <c r="I33" s="27"/>
      <c r="J33" s="28"/>
      <c r="K33" s="25">
        <f t="shared" si="30"/>
        <v>750</v>
      </c>
      <c r="L33" s="26">
        <f t="shared" si="22"/>
        <v>0</v>
      </c>
      <c r="M33" s="27"/>
      <c r="N33" s="30">
        <f t="shared" si="23"/>
        <v>0</v>
      </c>
      <c r="O33" s="31" t="str">
        <f t="shared" si="24"/>
        <v/>
      </c>
      <c r="Q33" s="28"/>
      <c r="R33" s="25">
        <f t="shared" si="31"/>
        <v>750</v>
      </c>
      <c r="S33" s="26">
        <f t="shared" si="25"/>
        <v>0</v>
      </c>
      <c r="T33" s="27"/>
      <c r="U33" s="30">
        <f t="shared" si="1"/>
        <v>0</v>
      </c>
      <c r="V33" s="31" t="str">
        <f t="shared" si="2"/>
        <v/>
      </c>
      <c r="X33" s="28"/>
      <c r="Y33" s="25">
        <f t="shared" si="32"/>
        <v>750</v>
      </c>
      <c r="Z33" s="26">
        <f t="shared" si="26"/>
        <v>0</v>
      </c>
      <c r="AA33" s="27"/>
      <c r="AB33" s="30">
        <f t="shared" si="3"/>
        <v>0</v>
      </c>
      <c r="AC33" s="31" t="str">
        <f t="shared" si="4"/>
        <v/>
      </c>
      <c r="AE33" s="28"/>
      <c r="AF33" s="25">
        <f t="shared" si="33"/>
        <v>750</v>
      </c>
      <c r="AG33" s="26">
        <f t="shared" si="27"/>
        <v>0</v>
      </c>
      <c r="AH33" s="27"/>
      <c r="AI33" s="30">
        <f t="shared" si="5"/>
        <v>0</v>
      </c>
      <c r="AJ33" s="31" t="str">
        <f t="shared" si="6"/>
        <v/>
      </c>
      <c r="AL33" s="28"/>
      <c r="AM33" s="25">
        <f t="shared" si="34"/>
        <v>750</v>
      </c>
      <c r="AN33" s="26">
        <f t="shared" si="28"/>
        <v>0</v>
      </c>
      <c r="AO33" s="27"/>
      <c r="AP33" s="30">
        <f t="shared" si="7"/>
        <v>0</v>
      </c>
      <c r="AQ33" s="31" t="str">
        <f t="shared" si="8"/>
        <v/>
      </c>
    </row>
    <row r="34" spans="2:43" x14ac:dyDescent="0.25">
      <c r="B34" s="33"/>
      <c r="C34" s="21"/>
      <c r="D34" s="22"/>
      <c r="E34" s="23"/>
      <c r="F34" s="24"/>
      <c r="G34" s="25">
        <f t="shared" si="35"/>
        <v>750</v>
      </c>
      <c r="H34" s="26">
        <f t="shared" si="0"/>
        <v>0</v>
      </c>
      <c r="I34" s="27"/>
      <c r="J34" s="28"/>
      <c r="K34" s="25">
        <f t="shared" si="30"/>
        <v>750</v>
      </c>
      <c r="L34" s="26">
        <f t="shared" si="22"/>
        <v>0</v>
      </c>
      <c r="M34" s="27"/>
      <c r="N34" s="30">
        <f t="shared" si="23"/>
        <v>0</v>
      </c>
      <c r="O34" s="31" t="str">
        <f t="shared" si="24"/>
        <v/>
      </c>
      <c r="Q34" s="28"/>
      <c r="R34" s="25">
        <f t="shared" si="31"/>
        <v>750</v>
      </c>
      <c r="S34" s="26">
        <f t="shared" si="25"/>
        <v>0</v>
      </c>
      <c r="T34" s="27"/>
      <c r="U34" s="30">
        <f t="shared" si="1"/>
        <v>0</v>
      </c>
      <c r="V34" s="31" t="str">
        <f t="shared" si="2"/>
        <v/>
      </c>
      <c r="X34" s="28"/>
      <c r="Y34" s="25">
        <f t="shared" si="32"/>
        <v>750</v>
      </c>
      <c r="Z34" s="26">
        <f t="shared" si="26"/>
        <v>0</v>
      </c>
      <c r="AA34" s="27"/>
      <c r="AB34" s="30">
        <f t="shared" si="3"/>
        <v>0</v>
      </c>
      <c r="AC34" s="31" t="str">
        <f t="shared" si="4"/>
        <v/>
      </c>
      <c r="AE34" s="28"/>
      <c r="AF34" s="25">
        <f t="shared" si="33"/>
        <v>750</v>
      </c>
      <c r="AG34" s="26">
        <f t="shared" si="27"/>
        <v>0</v>
      </c>
      <c r="AH34" s="27"/>
      <c r="AI34" s="30">
        <f t="shared" si="5"/>
        <v>0</v>
      </c>
      <c r="AJ34" s="31" t="str">
        <f t="shared" si="6"/>
        <v/>
      </c>
      <c r="AL34" s="28"/>
      <c r="AM34" s="25">
        <f t="shared" si="34"/>
        <v>750</v>
      </c>
      <c r="AN34" s="26">
        <f t="shared" si="28"/>
        <v>0</v>
      </c>
      <c r="AO34" s="27"/>
      <c r="AP34" s="30">
        <f t="shared" si="7"/>
        <v>0</v>
      </c>
      <c r="AQ34" s="31" t="str">
        <f t="shared" si="8"/>
        <v/>
      </c>
    </row>
    <row r="35" spans="2:43" x14ac:dyDescent="0.25">
      <c r="B35" s="33"/>
      <c r="C35" s="21"/>
      <c r="D35" s="22"/>
      <c r="E35" s="23"/>
      <c r="F35" s="24"/>
      <c r="G35" s="25">
        <f t="shared" si="35"/>
        <v>750</v>
      </c>
      <c r="H35" s="26">
        <f t="shared" si="0"/>
        <v>0</v>
      </c>
      <c r="I35" s="27"/>
      <c r="J35" s="28"/>
      <c r="K35" s="25">
        <f t="shared" si="30"/>
        <v>750</v>
      </c>
      <c r="L35" s="26">
        <f t="shared" si="22"/>
        <v>0</v>
      </c>
      <c r="M35" s="27"/>
      <c r="N35" s="30">
        <f t="shared" si="23"/>
        <v>0</v>
      </c>
      <c r="O35" s="31" t="str">
        <f t="shared" si="24"/>
        <v/>
      </c>
      <c r="Q35" s="28"/>
      <c r="R35" s="25">
        <f t="shared" si="31"/>
        <v>750</v>
      </c>
      <c r="S35" s="26">
        <f t="shared" si="25"/>
        <v>0</v>
      </c>
      <c r="T35" s="27"/>
      <c r="U35" s="30">
        <f t="shared" si="1"/>
        <v>0</v>
      </c>
      <c r="V35" s="31" t="str">
        <f t="shared" si="2"/>
        <v/>
      </c>
      <c r="X35" s="28"/>
      <c r="Y35" s="25">
        <f t="shared" si="32"/>
        <v>750</v>
      </c>
      <c r="Z35" s="26">
        <f t="shared" si="26"/>
        <v>0</v>
      </c>
      <c r="AA35" s="27"/>
      <c r="AB35" s="30">
        <f t="shared" si="3"/>
        <v>0</v>
      </c>
      <c r="AC35" s="31" t="str">
        <f t="shared" si="4"/>
        <v/>
      </c>
      <c r="AE35" s="28"/>
      <c r="AF35" s="25">
        <f t="shared" si="33"/>
        <v>750</v>
      </c>
      <c r="AG35" s="26">
        <f t="shared" si="27"/>
        <v>0</v>
      </c>
      <c r="AH35" s="27"/>
      <c r="AI35" s="30">
        <f t="shared" si="5"/>
        <v>0</v>
      </c>
      <c r="AJ35" s="31" t="str">
        <f t="shared" si="6"/>
        <v/>
      </c>
      <c r="AL35" s="28"/>
      <c r="AM35" s="25">
        <f t="shared" si="34"/>
        <v>750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750</v>
      </c>
      <c r="H37" s="26">
        <f t="shared" si="0"/>
        <v>0</v>
      </c>
      <c r="I37" s="27"/>
      <c r="J37" s="28"/>
      <c r="K37" s="25">
        <f t="shared" si="30"/>
        <v>750</v>
      </c>
      <c r="L37" s="26">
        <f t="shared" si="22"/>
        <v>0</v>
      </c>
      <c r="M37" s="27"/>
      <c r="N37" s="30">
        <f t="shared" si="23"/>
        <v>0</v>
      </c>
      <c r="O37" s="31" t="str">
        <f t="shared" si="24"/>
        <v/>
      </c>
      <c r="Q37" s="28"/>
      <c r="R37" s="25">
        <f t="shared" si="31"/>
        <v>750</v>
      </c>
      <c r="S37" s="26">
        <f t="shared" si="25"/>
        <v>0</v>
      </c>
      <c r="T37" s="27"/>
      <c r="U37" s="30">
        <f t="shared" si="1"/>
        <v>0</v>
      </c>
      <c r="V37" s="31" t="str">
        <f t="shared" si="2"/>
        <v/>
      </c>
      <c r="X37" s="28"/>
      <c r="Y37" s="25">
        <f t="shared" si="32"/>
        <v>750</v>
      </c>
      <c r="Z37" s="26">
        <f t="shared" si="26"/>
        <v>0</v>
      </c>
      <c r="AA37" s="27"/>
      <c r="AB37" s="30">
        <f t="shared" si="3"/>
        <v>0</v>
      </c>
      <c r="AC37" s="31" t="str">
        <f t="shared" si="4"/>
        <v/>
      </c>
      <c r="AE37" s="28"/>
      <c r="AF37" s="25">
        <f t="shared" si="33"/>
        <v>750</v>
      </c>
      <c r="AG37" s="26">
        <f t="shared" si="27"/>
        <v>0</v>
      </c>
      <c r="AH37" s="27"/>
      <c r="AI37" s="30">
        <f t="shared" si="5"/>
        <v>0</v>
      </c>
      <c r="AJ37" s="31" t="str">
        <f t="shared" si="6"/>
        <v/>
      </c>
      <c r="AL37" s="28"/>
      <c r="AM37" s="25">
        <f t="shared" si="34"/>
        <v>750</v>
      </c>
      <c r="AN37" s="26">
        <f t="shared" si="28"/>
        <v>0</v>
      </c>
      <c r="AO37" s="27"/>
      <c r="AP37" s="30">
        <f t="shared" si="7"/>
        <v>0</v>
      </c>
      <c r="AQ37" s="31" t="str">
        <f t="shared" si="8"/>
        <v/>
      </c>
    </row>
    <row r="38" spans="2:43" x14ac:dyDescent="0.25">
      <c r="B38" s="33"/>
      <c r="C38" s="21"/>
      <c r="D38" s="22"/>
      <c r="E38" s="23"/>
      <c r="F38" s="24"/>
      <c r="G38" s="25">
        <f t="shared" si="35"/>
        <v>750</v>
      </c>
      <c r="H38" s="26">
        <f t="shared" si="0"/>
        <v>0</v>
      </c>
      <c r="I38" s="27"/>
      <c r="J38" s="28"/>
      <c r="K38" s="25">
        <f t="shared" si="30"/>
        <v>750</v>
      </c>
      <c r="L38" s="26">
        <f t="shared" si="22"/>
        <v>0</v>
      </c>
      <c r="M38" s="27"/>
      <c r="N38" s="30">
        <f t="shared" si="23"/>
        <v>0</v>
      </c>
      <c r="O38" s="31" t="str">
        <f t="shared" si="24"/>
        <v/>
      </c>
      <c r="Q38" s="28"/>
      <c r="R38" s="25">
        <f t="shared" si="31"/>
        <v>750</v>
      </c>
      <c r="S38" s="26">
        <f t="shared" si="25"/>
        <v>0</v>
      </c>
      <c r="T38" s="27"/>
      <c r="U38" s="30">
        <f t="shared" si="1"/>
        <v>0</v>
      </c>
      <c r="V38" s="31" t="str">
        <f t="shared" si="2"/>
        <v/>
      </c>
      <c r="X38" s="28"/>
      <c r="Y38" s="25">
        <f t="shared" si="32"/>
        <v>750</v>
      </c>
      <c r="Z38" s="26">
        <f t="shared" si="26"/>
        <v>0</v>
      </c>
      <c r="AA38" s="27"/>
      <c r="AB38" s="30">
        <f t="shared" si="3"/>
        <v>0</v>
      </c>
      <c r="AC38" s="31" t="str">
        <f t="shared" si="4"/>
        <v/>
      </c>
      <c r="AE38" s="28"/>
      <c r="AF38" s="25">
        <f t="shared" si="33"/>
        <v>750</v>
      </c>
      <c r="AG38" s="26">
        <f t="shared" si="27"/>
        <v>0</v>
      </c>
      <c r="AH38" s="27"/>
      <c r="AI38" s="30">
        <f t="shared" si="5"/>
        <v>0</v>
      </c>
      <c r="AJ38" s="31" t="str">
        <f t="shared" si="6"/>
        <v/>
      </c>
      <c r="AL38" s="28"/>
      <c r="AM38" s="25">
        <f t="shared" si="34"/>
        <v>750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750</v>
      </c>
      <c r="H40" s="26">
        <f>G40*F40</f>
        <v>-0.22499999999999998</v>
      </c>
      <c r="I40" s="27"/>
      <c r="J40" s="28">
        <f>+'Proposed Rates'!E38</f>
        <v>-5.9999999999999995E-4</v>
      </c>
      <c r="K40" s="25">
        <f>$F$18</f>
        <v>750</v>
      </c>
      <c r="L40" s="26">
        <f>K40*J40</f>
        <v>-0.44999999999999996</v>
      </c>
      <c r="M40" s="27"/>
      <c r="N40" s="30">
        <f>L40-H40</f>
        <v>-0.22499999999999998</v>
      </c>
      <c r="O40" s="31">
        <f>IF((H40)=0,"",(N40/H40))</f>
        <v>1</v>
      </c>
      <c r="Q40" s="28">
        <f>+'Proposed Rates'!F38</f>
        <v>-5.9999999999999995E-4</v>
      </c>
      <c r="R40" s="25">
        <f>$F$18</f>
        <v>750</v>
      </c>
      <c r="S40" s="26">
        <f>R40*Q40</f>
        <v>-0.44999999999999996</v>
      </c>
      <c r="T40" s="27"/>
      <c r="U40" s="30">
        <f t="shared" si="1"/>
        <v>0</v>
      </c>
      <c r="V40" s="31">
        <f t="shared" si="2"/>
        <v>0</v>
      </c>
      <c r="X40" s="28">
        <f>+'Proposed Rates'!G38</f>
        <v>0</v>
      </c>
      <c r="Y40" s="25">
        <f>$F$18</f>
        <v>750</v>
      </c>
      <c r="Z40" s="26">
        <f>Y40*X40</f>
        <v>0</v>
      </c>
      <c r="AA40" s="27"/>
      <c r="AB40" s="30">
        <f t="shared" si="3"/>
        <v>0.44999999999999996</v>
      </c>
      <c r="AC40" s="31">
        <f t="shared" si="4"/>
        <v>-1</v>
      </c>
      <c r="AE40" s="28">
        <f>+'Proposed Rates'!H38</f>
        <v>0</v>
      </c>
      <c r="AF40" s="25">
        <f>$F$18</f>
        <v>750</v>
      </c>
      <c r="AG40" s="26">
        <f>AF40*AE40</f>
        <v>0</v>
      </c>
      <c r="AH40" s="27"/>
      <c r="AI40" s="30">
        <f t="shared" si="5"/>
        <v>0</v>
      </c>
      <c r="AJ40" s="31" t="str">
        <f t="shared" si="6"/>
        <v/>
      </c>
      <c r="AL40" s="28">
        <f>+'Proposed Rates'!I38</f>
        <v>0</v>
      </c>
      <c r="AM40" s="25">
        <f>$F$18</f>
        <v>750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750</v>
      </c>
      <c r="H42" s="26">
        <f t="shared" ref="H42:H43" si="37">G42*F42</f>
        <v>0</v>
      </c>
      <c r="I42" s="41"/>
      <c r="J42" s="28">
        <f>+'Proposed Rates'!E139</f>
        <v>0</v>
      </c>
      <c r="K42" s="25">
        <f t="shared" ref="K42:K43" si="38">$F$18</f>
        <v>750</v>
      </c>
      <c r="L42" s="26">
        <f t="shared" ref="L42:L43" si="39">K42*J42</f>
        <v>0</v>
      </c>
      <c r="M42" s="42"/>
      <c r="N42" s="30">
        <f t="shared" ref="N42:N43" si="40">L42-H42</f>
        <v>0</v>
      </c>
      <c r="O42" s="31" t="str">
        <f t="shared" ref="O42:O46" si="41">IF((H42)=0,"",(N42/H42))</f>
        <v/>
      </c>
      <c r="Q42" s="28">
        <f>+'Proposed Rates'!F139</f>
        <v>0</v>
      </c>
      <c r="R42" s="25">
        <f t="shared" ref="R42:R43" si="42">$F$18</f>
        <v>750</v>
      </c>
      <c r="S42" s="26">
        <f t="shared" ref="S42:S43" si="43">R42*Q42</f>
        <v>0</v>
      </c>
      <c r="T42" s="42"/>
      <c r="U42" s="30">
        <f t="shared" si="1"/>
        <v>0</v>
      </c>
      <c r="V42" s="31" t="str">
        <f t="shared" si="2"/>
        <v/>
      </c>
      <c r="X42" s="28">
        <f>+'Proposed Rates'!G139</f>
        <v>0</v>
      </c>
      <c r="Y42" s="25">
        <f t="shared" ref="Y42:Y43" si="44">$F$18</f>
        <v>750</v>
      </c>
      <c r="Z42" s="26">
        <f t="shared" ref="Z42:Z43" si="45">Y42*X42</f>
        <v>0</v>
      </c>
      <c r="AA42" s="42"/>
      <c r="AB42" s="30">
        <f t="shared" si="3"/>
        <v>0</v>
      </c>
      <c r="AC42" s="31" t="str">
        <f t="shared" si="4"/>
        <v/>
      </c>
      <c r="AE42" s="28">
        <f>+'Proposed Rates'!H139</f>
        <v>0</v>
      </c>
      <c r="AF42" s="25">
        <f t="shared" ref="AF42:AF43" si="46">$F$18</f>
        <v>750</v>
      </c>
      <c r="AG42" s="26">
        <f t="shared" ref="AG42:AG43" si="47">AF42*AE42</f>
        <v>0</v>
      </c>
      <c r="AH42" s="42"/>
      <c r="AI42" s="30">
        <f t="shared" si="5"/>
        <v>0</v>
      </c>
      <c r="AJ42" s="31" t="str">
        <f t="shared" si="6"/>
        <v/>
      </c>
      <c r="AL42" s="28">
        <f>+'Proposed Rates'!I139</f>
        <v>0</v>
      </c>
      <c r="AM42" s="25">
        <f t="shared" ref="AM42:AM43" si="48">$F$18</f>
        <v>750</v>
      </c>
      <c r="AN42" s="26">
        <f t="shared" ref="AN42:AN43" si="49">AM42*AL42</f>
        <v>0</v>
      </c>
      <c r="AO42" s="42"/>
      <c r="AP42" s="30">
        <f t="shared" si="7"/>
        <v>0</v>
      </c>
      <c r="AQ42" s="31" t="str">
        <f t="shared" si="8"/>
        <v/>
      </c>
    </row>
    <row r="43" spans="2:43" x14ac:dyDescent="0.25">
      <c r="B43" s="40"/>
      <c r="C43" s="21"/>
      <c r="D43" s="22"/>
      <c r="E43" s="23"/>
      <c r="F43" s="24"/>
      <c r="G43" s="25">
        <f t="shared" si="36"/>
        <v>750</v>
      </c>
      <c r="H43" s="26">
        <f t="shared" si="37"/>
        <v>0</v>
      </c>
      <c r="I43" s="41"/>
      <c r="J43" s="28"/>
      <c r="K43" s="25">
        <f t="shared" si="38"/>
        <v>750</v>
      </c>
      <c r="L43" s="26">
        <f t="shared" si="39"/>
        <v>0</v>
      </c>
      <c r="M43" s="42"/>
      <c r="N43" s="30">
        <f t="shared" si="40"/>
        <v>0</v>
      </c>
      <c r="O43" s="31" t="str">
        <f t="shared" si="41"/>
        <v/>
      </c>
      <c r="Q43" s="28"/>
      <c r="R43" s="25">
        <f t="shared" si="42"/>
        <v>750</v>
      </c>
      <c r="S43" s="26">
        <f t="shared" si="43"/>
        <v>0</v>
      </c>
      <c r="T43" s="42"/>
      <c r="U43" s="30">
        <f t="shared" si="1"/>
        <v>0</v>
      </c>
      <c r="V43" s="31" t="str">
        <f t="shared" si="2"/>
        <v/>
      </c>
      <c r="X43" s="28"/>
      <c r="Y43" s="25">
        <f t="shared" si="44"/>
        <v>750</v>
      </c>
      <c r="Z43" s="26">
        <f t="shared" si="45"/>
        <v>0</v>
      </c>
      <c r="AA43" s="42"/>
      <c r="AB43" s="30">
        <f t="shared" si="3"/>
        <v>0</v>
      </c>
      <c r="AC43" s="31" t="str">
        <f t="shared" si="4"/>
        <v/>
      </c>
      <c r="AE43" s="28"/>
      <c r="AF43" s="25">
        <f t="shared" si="46"/>
        <v>750</v>
      </c>
      <c r="AG43" s="26">
        <f t="shared" si="47"/>
        <v>0</v>
      </c>
      <c r="AH43" s="42"/>
      <c r="AI43" s="30">
        <f t="shared" si="5"/>
        <v>0</v>
      </c>
      <c r="AJ43" s="31" t="str">
        <f t="shared" si="6"/>
        <v/>
      </c>
      <c r="AL43" s="28"/>
      <c r="AM43" s="25">
        <f t="shared" si="48"/>
        <v>750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775.12500000000011</v>
      </c>
      <c r="H44" s="26">
        <f>G44*F44</f>
        <v>4.6507500000000007E-2</v>
      </c>
      <c r="I44" s="27"/>
      <c r="J44" s="46">
        <f>'Proposed Rates'!E233</f>
        <v>5.0000000000000002E-5</v>
      </c>
      <c r="K44" s="45">
        <f>$F$18*(1+J73)</f>
        <v>775.35</v>
      </c>
      <c r="L44" s="26">
        <f>K44*J44</f>
        <v>3.8767500000000003E-2</v>
      </c>
      <c r="M44" s="27"/>
      <c r="N44" s="30">
        <f>L44-H44</f>
        <v>-7.7400000000000038E-3</v>
      </c>
      <c r="O44" s="31">
        <f>IF((H44)=0,"",(N44/H44))</f>
        <v>-0.16642477019835517</v>
      </c>
      <c r="Q44" s="46">
        <f>'Proposed Rates'!F233</f>
        <v>5.0000000000000002E-5</v>
      </c>
      <c r="R44" s="45">
        <f>$F$18*(1+Q73)</f>
        <v>775.35</v>
      </c>
      <c r="S44" s="26">
        <f>R44*Q44</f>
        <v>3.8767500000000003E-2</v>
      </c>
      <c r="T44" s="27"/>
      <c r="U44" s="30">
        <f t="shared" si="1"/>
        <v>0</v>
      </c>
      <c r="V44" s="31">
        <f t="shared" si="2"/>
        <v>0</v>
      </c>
      <c r="X44" s="46">
        <f>'Proposed Rates'!G233</f>
        <v>5.0000000000000002E-5</v>
      </c>
      <c r="Y44" s="45">
        <f>$F$18*(1+X73)</f>
        <v>775.35</v>
      </c>
      <c r="Z44" s="26">
        <f>Y44*X44</f>
        <v>3.8767500000000003E-2</v>
      </c>
      <c r="AA44" s="27"/>
      <c r="AB44" s="30">
        <f t="shared" si="3"/>
        <v>0</v>
      </c>
      <c r="AC44" s="31">
        <f t="shared" si="4"/>
        <v>0</v>
      </c>
      <c r="AE44" s="46">
        <f>'Proposed Rates'!H233</f>
        <v>5.0000000000000002E-5</v>
      </c>
      <c r="AF44" s="45">
        <f>$F$18*(1+AE73)</f>
        <v>775.35</v>
      </c>
      <c r="AG44" s="26">
        <f>AF44*AE44</f>
        <v>3.8767500000000003E-2</v>
      </c>
      <c r="AH44" s="27"/>
      <c r="AI44" s="30">
        <f t="shared" si="5"/>
        <v>0</v>
      </c>
      <c r="AJ44" s="31">
        <f t="shared" si="6"/>
        <v>0</v>
      </c>
      <c r="AL44" s="46">
        <f>'Proposed Rates'!I233</f>
        <v>5.0000000000000002E-5</v>
      </c>
      <c r="AM44" s="45">
        <f>$F$18*(1+AL73)</f>
        <v>775.35</v>
      </c>
      <c r="AN44" s="26">
        <f>AM44*AL44</f>
        <v>3.8767500000000003E-2</v>
      </c>
      <c r="AO44" s="27"/>
      <c r="AP44" s="30">
        <f t="shared" si="7"/>
        <v>0</v>
      </c>
      <c r="AQ44" s="31">
        <f t="shared" si="8"/>
        <v>0</v>
      </c>
    </row>
    <row r="45" spans="2:43" x14ac:dyDescent="0.25">
      <c r="B45" s="43" t="s">
        <v>25</v>
      </c>
      <c r="C45" s="21"/>
      <c r="D45" s="22"/>
      <c r="E45" s="23"/>
      <c r="F45" s="47">
        <f>0.65*$F$54+0.17*$F$55+0.18*$F$56</f>
        <v>0.12756999999999999</v>
      </c>
      <c r="G45" s="48">
        <f>$F$18*(1+$F$73)-$F$18</f>
        <v>25.125000000000114</v>
      </c>
      <c r="H45" s="26">
        <f t="shared" ref="H45" si="50">G45*F45</f>
        <v>3.2051962500000144</v>
      </c>
      <c r="I45" s="27"/>
      <c r="J45" s="49">
        <f>0.65*$J$54+0.17*$J$55+0.18*$J$56</f>
        <v>0.12756999999999999</v>
      </c>
      <c r="K45" s="48">
        <f>$F$18*(1+$J$73)-$F$18</f>
        <v>25.350000000000023</v>
      </c>
      <c r="L45" s="26">
        <f t="shared" ref="L45" si="51">K45*J45</f>
        <v>3.2338995000000028</v>
      </c>
      <c r="M45" s="27"/>
      <c r="N45" s="30">
        <f t="shared" ref="N45" si="52">L45-H45</f>
        <v>2.8703249999988412E-2</v>
      </c>
      <c r="O45" s="31">
        <f t="shared" ref="O45" si="53">IF((H45)=0,"",(N45/H45))</f>
        <v>8.9552238805933587E-3</v>
      </c>
      <c r="Q45" s="49">
        <f>0.65*$Q$54+0.17*$Q$55+0.18*$Q$56</f>
        <v>0.12756999999999999</v>
      </c>
      <c r="R45" s="48">
        <f>$F$18*(1+Q73)-$F$18</f>
        <v>25.350000000000023</v>
      </c>
      <c r="S45" s="26">
        <f t="shared" ref="S45" si="54">R45*Q45</f>
        <v>3.2338995000000028</v>
      </c>
      <c r="T45" s="27"/>
      <c r="U45" s="30">
        <f t="shared" si="1"/>
        <v>0</v>
      </c>
      <c r="V45" s="31">
        <f t="shared" si="2"/>
        <v>0</v>
      </c>
      <c r="X45" s="49">
        <f>0.65*$X$54+0.17*$X$55+0.18*$X$56</f>
        <v>0.12756999999999999</v>
      </c>
      <c r="Y45" s="48">
        <f>$F$18*(1+X73)-$F$18</f>
        <v>25.350000000000023</v>
      </c>
      <c r="Z45" s="26">
        <f t="shared" ref="Z45" si="55">Y45*X45</f>
        <v>3.2338995000000028</v>
      </c>
      <c r="AA45" s="27"/>
      <c r="AB45" s="30">
        <f t="shared" si="3"/>
        <v>0</v>
      </c>
      <c r="AC45" s="31">
        <f t="shared" si="4"/>
        <v>0</v>
      </c>
      <c r="AE45" s="49">
        <f>0.65*$AE$54+0.17*$AE$55+0.18*$AE$56</f>
        <v>0.12756999999999999</v>
      </c>
      <c r="AF45" s="48">
        <f>$F$18*(1+AE73)-$F$18</f>
        <v>25.350000000000023</v>
      </c>
      <c r="AG45" s="26">
        <f t="shared" ref="AG45" si="56">AF45*AE45</f>
        <v>3.2338995000000028</v>
      </c>
      <c r="AH45" s="27"/>
      <c r="AI45" s="30">
        <f t="shared" si="5"/>
        <v>0</v>
      </c>
      <c r="AJ45" s="31">
        <f t="shared" si="6"/>
        <v>0</v>
      </c>
      <c r="AL45" s="49">
        <f>0.65*$AL$54+0.17*$AL$55+0.18*$AL$56</f>
        <v>0.12756999999999999</v>
      </c>
      <c r="AM45" s="48">
        <f>$F$18*(1+AL73)-$F$18</f>
        <v>25.350000000000023</v>
      </c>
      <c r="AN45" s="26">
        <f t="shared" ref="AN45" si="57">AM45*AL45</f>
        <v>3.2338995000000028</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32.236703750000018</v>
      </c>
      <c r="I47" s="36"/>
      <c r="J47" s="53"/>
      <c r="K47" s="55"/>
      <c r="L47" s="54">
        <f>SUM(L40:L46)+L39</f>
        <v>32.452666999999998</v>
      </c>
      <c r="M47" s="36"/>
      <c r="N47" s="37">
        <f t="shared" ref="N47:N64" si="58">L47-H47</f>
        <v>0.21596324999998018</v>
      </c>
      <c r="O47" s="38">
        <f t="shared" ref="O47:O64" si="59">IF((H47)=0,"",(N47/H47))</f>
        <v>6.6992969155532864E-3</v>
      </c>
      <c r="Q47" s="53"/>
      <c r="R47" s="55"/>
      <c r="S47" s="54">
        <f>SUM(S40:S46)+S39</f>
        <v>33.732666999999999</v>
      </c>
      <c r="T47" s="36"/>
      <c r="U47" s="37">
        <f t="shared" si="1"/>
        <v>1.2800000000000011</v>
      </c>
      <c r="V47" s="38">
        <f t="shared" si="2"/>
        <v>3.9442058799050356E-2</v>
      </c>
      <c r="X47" s="53"/>
      <c r="Y47" s="55"/>
      <c r="Z47" s="54">
        <f>SUM(Z40:Z46)+Z39</f>
        <v>35.472667000000001</v>
      </c>
      <c r="AA47" s="36"/>
      <c r="AB47" s="37">
        <f t="shared" si="3"/>
        <v>1.740000000000002</v>
      </c>
      <c r="AC47" s="38">
        <f t="shared" si="4"/>
        <v>5.158204656631514E-2</v>
      </c>
      <c r="AE47" s="53"/>
      <c r="AF47" s="55"/>
      <c r="AG47" s="54">
        <f>SUM(AG40:AG46)+AG39</f>
        <v>35.952667000000005</v>
      </c>
      <c r="AH47" s="36"/>
      <c r="AI47" s="37">
        <f t="shared" si="5"/>
        <v>0.48000000000000398</v>
      </c>
      <c r="AJ47" s="38">
        <f t="shared" si="6"/>
        <v>1.3531545288094745E-2</v>
      </c>
      <c r="AL47" s="53"/>
      <c r="AM47" s="55"/>
      <c r="AN47" s="54">
        <f>SUM(AN40:AN46)+AN39</f>
        <v>36.052667000000007</v>
      </c>
      <c r="AO47" s="36"/>
      <c r="AP47" s="37">
        <f t="shared" si="7"/>
        <v>0.10000000000000142</v>
      </c>
      <c r="AQ47" s="38">
        <f t="shared" si="8"/>
        <v>2.7814348237364811E-3</v>
      </c>
    </row>
    <row r="48" spans="2:43" x14ac:dyDescent="0.25">
      <c r="B48" s="27" t="s">
        <v>28</v>
      </c>
      <c r="C48" s="27"/>
      <c r="D48" s="56" t="s">
        <v>20</v>
      </c>
      <c r="E48" s="57"/>
      <c r="F48" s="28">
        <f>'Proposed Rates'!D153</f>
        <v>7.6E-3</v>
      </c>
      <c r="G48" s="58">
        <f>F18*(1+F73)</f>
        <v>775.12500000000011</v>
      </c>
      <c r="H48" s="26">
        <f>G48*F48</f>
        <v>5.890950000000001</v>
      </c>
      <c r="I48" s="27"/>
      <c r="J48" s="28">
        <f>'Proposed Rates'!E153</f>
        <v>8.0999999999999996E-3</v>
      </c>
      <c r="K48" s="59">
        <f>F18*(1+J73)</f>
        <v>775.35</v>
      </c>
      <c r="L48" s="26">
        <f>K48*J48</f>
        <v>6.280335</v>
      </c>
      <c r="M48" s="27"/>
      <c r="N48" s="30">
        <f t="shared" si="58"/>
        <v>0.38938499999999898</v>
      </c>
      <c r="O48" s="31">
        <f t="shared" si="59"/>
        <v>6.6098846535787764E-2</v>
      </c>
      <c r="Q48" s="28">
        <f>'Proposed Rates'!F153</f>
        <v>8.0999999999999996E-3</v>
      </c>
      <c r="R48" s="59">
        <f>$F$18*(1+Q73)</f>
        <v>775.35</v>
      </c>
      <c r="S48" s="26">
        <f>R48*Q48</f>
        <v>6.280335</v>
      </c>
      <c r="T48" s="27"/>
      <c r="U48" s="30">
        <f t="shared" si="1"/>
        <v>0</v>
      </c>
      <c r="V48" s="31">
        <f t="shared" si="2"/>
        <v>0</v>
      </c>
      <c r="X48" s="28">
        <f>'Proposed Rates'!G153</f>
        <v>8.0999999999999996E-3</v>
      </c>
      <c r="Y48" s="59">
        <f>$F$18*(1+X73)</f>
        <v>775.35</v>
      </c>
      <c r="Z48" s="26">
        <f>Y48*X48</f>
        <v>6.280335</v>
      </c>
      <c r="AA48" s="27"/>
      <c r="AB48" s="30">
        <f t="shared" si="3"/>
        <v>0</v>
      </c>
      <c r="AC48" s="31">
        <f t="shared" si="4"/>
        <v>0</v>
      </c>
      <c r="AE48" s="28">
        <f>'Proposed Rates'!H153</f>
        <v>8.0999999999999996E-3</v>
      </c>
      <c r="AF48" s="59">
        <f>$F$18*(1+AE73)</f>
        <v>775.35</v>
      </c>
      <c r="AG48" s="26">
        <f>AF48*AE48</f>
        <v>6.280335</v>
      </c>
      <c r="AH48" s="27"/>
      <c r="AI48" s="30">
        <f t="shared" si="5"/>
        <v>0</v>
      </c>
      <c r="AJ48" s="31">
        <f t="shared" si="6"/>
        <v>0</v>
      </c>
      <c r="AL48" s="28">
        <f>'Proposed Rates'!I153</f>
        <v>8.0999999999999996E-3</v>
      </c>
      <c r="AM48" s="59">
        <f>$F$18*(1+AL73)</f>
        <v>775.35</v>
      </c>
      <c r="AN48" s="26">
        <f>AM48*AL48</f>
        <v>6.280335</v>
      </c>
      <c r="AO48" s="27"/>
      <c r="AP48" s="30">
        <f t="shared" si="7"/>
        <v>0</v>
      </c>
      <c r="AQ48" s="31">
        <f t="shared" si="8"/>
        <v>0</v>
      </c>
    </row>
    <row r="49" spans="2:43" ht="25" x14ac:dyDescent="0.25">
      <c r="B49" s="60" t="s">
        <v>29</v>
      </c>
      <c r="C49" s="27"/>
      <c r="D49" s="56" t="s">
        <v>20</v>
      </c>
      <c r="E49" s="57"/>
      <c r="F49" s="28">
        <f>'Proposed Rates'!D167</f>
        <v>5.1999999999999998E-3</v>
      </c>
      <c r="G49" s="58">
        <f>G48</f>
        <v>775.12500000000011</v>
      </c>
      <c r="H49" s="26">
        <f>G49*F49</f>
        <v>4.0306500000000005</v>
      </c>
      <c r="I49" s="27"/>
      <c r="J49" s="28">
        <f>'Proposed Rates'!E167</f>
        <v>5.0000000000000001E-3</v>
      </c>
      <c r="K49" s="59">
        <f>K48</f>
        <v>775.35</v>
      </c>
      <c r="L49" s="26">
        <f>K49*J49</f>
        <v>3.8767500000000004</v>
      </c>
      <c r="M49" s="27"/>
      <c r="N49" s="30">
        <f t="shared" si="58"/>
        <v>-0.15390000000000015</v>
      </c>
      <c r="O49" s="31">
        <f t="shared" si="59"/>
        <v>-3.818242715194823E-2</v>
      </c>
      <c r="Q49" s="28">
        <f>'Proposed Rates'!F167</f>
        <v>5.0000000000000001E-3</v>
      </c>
      <c r="R49" s="59">
        <f>R48</f>
        <v>775.35</v>
      </c>
      <c r="S49" s="26">
        <f>R49*Q49</f>
        <v>3.8767500000000004</v>
      </c>
      <c r="T49" s="27"/>
      <c r="U49" s="30">
        <f t="shared" si="1"/>
        <v>0</v>
      </c>
      <c r="V49" s="31">
        <f t="shared" si="2"/>
        <v>0</v>
      </c>
      <c r="X49" s="28">
        <f>'Proposed Rates'!G167</f>
        <v>5.0000000000000001E-3</v>
      </c>
      <c r="Y49" s="59">
        <f>Y48</f>
        <v>775.35</v>
      </c>
      <c r="Z49" s="26">
        <f>Y49*X49</f>
        <v>3.8767500000000004</v>
      </c>
      <c r="AA49" s="27"/>
      <c r="AB49" s="30">
        <f t="shared" si="3"/>
        <v>0</v>
      </c>
      <c r="AC49" s="31">
        <f t="shared" si="4"/>
        <v>0</v>
      </c>
      <c r="AE49" s="28">
        <f>'Proposed Rates'!H167</f>
        <v>5.0000000000000001E-3</v>
      </c>
      <c r="AF49" s="59">
        <f>AF48</f>
        <v>775.35</v>
      </c>
      <c r="AG49" s="26">
        <f>AF49*AE49</f>
        <v>3.8767500000000004</v>
      </c>
      <c r="AH49" s="27"/>
      <c r="AI49" s="30">
        <f t="shared" si="5"/>
        <v>0</v>
      </c>
      <c r="AJ49" s="31">
        <f t="shared" si="6"/>
        <v>0</v>
      </c>
      <c r="AL49" s="28">
        <f>'Proposed Rates'!I167</f>
        <v>5.0000000000000001E-3</v>
      </c>
      <c r="AM49" s="59">
        <f>AM48</f>
        <v>775.35</v>
      </c>
      <c r="AN49" s="26">
        <f>AM49*AL49</f>
        <v>3.8767500000000004</v>
      </c>
      <c r="AO49" s="27"/>
      <c r="AP49" s="30">
        <f t="shared" si="7"/>
        <v>0</v>
      </c>
      <c r="AQ49" s="31">
        <f t="shared" si="8"/>
        <v>0</v>
      </c>
    </row>
    <row r="50" spans="2:43" ht="26" x14ac:dyDescent="0.25">
      <c r="B50" s="50" t="s">
        <v>30</v>
      </c>
      <c r="C50" s="35"/>
      <c r="D50" s="35"/>
      <c r="E50" s="35"/>
      <c r="F50" s="61"/>
      <c r="G50" s="53"/>
      <c r="H50" s="54">
        <f>SUM(H47:H49)</f>
        <v>42.158303750000023</v>
      </c>
      <c r="I50" s="62"/>
      <c r="J50" s="63"/>
      <c r="K50" s="64"/>
      <c r="L50" s="54">
        <f>SUM(L47:L49)</f>
        <v>42.609752</v>
      </c>
      <c r="M50" s="62"/>
      <c r="N50" s="37">
        <f t="shared" si="58"/>
        <v>0.45144824999997724</v>
      </c>
      <c r="O50" s="38">
        <f t="shared" si="59"/>
        <v>1.0708406407361136E-2</v>
      </c>
      <c r="Q50" s="63"/>
      <c r="R50" s="64"/>
      <c r="S50" s="54">
        <f>SUM(S47:S49)</f>
        <v>43.889752000000001</v>
      </c>
      <c r="T50" s="62"/>
      <c r="U50" s="37">
        <f t="shared" si="1"/>
        <v>1.2800000000000011</v>
      </c>
      <c r="V50" s="38">
        <f t="shared" si="2"/>
        <v>3.0040071577980578E-2</v>
      </c>
      <c r="X50" s="63"/>
      <c r="Y50" s="64"/>
      <c r="Z50" s="54">
        <f>SUM(Z47:Z49)</f>
        <v>45.629752000000003</v>
      </c>
      <c r="AA50" s="62"/>
      <c r="AB50" s="37">
        <f t="shared" si="3"/>
        <v>1.740000000000002</v>
      </c>
      <c r="AC50" s="38">
        <f t="shared" si="4"/>
        <v>3.964478997283926E-2</v>
      </c>
      <c r="AE50" s="63"/>
      <c r="AF50" s="64"/>
      <c r="AG50" s="54">
        <f>SUM(AG47:AG49)</f>
        <v>46.109752000000007</v>
      </c>
      <c r="AH50" s="62"/>
      <c r="AI50" s="37">
        <f t="shared" si="5"/>
        <v>0.48000000000000398</v>
      </c>
      <c r="AJ50" s="38">
        <f t="shared" si="6"/>
        <v>1.0519452308222143E-2</v>
      </c>
      <c r="AL50" s="63"/>
      <c r="AM50" s="64"/>
      <c r="AN50" s="54">
        <f>SUM(AN47:AN49)</f>
        <v>46.209752000000009</v>
      </c>
      <c r="AO50" s="62"/>
      <c r="AP50" s="37">
        <f t="shared" si="7"/>
        <v>0.10000000000000142</v>
      </c>
      <c r="AQ50" s="38">
        <f t="shared" si="8"/>
        <v>2.1687386217128517E-3</v>
      </c>
    </row>
    <row r="51" spans="2:43" ht="25" x14ac:dyDescent="0.25">
      <c r="B51" s="65" t="s">
        <v>31</v>
      </c>
      <c r="C51" s="21"/>
      <c r="D51" s="22" t="s">
        <v>20</v>
      </c>
      <c r="E51" s="23"/>
      <c r="F51" s="66">
        <f>'Proposed Rates'!D181</f>
        <v>3.3999999999999998E-3</v>
      </c>
      <c r="G51" s="58">
        <f>G49</f>
        <v>775.12500000000011</v>
      </c>
      <c r="H51" s="67">
        <f t="shared" ref="H51:H53" si="60">G51*F51</f>
        <v>2.6354250000000001</v>
      </c>
      <c r="I51" s="27"/>
      <c r="J51" s="66">
        <f>'Proposed Rates'!E181</f>
        <v>3.3999999999999998E-3</v>
      </c>
      <c r="K51" s="59">
        <f>K49</f>
        <v>775.35</v>
      </c>
      <c r="L51" s="67">
        <f t="shared" ref="L51:L53" si="61">K51*J51</f>
        <v>2.63619</v>
      </c>
      <c r="M51" s="27"/>
      <c r="N51" s="30">
        <f t="shared" si="58"/>
        <v>7.6499999999990465E-4</v>
      </c>
      <c r="O51" s="68">
        <f t="shared" si="59"/>
        <v>2.90275761973839E-4</v>
      </c>
      <c r="Q51" s="66">
        <f>'Proposed Rates'!F181</f>
        <v>3.3999999999999998E-3</v>
      </c>
      <c r="R51" s="59">
        <f>R49</f>
        <v>775.35</v>
      </c>
      <c r="S51" s="67">
        <f t="shared" ref="S51:S53" si="62">R51*Q51</f>
        <v>2.63619</v>
      </c>
      <c r="T51" s="27"/>
      <c r="U51" s="30">
        <f t="shared" si="1"/>
        <v>0</v>
      </c>
      <c r="V51" s="68">
        <f t="shared" si="2"/>
        <v>0</v>
      </c>
      <c r="X51" s="66">
        <f>'Proposed Rates'!G181</f>
        <v>3.3999999999999998E-3</v>
      </c>
      <c r="Y51" s="59">
        <f>Y49</f>
        <v>775.35</v>
      </c>
      <c r="Z51" s="67">
        <f t="shared" ref="Z51:Z53" si="63">Y51*X51</f>
        <v>2.63619</v>
      </c>
      <c r="AA51" s="27"/>
      <c r="AB51" s="30">
        <f t="shared" si="3"/>
        <v>0</v>
      </c>
      <c r="AC51" s="68">
        <f t="shared" si="4"/>
        <v>0</v>
      </c>
      <c r="AE51" s="66">
        <f>'Proposed Rates'!H181</f>
        <v>3.3999999999999998E-3</v>
      </c>
      <c r="AF51" s="59">
        <f>AF49</f>
        <v>775.35</v>
      </c>
      <c r="AG51" s="67">
        <f t="shared" ref="AG51:AG53" si="64">AF51*AE51</f>
        <v>2.63619</v>
      </c>
      <c r="AH51" s="27"/>
      <c r="AI51" s="30">
        <f t="shared" si="5"/>
        <v>0</v>
      </c>
      <c r="AJ51" s="68">
        <f t="shared" si="6"/>
        <v>0</v>
      </c>
      <c r="AL51" s="66">
        <f>'Proposed Rates'!I181</f>
        <v>3.3999999999999998E-3</v>
      </c>
      <c r="AM51" s="59">
        <f>AM49</f>
        <v>775.35</v>
      </c>
      <c r="AN51" s="67">
        <f t="shared" ref="AN51:AN53" si="65">AM51*AL51</f>
        <v>2.63619</v>
      </c>
      <c r="AO51" s="27"/>
      <c r="AP51" s="30">
        <f t="shared" si="7"/>
        <v>0</v>
      </c>
      <c r="AQ51" s="68">
        <f t="shared" si="8"/>
        <v>0</v>
      </c>
    </row>
    <row r="52" spans="2:43" ht="25" x14ac:dyDescent="0.25">
      <c r="B52" s="65" t="s">
        <v>32</v>
      </c>
      <c r="C52" s="21"/>
      <c r="D52" s="22" t="s">
        <v>20</v>
      </c>
      <c r="E52" s="23"/>
      <c r="F52" s="66">
        <f>'Proposed Rates'!D195</f>
        <v>5.0000000000000001E-4</v>
      </c>
      <c r="G52" s="58">
        <f>G49</f>
        <v>775.12500000000011</v>
      </c>
      <c r="H52" s="67">
        <f t="shared" si="60"/>
        <v>0.38756250000000009</v>
      </c>
      <c r="I52" s="27"/>
      <c r="J52" s="66">
        <f>'Proposed Rates'!E195</f>
        <v>5.0000000000000001E-4</v>
      </c>
      <c r="K52" s="59">
        <f>K49</f>
        <v>775.35</v>
      </c>
      <c r="L52" s="67">
        <f t="shared" si="61"/>
        <v>0.38767499999999999</v>
      </c>
      <c r="M52" s="27"/>
      <c r="N52" s="30">
        <f t="shared" si="58"/>
        <v>1.1249999999990434E-4</v>
      </c>
      <c r="O52" s="68">
        <f t="shared" si="59"/>
        <v>2.9027576197362829E-4</v>
      </c>
      <c r="Q52" s="66">
        <f>'Proposed Rates'!F195</f>
        <v>5.0000000000000001E-4</v>
      </c>
      <c r="R52" s="59">
        <f>R49</f>
        <v>775.35</v>
      </c>
      <c r="S52" s="67">
        <f t="shared" si="62"/>
        <v>0.38767499999999999</v>
      </c>
      <c r="T52" s="27"/>
      <c r="U52" s="30">
        <f t="shared" si="1"/>
        <v>0</v>
      </c>
      <c r="V52" s="68">
        <f t="shared" si="2"/>
        <v>0</v>
      </c>
      <c r="X52" s="66">
        <f>'Proposed Rates'!G195</f>
        <v>5.0000000000000001E-4</v>
      </c>
      <c r="Y52" s="59">
        <f>Y49</f>
        <v>775.35</v>
      </c>
      <c r="Z52" s="67">
        <f t="shared" si="63"/>
        <v>0.38767499999999999</v>
      </c>
      <c r="AA52" s="27"/>
      <c r="AB52" s="30">
        <f t="shared" si="3"/>
        <v>0</v>
      </c>
      <c r="AC52" s="68">
        <f t="shared" si="4"/>
        <v>0</v>
      </c>
      <c r="AE52" s="66">
        <f>'Proposed Rates'!H195</f>
        <v>5.0000000000000001E-4</v>
      </c>
      <c r="AF52" s="59">
        <f>AF49</f>
        <v>775.35</v>
      </c>
      <c r="AG52" s="67">
        <f t="shared" si="64"/>
        <v>0.38767499999999999</v>
      </c>
      <c r="AH52" s="27"/>
      <c r="AI52" s="30">
        <f t="shared" si="5"/>
        <v>0</v>
      </c>
      <c r="AJ52" s="68">
        <f t="shared" si="6"/>
        <v>0</v>
      </c>
      <c r="AL52" s="66">
        <f>'Proposed Rates'!I195</f>
        <v>5.0000000000000001E-4</v>
      </c>
      <c r="AM52" s="59">
        <f>AM49</f>
        <v>775.35</v>
      </c>
      <c r="AN52" s="67">
        <f t="shared" si="65"/>
        <v>0.38767499999999999</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487.5</v>
      </c>
      <c r="H54" s="67">
        <f t="shared" ref="H54:H56" si="66">G54*F54</f>
        <v>49.237500000000004</v>
      </c>
      <c r="I54" s="27"/>
      <c r="J54" s="66">
        <f>'Proposed Rates'!E222</f>
        <v>0.10100000000000001</v>
      </c>
      <c r="K54" s="71">
        <f>$G$54</f>
        <v>487.5</v>
      </c>
      <c r="L54" s="67">
        <f t="shared" ref="L54:L56" si="67">K54*J54</f>
        <v>49.237500000000004</v>
      </c>
      <c r="M54" s="27"/>
      <c r="N54" s="30">
        <f t="shared" si="58"/>
        <v>0</v>
      </c>
      <c r="O54" s="68">
        <f t="shared" si="59"/>
        <v>0</v>
      </c>
      <c r="Q54" s="66">
        <f>'Proposed Rates'!F222</f>
        <v>0.10100000000000001</v>
      </c>
      <c r="R54" s="71">
        <f>$G$54</f>
        <v>487.5</v>
      </c>
      <c r="S54" s="67">
        <f t="shared" ref="S54:S56" si="68">R54*Q54</f>
        <v>49.237500000000004</v>
      </c>
      <c r="T54" s="27"/>
      <c r="U54" s="30">
        <f t="shared" si="1"/>
        <v>0</v>
      </c>
      <c r="V54" s="68">
        <f t="shared" si="2"/>
        <v>0</v>
      </c>
      <c r="X54" s="66">
        <f>'Proposed Rates'!G222</f>
        <v>0.10100000000000001</v>
      </c>
      <c r="Y54" s="71">
        <f>$G$54</f>
        <v>487.5</v>
      </c>
      <c r="Z54" s="67">
        <f t="shared" ref="Z54:Z56" si="69">Y54*X54</f>
        <v>49.237500000000004</v>
      </c>
      <c r="AA54" s="27"/>
      <c r="AB54" s="30">
        <f t="shared" si="3"/>
        <v>0</v>
      </c>
      <c r="AC54" s="68">
        <f t="shared" si="4"/>
        <v>0</v>
      </c>
      <c r="AE54" s="66">
        <f>'Proposed Rates'!H222</f>
        <v>0.10100000000000001</v>
      </c>
      <c r="AF54" s="71">
        <f>$G$54</f>
        <v>487.5</v>
      </c>
      <c r="AG54" s="67">
        <f t="shared" ref="AG54:AG56" si="70">AF54*AE54</f>
        <v>49.237500000000004</v>
      </c>
      <c r="AH54" s="27"/>
      <c r="AI54" s="30">
        <f t="shared" si="5"/>
        <v>0</v>
      </c>
      <c r="AJ54" s="68">
        <f t="shared" si="6"/>
        <v>0</v>
      </c>
      <c r="AL54" s="66">
        <f>'Proposed Rates'!I222</f>
        <v>0.10100000000000001</v>
      </c>
      <c r="AM54" s="71">
        <f>$G$54</f>
        <v>487.5</v>
      </c>
      <c r="AN54" s="67">
        <f t="shared" ref="AN54:AN56" si="71">AM54*AL54</f>
        <v>49.237500000000004</v>
      </c>
      <c r="AO54" s="27"/>
      <c r="AP54" s="30">
        <f t="shared" si="7"/>
        <v>0</v>
      </c>
      <c r="AQ54" s="68">
        <f t="shared" si="8"/>
        <v>0</v>
      </c>
    </row>
    <row r="55" spans="2:43" x14ac:dyDescent="0.25">
      <c r="B55" s="43" t="s">
        <v>35</v>
      </c>
      <c r="C55" s="21"/>
      <c r="D55" s="22"/>
      <c r="E55" s="23"/>
      <c r="F55" s="66">
        <f>'Proposed Rates'!D223</f>
        <v>0.14399999999999999</v>
      </c>
      <c r="G55" s="71">
        <f>0.17*$F$18</f>
        <v>127.50000000000001</v>
      </c>
      <c r="H55" s="67">
        <f t="shared" si="66"/>
        <v>18.36</v>
      </c>
      <c r="I55" s="27"/>
      <c r="J55" s="66">
        <f>'Proposed Rates'!E223</f>
        <v>0.14399999999999999</v>
      </c>
      <c r="K55" s="71">
        <f>$G$55</f>
        <v>127.50000000000001</v>
      </c>
      <c r="L55" s="67">
        <f t="shared" si="67"/>
        <v>18.36</v>
      </c>
      <c r="M55" s="27"/>
      <c r="N55" s="30">
        <f t="shared" si="58"/>
        <v>0</v>
      </c>
      <c r="O55" s="68">
        <f t="shared" si="59"/>
        <v>0</v>
      </c>
      <c r="Q55" s="66">
        <f>'Proposed Rates'!F223</f>
        <v>0.14399999999999999</v>
      </c>
      <c r="R55" s="71">
        <f>$G$55</f>
        <v>127.50000000000001</v>
      </c>
      <c r="S55" s="67">
        <f t="shared" si="68"/>
        <v>18.36</v>
      </c>
      <c r="T55" s="27"/>
      <c r="U55" s="30">
        <f t="shared" si="1"/>
        <v>0</v>
      </c>
      <c r="V55" s="68">
        <f t="shared" si="2"/>
        <v>0</v>
      </c>
      <c r="X55" s="66">
        <f>'Proposed Rates'!G223</f>
        <v>0.14399999999999999</v>
      </c>
      <c r="Y55" s="71">
        <f>$G$55</f>
        <v>127.50000000000001</v>
      </c>
      <c r="Z55" s="67">
        <f t="shared" si="69"/>
        <v>18.36</v>
      </c>
      <c r="AA55" s="27"/>
      <c r="AB55" s="30">
        <f t="shared" si="3"/>
        <v>0</v>
      </c>
      <c r="AC55" s="68">
        <f t="shared" si="4"/>
        <v>0</v>
      </c>
      <c r="AE55" s="66">
        <f>'Proposed Rates'!H223</f>
        <v>0.14399999999999999</v>
      </c>
      <c r="AF55" s="71">
        <f>$G$55</f>
        <v>127.50000000000001</v>
      </c>
      <c r="AG55" s="67">
        <f t="shared" si="70"/>
        <v>18.36</v>
      </c>
      <c r="AH55" s="27"/>
      <c r="AI55" s="30">
        <f t="shared" si="5"/>
        <v>0</v>
      </c>
      <c r="AJ55" s="68">
        <f t="shared" si="6"/>
        <v>0</v>
      </c>
      <c r="AL55" s="66">
        <f>'Proposed Rates'!I223</f>
        <v>0.14399999999999999</v>
      </c>
      <c r="AM55" s="71">
        <f>$G$55</f>
        <v>127.50000000000001</v>
      </c>
      <c r="AN55" s="67">
        <f t="shared" si="71"/>
        <v>18.36</v>
      </c>
      <c r="AO55" s="27"/>
      <c r="AP55" s="30">
        <f t="shared" si="7"/>
        <v>0</v>
      </c>
      <c r="AQ55" s="68">
        <f t="shared" si="8"/>
        <v>0</v>
      </c>
    </row>
    <row r="56" spans="2:43" x14ac:dyDescent="0.25">
      <c r="B56" s="11" t="s">
        <v>36</v>
      </c>
      <c r="C56" s="21"/>
      <c r="D56" s="22"/>
      <c r="E56" s="23"/>
      <c r="F56" s="66">
        <f>'Proposed Rates'!D224</f>
        <v>0.20799999999999999</v>
      </c>
      <c r="G56" s="71">
        <f>0.18*$F$18</f>
        <v>135</v>
      </c>
      <c r="H56" s="67">
        <f t="shared" si="66"/>
        <v>28.08</v>
      </c>
      <c r="I56" s="27"/>
      <c r="J56" s="66">
        <f>'Proposed Rates'!E224</f>
        <v>0.20799999999999999</v>
      </c>
      <c r="K56" s="71">
        <f>$G$56</f>
        <v>135</v>
      </c>
      <c r="L56" s="67">
        <f t="shared" si="67"/>
        <v>28.08</v>
      </c>
      <c r="M56" s="27"/>
      <c r="N56" s="30">
        <f t="shared" si="58"/>
        <v>0</v>
      </c>
      <c r="O56" s="68">
        <f t="shared" si="59"/>
        <v>0</v>
      </c>
      <c r="Q56" s="66">
        <f>'Proposed Rates'!F224</f>
        <v>0.20799999999999999</v>
      </c>
      <c r="R56" s="71">
        <f>$G$56</f>
        <v>135</v>
      </c>
      <c r="S56" s="67">
        <f t="shared" si="68"/>
        <v>28.08</v>
      </c>
      <c r="T56" s="27"/>
      <c r="U56" s="30">
        <f t="shared" si="1"/>
        <v>0</v>
      </c>
      <c r="V56" s="68">
        <f t="shared" si="2"/>
        <v>0</v>
      </c>
      <c r="X56" s="66">
        <f>'Proposed Rates'!G224</f>
        <v>0.20799999999999999</v>
      </c>
      <c r="Y56" s="71">
        <f>$G$56</f>
        <v>135</v>
      </c>
      <c r="Z56" s="67">
        <f t="shared" si="69"/>
        <v>28.08</v>
      </c>
      <c r="AA56" s="27"/>
      <c r="AB56" s="30">
        <f t="shared" si="3"/>
        <v>0</v>
      </c>
      <c r="AC56" s="68">
        <f t="shared" si="4"/>
        <v>0</v>
      </c>
      <c r="AE56" s="66">
        <f>'Proposed Rates'!H224</f>
        <v>0.20799999999999999</v>
      </c>
      <c r="AF56" s="71">
        <f>$G$56</f>
        <v>135</v>
      </c>
      <c r="AG56" s="67">
        <f t="shared" si="70"/>
        <v>28.08</v>
      </c>
      <c r="AH56" s="27"/>
      <c r="AI56" s="30">
        <f t="shared" si="5"/>
        <v>0</v>
      </c>
      <c r="AJ56" s="68">
        <f t="shared" si="6"/>
        <v>0</v>
      </c>
      <c r="AL56" s="66">
        <f>'Proposed Rates'!I224</f>
        <v>0.20799999999999999</v>
      </c>
      <c r="AM56" s="71">
        <f>$G$56</f>
        <v>135</v>
      </c>
      <c r="AN56" s="67">
        <f t="shared" si="71"/>
        <v>28.08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Rates'!I226</f>
        <v>0.11899999999999999</v>
      </c>
      <c r="AM57" s="76">
        <f>$G$57</f>
        <v>600</v>
      </c>
      <c r="AN57" s="67">
        <f>AM57*AL57</f>
        <v>71.399999999999991</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150</v>
      </c>
      <c r="H58" s="67">
        <f>G58*F58</f>
        <v>20.85</v>
      </c>
      <c r="I58" s="77"/>
      <c r="J58" s="66">
        <f>'Proposed Rates'!E227</f>
        <v>0.13900000000000001</v>
      </c>
      <c r="K58" s="76">
        <f>$G$58</f>
        <v>150</v>
      </c>
      <c r="L58" s="67">
        <f>K58*J58</f>
        <v>20.85</v>
      </c>
      <c r="M58" s="77"/>
      <c r="N58" s="78">
        <f t="shared" si="58"/>
        <v>0</v>
      </c>
      <c r="O58" s="68">
        <f t="shared" si="59"/>
        <v>0</v>
      </c>
      <c r="Q58" s="66">
        <f>'Proposed Rates'!F227</f>
        <v>0.13900000000000001</v>
      </c>
      <c r="R58" s="76">
        <f>$G$58</f>
        <v>150</v>
      </c>
      <c r="S58" s="67">
        <f>R58*Q58</f>
        <v>20.85</v>
      </c>
      <c r="T58" s="77"/>
      <c r="U58" s="78">
        <f t="shared" si="1"/>
        <v>0</v>
      </c>
      <c r="V58" s="68">
        <f t="shared" si="2"/>
        <v>0</v>
      </c>
      <c r="X58" s="66">
        <f>'Proposed Rates'!G227</f>
        <v>0.13900000000000001</v>
      </c>
      <c r="Y58" s="76">
        <f>$G$58</f>
        <v>150</v>
      </c>
      <c r="Z58" s="67">
        <f>Y58*X58</f>
        <v>20.85</v>
      </c>
      <c r="AA58" s="77"/>
      <c r="AB58" s="78">
        <f t="shared" si="3"/>
        <v>0</v>
      </c>
      <c r="AC58" s="68">
        <f t="shared" si="4"/>
        <v>0</v>
      </c>
      <c r="AE58" s="66">
        <f>'Proposed Rates'!H227</f>
        <v>0.13900000000000001</v>
      </c>
      <c r="AF58" s="76">
        <f>$G$58</f>
        <v>150</v>
      </c>
      <c r="AG58" s="67">
        <f>AF58*AE58</f>
        <v>20.85</v>
      </c>
      <c r="AH58" s="77"/>
      <c r="AI58" s="78">
        <f t="shared" si="5"/>
        <v>0</v>
      </c>
      <c r="AJ58" s="68">
        <f t="shared" si="6"/>
        <v>0</v>
      </c>
      <c r="AL58" s="66">
        <f>'Proposed Rates'!I227</f>
        <v>0.13900000000000001</v>
      </c>
      <c r="AM58" s="76">
        <f>$G$58</f>
        <v>150</v>
      </c>
      <c r="AN58" s="67">
        <f>AM58*AL58</f>
        <v>20.85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141.10879125000002</v>
      </c>
      <c r="I60" s="94"/>
      <c r="J60" s="95"/>
      <c r="K60" s="95"/>
      <c r="L60" s="93">
        <f>SUM(L51:L56,L50)</f>
        <v>141.561117</v>
      </c>
      <c r="M60" s="96"/>
      <c r="N60" s="97">
        <f t="shared" ref="N60" si="72">L60-H60</f>
        <v>0.45232574999997155</v>
      </c>
      <c r="O60" s="98">
        <f t="shared" ref="O60" si="73">IF((H60)=0,"",(N60/H60))</f>
        <v>3.2055107693367861E-3</v>
      </c>
      <c r="Q60" s="95"/>
      <c r="R60" s="95"/>
      <c r="S60" s="97">
        <f>SUM(S51:S56,S50)</f>
        <v>142.841117</v>
      </c>
      <c r="T60" s="96"/>
      <c r="U60" s="97">
        <f t="shared" si="1"/>
        <v>1.2800000000000011</v>
      </c>
      <c r="V60" s="98">
        <f>IF((L60)=0,"",(U60/L60))</f>
        <v>9.0420309413071463E-3</v>
      </c>
      <c r="X60" s="95"/>
      <c r="Y60" s="95"/>
      <c r="Z60" s="97">
        <f>SUM(Z51:Z56,Z50)</f>
        <v>144.58111700000001</v>
      </c>
      <c r="AA60" s="96"/>
      <c r="AB60" s="97">
        <f t="shared" si="3"/>
        <v>1.7400000000000091</v>
      </c>
      <c r="AC60" s="98">
        <f>IF((S60)=0,"",(AB60/S60))</f>
        <v>1.2181366517877407E-2</v>
      </c>
      <c r="AE60" s="95"/>
      <c r="AF60" s="95"/>
      <c r="AG60" s="97">
        <f>SUM(AG51:AG56,AG50)</f>
        <v>145.061117</v>
      </c>
      <c r="AH60" s="96"/>
      <c r="AI60" s="97">
        <f t="shared" ref="AI60:AI64" si="74">AG60-Z60</f>
        <v>0.47999999999998977</v>
      </c>
      <c r="AJ60" s="98">
        <f>IF((Z60)=0,"",(AI60/Z60))</f>
        <v>3.3199356178717984E-3</v>
      </c>
      <c r="AL60" s="95"/>
      <c r="AM60" s="95"/>
      <c r="AN60" s="97">
        <f>SUM(AN51:AN56,AN50)</f>
        <v>145.16111699999999</v>
      </c>
      <c r="AO60" s="96"/>
      <c r="AP60" s="97">
        <f t="shared" ref="AP60:AP64" si="75">AN60-AG60</f>
        <v>9.9999999999994316E-2</v>
      </c>
      <c r="AQ60" s="98">
        <f>IF((AG60)=0,"",(AP60/AG60))</f>
        <v>6.8936460760876618E-4</v>
      </c>
    </row>
    <row r="61" spans="2:43" x14ac:dyDescent="0.25">
      <c r="B61" s="99" t="s">
        <v>40</v>
      </c>
      <c r="C61" s="21"/>
      <c r="D61" s="21"/>
      <c r="E61" s="21"/>
      <c r="F61" s="100">
        <v>0.13</v>
      </c>
      <c r="G61" s="101"/>
      <c r="H61" s="102">
        <f>H60*F61</f>
        <v>18.344142862500004</v>
      </c>
      <c r="I61" s="103"/>
      <c r="J61" s="104">
        <v>0.13</v>
      </c>
      <c r="K61" s="103"/>
      <c r="L61" s="105">
        <f>L60*J61</f>
        <v>18.402945209999999</v>
      </c>
      <c r="M61" s="106"/>
      <c r="N61" s="107">
        <f t="shared" si="58"/>
        <v>5.8802347499995022E-2</v>
      </c>
      <c r="O61" s="108">
        <f t="shared" si="59"/>
        <v>3.2055107693367163E-3</v>
      </c>
      <c r="Q61" s="104">
        <v>0.13</v>
      </c>
      <c r="R61" s="103"/>
      <c r="S61" s="105">
        <f>S60*Q61</f>
        <v>18.569345210000002</v>
      </c>
      <c r="T61" s="106"/>
      <c r="U61" s="107">
        <f t="shared" si="1"/>
        <v>0.16640000000000299</v>
      </c>
      <c r="V61" s="108">
        <f t="shared" ref="V61:V70" si="76">IF((L61)=0,"",(U61/L61))</f>
        <v>9.0420309413073024E-3</v>
      </c>
      <c r="X61" s="104">
        <v>0.13</v>
      </c>
      <c r="Y61" s="103"/>
      <c r="Z61" s="105">
        <f>Z60*X61</f>
        <v>18.79554521</v>
      </c>
      <c r="AA61" s="106"/>
      <c r="AB61" s="107">
        <f t="shared" si="3"/>
        <v>0.22619999999999862</v>
      </c>
      <c r="AC61" s="108">
        <f t="shared" ref="AC61:AC70" si="77">IF((S61)=0,"",(AB61/S61))</f>
        <v>1.2181366517877266E-2</v>
      </c>
      <c r="AE61" s="104">
        <v>0.13</v>
      </c>
      <c r="AF61" s="103"/>
      <c r="AG61" s="105">
        <f>AG60*AE61</f>
        <v>18.85794521</v>
      </c>
      <c r="AH61" s="106"/>
      <c r="AI61" s="107">
        <f t="shared" si="74"/>
        <v>6.2400000000000233E-2</v>
      </c>
      <c r="AJ61" s="108">
        <f t="shared" ref="AJ61:AJ70" si="78">IF((Z61)=0,"",(AI61/Z61))</f>
        <v>3.3199356178718817E-3</v>
      </c>
      <c r="AL61" s="104">
        <v>0.13</v>
      </c>
      <c r="AM61" s="103"/>
      <c r="AN61" s="105">
        <f>AN60*AL61</f>
        <v>18.870945209999999</v>
      </c>
      <c r="AO61" s="106"/>
      <c r="AP61" s="107">
        <f t="shared" si="75"/>
        <v>1.2999999999998124E-2</v>
      </c>
      <c r="AQ61" s="108">
        <f t="shared" ref="AQ61:AQ70" si="79">IF((AG61)=0,"",(AP61/AG61))</f>
        <v>6.8936460760870579E-4</v>
      </c>
    </row>
    <row r="62" spans="2:43" ht="13" x14ac:dyDescent="0.25">
      <c r="B62" s="109" t="s">
        <v>41</v>
      </c>
      <c r="C62" s="21"/>
      <c r="D62" s="21"/>
      <c r="E62" s="21"/>
      <c r="F62" s="110"/>
      <c r="G62" s="101"/>
      <c r="H62" s="102">
        <f>H60+H61</f>
        <v>159.45293411250003</v>
      </c>
      <c r="I62" s="103"/>
      <c r="J62" s="103"/>
      <c r="K62" s="103"/>
      <c r="L62" s="105">
        <f>L60+L61</f>
        <v>159.96406221000001</v>
      </c>
      <c r="M62" s="106"/>
      <c r="N62" s="107">
        <f t="shared" si="58"/>
        <v>0.51112809749997723</v>
      </c>
      <c r="O62" s="108">
        <f t="shared" si="59"/>
        <v>3.2055107693368451E-3</v>
      </c>
      <c r="Q62" s="103"/>
      <c r="R62" s="103"/>
      <c r="S62" s="105">
        <f>S60+S61</f>
        <v>161.41046220999999</v>
      </c>
      <c r="T62" s="106"/>
      <c r="U62" s="107">
        <f t="shared" si="1"/>
        <v>1.4463999999999828</v>
      </c>
      <c r="V62" s="108">
        <f t="shared" si="76"/>
        <v>9.0420309413070301E-3</v>
      </c>
      <c r="X62" s="103"/>
      <c r="Y62" s="103"/>
      <c r="Z62" s="105">
        <f>Z60+Z61</f>
        <v>163.37666221000001</v>
      </c>
      <c r="AA62" s="106"/>
      <c r="AB62" s="107">
        <f t="shared" si="3"/>
        <v>1.9662000000000148</v>
      </c>
      <c r="AC62" s="108">
        <f t="shared" si="77"/>
        <v>1.2181366517877434E-2</v>
      </c>
      <c r="AE62" s="103"/>
      <c r="AF62" s="103"/>
      <c r="AG62" s="105">
        <f>AG60+AG61</f>
        <v>163.91906220999999</v>
      </c>
      <c r="AH62" s="106"/>
      <c r="AI62" s="107">
        <f t="shared" si="74"/>
        <v>0.54239999999998645</v>
      </c>
      <c r="AJ62" s="108">
        <f t="shared" si="78"/>
        <v>3.3199356178717858E-3</v>
      </c>
      <c r="AL62" s="103"/>
      <c r="AM62" s="103"/>
      <c r="AN62" s="105">
        <f>AN60+AN61</f>
        <v>164.03206220999999</v>
      </c>
      <c r="AO62" s="106"/>
      <c r="AP62" s="107">
        <f t="shared" si="75"/>
        <v>0.11299999999999955</v>
      </c>
      <c r="AQ62" s="108">
        <f t="shared" si="79"/>
        <v>6.8936460760880261E-4</v>
      </c>
    </row>
    <row r="63" spans="2:43" ht="15.75" customHeight="1" x14ac:dyDescent="0.25">
      <c r="B63" s="421" t="s">
        <v>127</v>
      </c>
      <c r="C63" s="421"/>
      <c r="D63" s="421"/>
      <c r="E63" s="21"/>
      <c r="F63" s="242">
        <f>'Res (100)'!F64</f>
        <v>0.318</v>
      </c>
      <c r="G63" s="101"/>
      <c r="H63" s="111">
        <f>F63*H60</f>
        <v>44.872595617500011</v>
      </c>
      <c r="I63" s="103"/>
      <c r="J63" s="268">
        <f>'Res (100)'!J64</f>
        <v>0.318</v>
      </c>
      <c r="K63" s="103"/>
      <c r="L63" s="112">
        <f>J63*L60</f>
        <v>45.016435205999997</v>
      </c>
      <c r="M63" s="106"/>
      <c r="N63" s="112">
        <f t="shared" si="58"/>
        <v>0.14383958849998635</v>
      </c>
      <c r="O63" s="113">
        <f t="shared" si="59"/>
        <v>3.2055107693366833E-3</v>
      </c>
      <c r="Q63" s="268">
        <f>'Res (100)'!Q64</f>
        <v>0.318</v>
      </c>
      <c r="R63" s="103"/>
      <c r="S63" s="112">
        <f>Q63*S60</f>
        <v>45.423475205999999</v>
      </c>
      <c r="T63" s="106"/>
      <c r="U63" s="112">
        <f t="shared" si="1"/>
        <v>0.40704000000000207</v>
      </c>
      <c r="V63" s="113">
        <f t="shared" si="76"/>
        <v>9.0420309413071845E-3</v>
      </c>
      <c r="X63" s="268">
        <f>Q63</f>
        <v>0.318</v>
      </c>
      <c r="Y63" s="103"/>
      <c r="Z63" s="112">
        <f>X63*Z60</f>
        <v>45.976795206000006</v>
      </c>
      <c r="AA63" s="106"/>
      <c r="AB63" s="112">
        <f t="shared" si="3"/>
        <v>0.55332000000000647</v>
      </c>
      <c r="AC63" s="113">
        <f t="shared" si="77"/>
        <v>1.2181366517877485E-2</v>
      </c>
      <c r="AE63" s="268">
        <f>X63</f>
        <v>0.318</v>
      </c>
      <c r="AF63" s="103"/>
      <c r="AG63" s="112">
        <f>AE63*AG60</f>
        <v>46.129435205999997</v>
      </c>
      <c r="AH63" s="106"/>
      <c r="AI63" s="112">
        <f t="shared" si="74"/>
        <v>0.15263999999999101</v>
      </c>
      <c r="AJ63" s="113">
        <f t="shared" si="78"/>
        <v>3.3199356178716731E-3</v>
      </c>
      <c r="AL63" s="268">
        <f>AE63</f>
        <v>0.318</v>
      </c>
      <c r="AM63" s="103"/>
      <c r="AN63" s="112">
        <f>AL63*AN60</f>
        <v>46.161235206000001</v>
      </c>
      <c r="AO63" s="106"/>
      <c r="AP63" s="112">
        <f t="shared" si="75"/>
        <v>3.1800000000004047E-2</v>
      </c>
      <c r="AQ63" s="113">
        <f t="shared" si="79"/>
        <v>6.8936460760889314E-4</v>
      </c>
    </row>
    <row r="64" spans="2:43" ht="13.5" customHeight="1" thickBot="1" x14ac:dyDescent="0.3">
      <c r="B64" s="422" t="s">
        <v>126</v>
      </c>
      <c r="C64" s="422"/>
      <c r="D64" s="422"/>
      <c r="E64" s="114"/>
      <c r="F64" s="115"/>
      <c r="G64" s="116"/>
      <c r="H64" s="117">
        <f>H62-H63</f>
        <v>114.58033849500002</v>
      </c>
      <c r="I64" s="118"/>
      <c r="J64" s="118"/>
      <c r="K64" s="118"/>
      <c r="L64" s="119">
        <f>L62-L63</f>
        <v>114.94762700400001</v>
      </c>
      <c r="M64" s="120"/>
      <c r="N64" s="121">
        <f t="shared" si="58"/>
        <v>0.36728850899999088</v>
      </c>
      <c r="O64" s="122">
        <f t="shared" si="59"/>
        <v>3.2055107693369084E-3</v>
      </c>
      <c r="Q64" s="118"/>
      <c r="R64" s="118"/>
      <c r="S64" s="119">
        <f>S62-S63</f>
        <v>115.98698700399999</v>
      </c>
      <c r="T64" s="120"/>
      <c r="U64" s="121">
        <f t="shared" si="1"/>
        <v>1.0393599999999736</v>
      </c>
      <c r="V64" s="122">
        <f t="shared" si="76"/>
        <v>9.0420309413069087E-3</v>
      </c>
      <c r="X64" s="118"/>
      <c r="Y64" s="118"/>
      <c r="Z64" s="119">
        <f>Z62-Z63</f>
        <v>117.399867004</v>
      </c>
      <c r="AA64" s="120"/>
      <c r="AB64" s="121">
        <f t="shared" si="3"/>
        <v>1.4128800000000155</v>
      </c>
      <c r="AC64" s="122">
        <f t="shared" si="77"/>
        <v>1.2181366517877476E-2</v>
      </c>
      <c r="AE64" s="118"/>
      <c r="AF64" s="118"/>
      <c r="AG64" s="119">
        <f>AG62-AG63</f>
        <v>117.789627004</v>
      </c>
      <c r="AH64" s="120"/>
      <c r="AI64" s="121">
        <f t="shared" si="74"/>
        <v>0.38975999999999544</v>
      </c>
      <c r="AJ64" s="122">
        <f t="shared" si="78"/>
        <v>3.3199356178718301E-3</v>
      </c>
      <c r="AL64" s="118"/>
      <c r="AM64" s="118"/>
      <c r="AN64" s="119">
        <f>AN62-AN63</f>
        <v>117.87082700399999</v>
      </c>
      <c r="AO64" s="120"/>
      <c r="AP64" s="121">
        <f t="shared" si="75"/>
        <v>8.1199999999995498E-2</v>
      </c>
      <c r="AQ64" s="122">
        <f t="shared" si="79"/>
        <v>6.8936460760876716E-4</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137.68129125000002</v>
      </c>
      <c r="I66" s="134"/>
      <c r="J66" s="135"/>
      <c r="K66" s="135"/>
      <c r="L66" s="133">
        <f>SUM(L57:L58,L50,L51:L53)</f>
        <v>138.13361700000002</v>
      </c>
      <c r="M66" s="136"/>
      <c r="N66" s="137">
        <f t="shared" ref="N66:N70" si="80">L66-H66</f>
        <v>0.45232574999999997</v>
      </c>
      <c r="O66" s="98">
        <f t="shared" ref="O66:O70" si="81">IF((H66)=0,"",(N66/H66))</f>
        <v>3.2853101964207495E-3</v>
      </c>
      <c r="Q66" s="135"/>
      <c r="R66" s="135"/>
      <c r="S66" s="137">
        <f>SUM(S57:S58,S50,S51:S53)</f>
        <v>139.41361699999999</v>
      </c>
      <c r="T66" s="136"/>
      <c r="U66" s="137">
        <f t="shared" si="1"/>
        <v>1.2799999999999727</v>
      </c>
      <c r="V66" s="98">
        <f t="shared" si="76"/>
        <v>9.2663902372148305E-3</v>
      </c>
      <c r="X66" s="135"/>
      <c r="Y66" s="135"/>
      <c r="Z66" s="137">
        <f>SUM(Z57:Z58,Z50,Z51:Z53)</f>
        <v>141.153617</v>
      </c>
      <c r="AA66" s="136"/>
      <c r="AB66" s="137">
        <f t="shared" si="3"/>
        <v>1.7400000000000091</v>
      </c>
      <c r="AC66" s="98">
        <f t="shared" si="77"/>
        <v>1.2480846831482819E-2</v>
      </c>
      <c r="AE66" s="135"/>
      <c r="AF66" s="135"/>
      <c r="AG66" s="137">
        <f>SUM(AG57:AG58,AG50,AG51:AG53)</f>
        <v>141.63361700000002</v>
      </c>
      <c r="AH66" s="136"/>
      <c r="AI66" s="137">
        <f t="shared" ref="AI66:AI70" si="82">AG66-Z66</f>
        <v>0.48000000000001819</v>
      </c>
      <c r="AJ66" s="98">
        <f t="shared" si="78"/>
        <v>3.4005504796948858E-3</v>
      </c>
      <c r="AL66" s="135"/>
      <c r="AM66" s="135"/>
      <c r="AN66" s="137">
        <f>SUM(AN57:AN58,AN50,AN51:AN53)</f>
        <v>141.73361700000001</v>
      </c>
      <c r="AO66" s="136"/>
      <c r="AP66" s="137">
        <f t="shared" ref="AP66:AP70" si="83">AN66-AG66</f>
        <v>9.9999999999994316E-2</v>
      </c>
      <c r="AQ66" s="98">
        <f t="shared" si="79"/>
        <v>7.0604706790757389E-4</v>
      </c>
    </row>
    <row r="67" spans="1:43" s="79" customFormat="1" x14ac:dyDescent="0.25">
      <c r="B67" s="138" t="s">
        <v>40</v>
      </c>
      <c r="C67" s="73"/>
      <c r="D67" s="73"/>
      <c r="E67" s="73"/>
      <c r="F67" s="139">
        <v>0.13</v>
      </c>
      <c r="G67" s="132"/>
      <c r="H67" s="140">
        <f>H66*F67</f>
        <v>17.898567862500002</v>
      </c>
      <c r="I67" s="141"/>
      <c r="J67" s="142">
        <v>0.13</v>
      </c>
      <c r="K67" s="143"/>
      <c r="L67" s="144">
        <f>L66*J67</f>
        <v>17.957370210000004</v>
      </c>
      <c r="M67" s="145"/>
      <c r="N67" s="146">
        <f t="shared" si="80"/>
        <v>5.8802347500002128E-2</v>
      </c>
      <c r="O67" s="108">
        <f t="shared" si="81"/>
        <v>3.2853101964208688E-3</v>
      </c>
      <c r="Q67" s="142">
        <v>0.13</v>
      </c>
      <c r="R67" s="143"/>
      <c r="S67" s="144">
        <f>S66*Q67</f>
        <v>18.12377021</v>
      </c>
      <c r="T67" s="145"/>
      <c r="U67" s="146">
        <f t="shared" si="1"/>
        <v>0.16639999999999588</v>
      </c>
      <c r="V67" s="108">
        <f t="shared" si="76"/>
        <v>9.2663902372147975E-3</v>
      </c>
      <c r="X67" s="142">
        <v>0.13</v>
      </c>
      <c r="Y67" s="143"/>
      <c r="Z67" s="144">
        <f>Z66*X67</f>
        <v>18.349970209999999</v>
      </c>
      <c r="AA67" s="145"/>
      <c r="AB67" s="146">
        <f t="shared" si="3"/>
        <v>0.22619999999999862</v>
      </c>
      <c r="AC67" s="108">
        <f t="shared" si="77"/>
        <v>1.2480846831482676E-2</v>
      </c>
      <c r="AE67" s="142">
        <v>0.13</v>
      </c>
      <c r="AF67" s="143"/>
      <c r="AG67" s="144">
        <f>AG66*AE67</f>
        <v>18.412370210000002</v>
      </c>
      <c r="AH67" s="145"/>
      <c r="AI67" s="146">
        <f t="shared" si="82"/>
        <v>6.2400000000003786E-2</v>
      </c>
      <c r="AJ67" s="108">
        <f t="shared" si="78"/>
        <v>3.4005504796949635E-3</v>
      </c>
      <c r="AL67" s="142">
        <v>0.13</v>
      </c>
      <c r="AM67" s="143"/>
      <c r="AN67" s="144">
        <f>AN66*AL67</f>
        <v>18.425370210000001</v>
      </c>
      <c r="AO67" s="145"/>
      <c r="AP67" s="146">
        <f t="shared" si="83"/>
        <v>1.2999999999998124E-2</v>
      </c>
      <c r="AQ67" s="108">
        <f t="shared" si="79"/>
        <v>7.0604706790751209E-4</v>
      </c>
    </row>
    <row r="68" spans="1:43" s="79" customFormat="1" ht="13" x14ac:dyDescent="0.25">
      <c r="B68" s="147" t="s">
        <v>41</v>
      </c>
      <c r="C68" s="73"/>
      <c r="D68" s="73"/>
      <c r="E68" s="73"/>
      <c r="F68" s="148"/>
      <c r="G68" s="149"/>
      <c r="H68" s="140">
        <f>H66+H67</f>
        <v>155.5798591125</v>
      </c>
      <c r="I68" s="141"/>
      <c r="J68" s="141"/>
      <c r="K68" s="141"/>
      <c r="L68" s="144">
        <f>L66+L67</f>
        <v>156.09098721000001</v>
      </c>
      <c r="M68" s="145"/>
      <c r="N68" s="146">
        <f t="shared" si="80"/>
        <v>0.51112809750000565</v>
      </c>
      <c r="O68" s="108">
        <f t="shared" si="81"/>
        <v>3.2853101964207864E-3</v>
      </c>
      <c r="Q68" s="141"/>
      <c r="R68" s="141"/>
      <c r="S68" s="144">
        <f>S66+S67</f>
        <v>157.53738720999999</v>
      </c>
      <c r="T68" s="145"/>
      <c r="U68" s="146">
        <f t="shared" si="1"/>
        <v>1.4463999999999828</v>
      </c>
      <c r="V68" s="108">
        <f t="shared" si="76"/>
        <v>9.2663902372149189E-3</v>
      </c>
      <c r="X68" s="141"/>
      <c r="Y68" s="141"/>
      <c r="Z68" s="144">
        <f>Z66+Z67</f>
        <v>159.50358721000001</v>
      </c>
      <c r="AA68" s="145"/>
      <c r="AB68" s="146">
        <f t="shared" si="3"/>
        <v>1.9662000000000148</v>
      </c>
      <c r="AC68" s="108">
        <f t="shared" si="77"/>
        <v>1.2480846831482848E-2</v>
      </c>
      <c r="AE68" s="141"/>
      <c r="AF68" s="141"/>
      <c r="AG68" s="144">
        <f>AG66+AG67</f>
        <v>160.04598721000002</v>
      </c>
      <c r="AH68" s="145"/>
      <c r="AI68" s="146">
        <f t="shared" si="82"/>
        <v>0.54240000000001487</v>
      </c>
      <c r="AJ68" s="108">
        <f t="shared" si="78"/>
        <v>3.4005504796948503E-3</v>
      </c>
      <c r="AL68" s="141"/>
      <c r="AM68" s="141"/>
      <c r="AN68" s="144">
        <f>AN66+AN67</f>
        <v>160.15898721000002</v>
      </c>
      <c r="AO68" s="145"/>
      <c r="AP68" s="146">
        <f t="shared" si="83"/>
        <v>0.11299999999999955</v>
      </c>
      <c r="AQ68" s="108">
        <f t="shared" si="79"/>
        <v>7.0604706790761108E-4</v>
      </c>
    </row>
    <row r="69" spans="1:43" s="79" customFormat="1" ht="15.75" customHeight="1" x14ac:dyDescent="0.25">
      <c r="B69" s="421" t="s">
        <v>127</v>
      </c>
      <c r="C69" s="421"/>
      <c r="D69" s="421"/>
      <c r="E69" s="73"/>
      <c r="F69" s="243">
        <f>F63</f>
        <v>0.318</v>
      </c>
      <c r="G69" s="149"/>
      <c r="H69" s="150">
        <f>F69*H66</f>
        <v>43.782650617500003</v>
      </c>
      <c r="I69" s="141"/>
      <c r="J69" s="268">
        <f>'Res (100)'!J70</f>
        <v>0.318</v>
      </c>
      <c r="K69" s="141"/>
      <c r="L69" s="112">
        <f>J69*L66</f>
        <v>43.926490206000004</v>
      </c>
      <c r="M69" s="145"/>
      <c r="N69" s="151">
        <f t="shared" si="80"/>
        <v>0.14383958850000056</v>
      </c>
      <c r="O69" s="113">
        <f t="shared" si="81"/>
        <v>3.2853101964207625E-3</v>
      </c>
      <c r="Q69" s="268">
        <f>'Res (100)'!Q70</f>
        <v>0.318</v>
      </c>
      <c r="R69" s="141"/>
      <c r="S69" s="112">
        <f>Q69*S66</f>
        <v>44.333530205999999</v>
      </c>
      <c r="T69" s="145"/>
      <c r="U69" s="151">
        <f t="shared" si="1"/>
        <v>0.40703999999999496</v>
      </c>
      <c r="V69" s="113">
        <f t="shared" si="76"/>
        <v>9.2663902372149137E-3</v>
      </c>
      <c r="X69" s="268">
        <f>Q69</f>
        <v>0.318</v>
      </c>
      <c r="Y69" s="141"/>
      <c r="Z69" s="112">
        <f>X69*Z66</f>
        <v>44.886850205999998</v>
      </c>
      <c r="AA69" s="145"/>
      <c r="AB69" s="151">
        <f t="shared" si="3"/>
        <v>0.55331999999999937</v>
      </c>
      <c r="AC69" s="113">
        <f t="shared" si="77"/>
        <v>1.2480846831482739E-2</v>
      </c>
      <c r="AE69" s="268">
        <f>X69</f>
        <v>0.318</v>
      </c>
      <c r="AF69" s="141"/>
      <c r="AG69" s="112">
        <f>AE69*AG66</f>
        <v>45.039490206000004</v>
      </c>
      <c r="AH69" s="145"/>
      <c r="AI69" s="151">
        <f t="shared" si="82"/>
        <v>0.15264000000000522</v>
      </c>
      <c r="AJ69" s="113">
        <f t="shared" si="78"/>
        <v>3.4005504796948732E-3</v>
      </c>
      <c r="AL69" s="268">
        <f>AE69</f>
        <v>0.318</v>
      </c>
      <c r="AM69" s="141"/>
      <c r="AN69" s="112">
        <f>AL69*AN66</f>
        <v>45.071290206</v>
      </c>
      <c r="AO69" s="145"/>
      <c r="AP69" s="151">
        <f t="shared" si="83"/>
        <v>3.1799999999996942E-2</v>
      </c>
      <c r="AQ69" s="113">
        <f t="shared" si="79"/>
        <v>7.0604706790754613E-4</v>
      </c>
    </row>
    <row r="70" spans="1:43" s="79" customFormat="1" ht="13.5" customHeight="1" thickBot="1" x14ac:dyDescent="0.3">
      <c r="B70" s="420" t="s">
        <v>128</v>
      </c>
      <c r="C70" s="420"/>
      <c r="D70" s="420"/>
      <c r="E70" s="152"/>
      <c r="F70" s="153"/>
      <c r="G70" s="154"/>
      <c r="H70" s="155">
        <f>H68-H69</f>
        <v>111.79720849500001</v>
      </c>
      <c r="I70" s="156"/>
      <c r="J70" s="156"/>
      <c r="K70" s="156"/>
      <c r="L70" s="157">
        <f>L68-L69</f>
        <v>112.164497004</v>
      </c>
      <c r="M70" s="158"/>
      <c r="N70" s="159">
        <f t="shared" si="80"/>
        <v>0.36728850899999088</v>
      </c>
      <c r="O70" s="160">
        <f t="shared" si="81"/>
        <v>3.2853101964206684E-3</v>
      </c>
      <c r="Q70" s="156"/>
      <c r="R70" s="156"/>
      <c r="S70" s="157">
        <f>S68-S69</f>
        <v>113.20385700399999</v>
      </c>
      <c r="T70" s="158"/>
      <c r="U70" s="159">
        <f t="shared" si="1"/>
        <v>1.0393599999999878</v>
      </c>
      <c r="V70" s="160">
        <f t="shared" si="76"/>
        <v>9.2663902372149207E-3</v>
      </c>
      <c r="X70" s="156"/>
      <c r="Y70" s="156"/>
      <c r="Z70" s="157">
        <f>Z68-Z69</f>
        <v>114.61673700400002</v>
      </c>
      <c r="AA70" s="158"/>
      <c r="AB70" s="159">
        <f t="shared" si="3"/>
        <v>1.4128800000000297</v>
      </c>
      <c r="AC70" s="160">
        <f t="shared" si="77"/>
        <v>1.2480846831483016E-2</v>
      </c>
      <c r="AE70" s="273"/>
      <c r="AF70" s="156"/>
      <c r="AG70" s="157">
        <f>AG68-AG69</f>
        <v>115.00649700400001</v>
      </c>
      <c r="AH70" s="158"/>
      <c r="AI70" s="159">
        <f t="shared" si="82"/>
        <v>0.38975999999999544</v>
      </c>
      <c r="AJ70" s="160">
        <f t="shared" si="78"/>
        <v>3.4005504796947167E-3</v>
      </c>
      <c r="AL70" s="156"/>
      <c r="AM70" s="156"/>
      <c r="AN70" s="157">
        <f>AN68-AN69</f>
        <v>115.08769700400002</v>
      </c>
      <c r="AO70" s="158"/>
      <c r="AP70" s="159">
        <f t="shared" si="83"/>
        <v>8.1200000000009709E-2</v>
      </c>
      <c r="AQ70" s="160">
        <f t="shared" si="79"/>
        <v>7.0604706790769836E-4</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'Res (100)'!F74</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374650</xdr:colOff>
                    <xdr:row>16</xdr:row>
                    <xdr:rowOff>114300</xdr:rowOff>
                  </from>
                  <to>
                    <xdr:col>15</xdr:col>
                    <xdr:colOff>260350</xdr:colOff>
                    <xdr:row>18</xdr:row>
                    <xdr:rowOff>146050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Q91"/>
  <sheetViews>
    <sheetView showGridLines="0" topLeftCell="C13"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54296875" style="6" bestFit="1" customWidth="1"/>
    <col min="13" max="13" width="2.81640625" style="6" customWidth="1"/>
    <col min="14" max="14" width="11.81640625" style="6" bestFit="1" customWidth="1"/>
    <col min="15" max="15" width="12" style="6" bestFit="1" customWidth="1"/>
    <col min="16" max="16" width="3.81640625" style="6" customWidth="1"/>
    <col min="17" max="17" width="11.453125" style="6" bestFit="1" customWidth="1"/>
    <col min="18" max="18" width="9.81640625" style="6" bestFit="1" customWidth="1"/>
    <col min="19" max="19" width="12.45312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453125" style="6" bestFit="1" customWidth="1"/>
    <col min="39" max="39" width="9.81640625" style="6" bestFit="1" customWidth="1"/>
    <col min="40" max="40" width="12" style="6" bestFit="1" customWidth="1"/>
    <col min="41" max="41" width="2.5429687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9"/>
      <c r="D10" s="189"/>
      <c r="E10" s="189"/>
      <c r="F10" s="189" t="s">
        <v>0</v>
      </c>
      <c r="G10" s="189"/>
      <c r="H10" s="189"/>
      <c r="I10" s="189"/>
      <c r="J10" s="189"/>
      <c r="K10" s="189"/>
      <c r="L10" s="189"/>
      <c r="M10" s="189"/>
      <c r="N10" s="189"/>
      <c r="O10" s="189"/>
      <c r="P10"/>
    </row>
    <row r="11" spans="1:43" ht="18.75" customHeight="1" x14ac:dyDescent="0.4">
      <c r="C11" s="189"/>
      <c r="D11" s="189"/>
      <c r="E11" s="189"/>
      <c r="F11" s="189" t="s">
        <v>1</v>
      </c>
      <c r="G11" s="189"/>
      <c r="H11" s="189"/>
      <c r="I11" s="189"/>
      <c r="J11" s="189"/>
      <c r="K11" s="189"/>
      <c r="L11" s="189"/>
      <c r="M11" s="189"/>
      <c r="N11" s="189"/>
      <c r="O11" s="189"/>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1000</v>
      </c>
      <c r="H25" s="26">
        <f t="shared" si="0"/>
        <v>0</v>
      </c>
      <c r="I25" s="27"/>
      <c r="J25" s="24">
        <f>'Proposed Rates'!E81</f>
        <v>0</v>
      </c>
      <c r="K25" s="29">
        <f>$F$18</f>
        <v>1000</v>
      </c>
      <c r="L25" s="26">
        <f t="shared" ref="L25:L27" si="9">K25*J25</f>
        <v>0</v>
      </c>
      <c r="M25" s="27"/>
      <c r="N25" s="30">
        <f t="shared" ref="N25:N27" si="10">L25-H25</f>
        <v>0</v>
      </c>
      <c r="O25" s="31" t="str">
        <f t="shared" ref="O25:O27" si="11">IF((H25)=0,"",(N25/H25))</f>
        <v/>
      </c>
      <c r="Q25" s="24">
        <f>'Proposed Rates'!F81</f>
        <v>0</v>
      </c>
      <c r="R25" s="29">
        <f>$F$18</f>
        <v>1000</v>
      </c>
      <c r="S25" s="26">
        <f t="shared" ref="S25:S27" si="12">R25*Q25</f>
        <v>0</v>
      </c>
      <c r="T25" s="27"/>
      <c r="U25" s="30">
        <f t="shared" si="1"/>
        <v>0</v>
      </c>
      <c r="V25" s="31" t="str">
        <f t="shared" si="2"/>
        <v/>
      </c>
      <c r="X25" s="24">
        <f>'Proposed Rates'!G81</f>
        <v>0</v>
      </c>
      <c r="Y25" s="29">
        <f>$F$18</f>
        <v>1000</v>
      </c>
      <c r="Z25" s="26">
        <f t="shared" ref="Z25:Z27" si="13">Y25*X25</f>
        <v>0</v>
      </c>
      <c r="AA25" s="27"/>
      <c r="AB25" s="30">
        <f t="shared" si="3"/>
        <v>0</v>
      </c>
      <c r="AC25" s="31" t="str">
        <f t="shared" si="4"/>
        <v/>
      </c>
      <c r="AE25" s="24">
        <f>'Proposed Rates'!H81</f>
        <v>0</v>
      </c>
      <c r="AF25" s="29">
        <f>$F$18</f>
        <v>1000</v>
      </c>
      <c r="AG25" s="26">
        <f t="shared" ref="AG25:AG27" si="14">AF25*AE25</f>
        <v>0</v>
      </c>
      <c r="AH25" s="27"/>
      <c r="AI25" s="30">
        <f t="shared" si="5"/>
        <v>0</v>
      </c>
      <c r="AJ25" s="31" t="str">
        <f t="shared" si="6"/>
        <v/>
      </c>
      <c r="AL25" s="24">
        <f>'Proposed Rates'!I81</f>
        <v>0</v>
      </c>
      <c r="AM25" s="29">
        <f>$F$18</f>
        <v>1000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1000</v>
      </c>
      <c r="H26" s="26">
        <f t="shared" si="0"/>
        <v>0</v>
      </c>
      <c r="I26" s="27"/>
      <c r="J26" s="24">
        <f>'Proposed Rates'!E95</f>
        <v>0</v>
      </c>
      <c r="K26" s="29">
        <f t="shared" ref="K26:K27" si="16">$F$18</f>
        <v>1000</v>
      </c>
      <c r="L26" s="26">
        <f t="shared" si="9"/>
        <v>0</v>
      </c>
      <c r="M26" s="27"/>
      <c r="N26" s="30">
        <f t="shared" si="10"/>
        <v>0</v>
      </c>
      <c r="O26" s="31" t="str">
        <f t="shared" si="11"/>
        <v/>
      </c>
      <c r="Q26" s="24">
        <f>'Proposed Rates'!F95</f>
        <v>0</v>
      </c>
      <c r="R26" s="29">
        <f t="shared" ref="R26:R27" si="17">$F$18</f>
        <v>1000</v>
      </c>
      <c r="S26" s="26">
        <f t="shared" si="12"/>
        <v>0</v>
      </c>
      <c r="T26" s="27"/>
      <c r="U26" s="30">
        <f t="shared" si="1"/>
        <v>0</v>
      </c>
      <c r="V26" s="31" t="str">
        <f t="shared" si="2"/>
        <v/>
      </c>
      <c r="X26" s="24">
        <f>'Proposed Rates'!G95</f>
        <v>0</v>
      </c>
      <c r="Y26" s="29">
        <f t="shared" ref="Y26:Y27" si="18">$F$18</f>
        <v>1000</v>
      </c>
      <c r="Z26" s="26">
        <f t="shared" si="13"/>
        <v>0</v>
      </c>
      <c r="AA26" s="27"/>
      <c r="AB26" s="30">
        <f t="shared" si="3"/>
        <v>0</v>
      </c>
      <c r="AC26" s="31" t="str">
        <f t="shared" si="4"/>
        <v/>
      </c>
      <c r="AE26" s="24">
        <f>'Proposed Rates'!H95</f>
        <v>0</v>
      </c>
      <c r="AF26" s="29">
        <f t="shared" ref="AF26:AF27" si="19">$F$18</f>
        <v>1000</v>
      </c>
      <c r="AG26" s="26">
        <f t="shared" si="14"/>
        <v>0</v>
      </c>
      <c r="AH26" s="27"/>
      <c r="AI26" s="30">
        <f t="shared" si="5"/>
        <v>0</v>
      </c>
      <c r="AJ26" s="31" t="str">
        <f t="shared" si="6"/>
        <v/>
      </c>
      <c r="AL26" s="24">
        <f>'Proposed Rates'!I95</f>
        <v>0</v>
      </c>
      <c r="AM26" s="29">
        <f t="shared" ref="AM26:AM27" si="20">$F$18</f>
        <v>1000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1000</v>
      </c>
      <c r="H27" s="26">
        <f t="shared" si="0"/>
        <v>0</v>
      </c>
      <c r="I27" s="27"/>
      <c r="J27" s="24">
        <f>'Proposed Rates'!E109</f>
        <v>0</v>
      </c>
      <c r="K27" s="29">
        <f t="shared" si="16"/>
        <v>1000</v>
      </c>
      <c r="L27" s="26">
        <f t="shared" si="9"/>
        <v>0</v>
      </c>
      <c r="M27" s="27"/>
      <c r="N27" s="30">
        <f t="shared" si="10"/>
        <v>0</v>
      </c>
      <c r="O27" s="31" t="str">
        <f t="shared" si="11"/>
        <v/>
      </c>
      <c r="Q27" s="24">
        <f>'Proposed Rates'!F109</f>
        <v>0</v>
      </c>
      <c r="R27" s="29">
        <f t="shared" si="17"/>
        <v>1000</v>
      </c>
      <c r="S27" s="26">
        <f t="shared" si="12"/>
        <v>0</v>
      </c>
      <c r="T27" s="27"/>
      <c r="U27" s="30">
        <f t="shared" si="1"/>
        <v>0</v>
      </c>
      <c r="V27" s="31" t="str">
        <f t="shared" si="2"/>
        <v/>
      </c>
      <c r="X27" s="24">
        <f>'Proposed Rates'!G109</f>
        <v>0</v>
      </c>
      <c r="Y27" s="29">
        <f t="shared" si="18"/>
        <v>1000</v>
      </c>
      <c r="Z27" s="26">
        <f t="shared" si="13"/>
        <v>0</v>
      </c>
      <c r="AA27" s="27"/>
      <c r="AB27" s="30">
        <f t="shared" si="3"/>
        <v>0</v>
      </c>
      <c r="AC27" s="31" t="str">
        <f t="shared" si="4"/>
        <v/>
      </c>
      <c r="AE27" s="24">
        <f>'Proposed Rates'!H109</f>
        <v>0</v>
      </c>
      <c r="AF27" s="29">
        <f t="shared" si="19"/>
        <v>1000</v>
      </c>
      <c r="AG27" s="26">
        <f t="shared" si="14"/>
        <v>0</v>
      </c>
      <c r="AH27" s="27"/>
      <c r="AI27" s="30">
        <f t="shared" si="5"/>
        <v>0</v>
      </c>
      <c r="AJ27" s="31" t="str">
        <f t="shared" si="6"/>
        <v/>
      </c>
      <c r="AL27" s="24">
        <f>'Proposed Rates'!I109</f>
        <v>0</v>
      </c>
      <c r="AM27" s="29">
        <f t="shared" si="20"/>
        <v>1000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1000</v>
      </c>
      <c r="H29" s="26">
        <f t="shared" si="0"/>
        <v>0</v>
      </c>
      <c r="I29" s="27"/>
      <c r="J29" s="24">
        <f>+'Res (100)'!J29</f>
        <v>0</v>
      </c>
      <c r="K29" s="25">
        <f>$F$18</f>
        <v>1000</v>
      </c>
      <c r="L29" s="26">
        <f t="shared" si="22"/>
        <v>0</v>
      </c>
      <c r="M29" s="27"/>
      <c r="N29" s="30">
        <f t="shared" si="23"/>
        <v>0</v>
      </c>
      <c r="O29" s="31" t="str">
        <f t="shared" si="24"/>
        <v/>
      </c>
      <c r="Q29" s="24">
        <f>+'Res (100)'!Q29</f>
        <v>0</v>
      </c>
      <c r="R29" s="25">
        <f>$F$18</f>
        <v>1000</v>
      </c>
      <c r="S29" s="26">
        <f t="shared" si="25"/>
        <v>0</v>
      </c>
      <c r="T29" s="27"/>
      <c r="U29" s="30">
        <f t="shared" si="1"/>
        <v>0</v>
      </c>
      <c r="V29" s="31" t="str">
        <f t="shared" si="2"/>
        <v/>
      </c>
      <c r="X29" s="24">
        <f>+'Res (100)'!X29</f>
        <v>0</v>
      </c>
      <c r="Y29" s="25">
        <f>$F$18</f>
        <v>1000</v>
      </c>
      <c r="Z29" s="26">
        <f t="shared" si="26"/>
        <v>0</v>
      </c>
      <c r="AA29" s="27"/>
      <c r="AB29" s="30">
        <f t="shared" si="3"/>
        <v>0</v>
      </c>
      <c r="AC29" s="31" t="str">
        <f t="shared" si="4"/>
        <v/>
      </c>
      <c r="AE29" s="24">
        <f>+'Res (100)'!AE29</f>
        <v>0</v>
      </c>
      <c r="AF29" s="25">
        <f>$F$18</f>
        <v>1000</v>
      </c>
      <c r="AG29" s="26">
        <f t="shared" si="27"/>
        <v>0</v>
      </c>
      <c r="AH29" s="27"/>
      <c r="AI29" s="30">
        <f t="shared" si="5"/>
        <v>0</v>
      </c>
      <c r="AJ29" s="31" t="str">
        <f t="shared" si="6"/>
        <v/>
      </c>
      <c r="AL29" s="24">
        <f>+'Res (100)'!AL29</f>
        <v>0</v>
      </c>
      <c r="AM29" s="25">
        <f>$F$18</f>
        <v>1000</v>
      </c>
      <c r="AN29" s="26">
        <f t="shared" si="28"/>
        <v>0</v>
      </c>
      <c r="AO29" s="27"/>
      <c r="AP29" s="30">
        <f t="shared" si="7"/>
        <v>0</v>
      </c>
      <c r="AQ29" s="31" t="str">
        <f t="shared" si="8"/>
        <v/>
      </c>
    </row>
    <row r="30" spans="2:43" x14ac:dyDescent="0.25">
      <c r="B30" s="21" t="s">
        <v>21</v>
      </c>
      <c r="C30" s="21"/>
      <c r="D30" s="22"/>
      <c r="E30" s="23"/>
      <c r="F30" s="24"/>
      <c r="G30" s="25">
        <f t="shared" ref="G30" si="29">$F$18</f>
        <v>1000</v>
      </c>
      <c r="H30" s="26">
        <f t="shared" si="0"/>
        <v>0</v>
      </c>
      <c r="I30" s="27"/>
      <c r="J30" s="24"/>
      <c r="K30" s="25">
        <f t="shared" ref="K30:K38" si="30">$F$18</f>
        <v>1000</v>
      </c>
      <c r="L30" s="26">
        <f t="shared" si="22"/>
        <v>0</v>
      </c>
      <c r="M30" s="27"/>
      <c r="N30" s="30">
        <f t="shared" si="23"/>
        <v>0</v>
      </c>
      <c r="O30" s="31" t="str">
        <f t="shared" si="24"/>
        <v/>
      </c>
      <c r="Q30" s="24"/>
      <c r="R30" s="25">
        <f t="shared" ref="R30:R38" si="31">$F$18</f>
        <v>1000</v>
      </c>
      <c r="S30" s="26">
        <f t="shared" si="25"/>
        <v>0</v>
      </c>
      <c r="T30" s="27"/>
      <c r="U30" s="30">
        <f t="shared" si="1"/>
        <v>0</v>
      </c>
      <c r="V30" s="31" t="str">
        <f t="shared" si="2"/>
        <v/>
      </c>
      <c r="X30" s="24"/>
      <c r="Y30" s="25">
        <f t="shared" ref="Y30:Y38" si="32">$F$18</f>
        <v>1000</v>
      </c>
      <c r="Z30" s="26">
        <f t="shared" si="26"/>
        <v>0</v>
      </c>
      <c r="AA30" s="27"/>
      <c r="AB30" s="30">
        <f t="shared" si="3"/>
        <v>0</v>
      </c>
      <c r="AC30" s="31" t="str">
        <f t="shared" si="4"/>
        <v/>
      </c>
      <c r="AE30" s="24"/>
      <c r="AF30" s="25">
        <f t="shared" ref="AF30:AF38" si="33">$F$18</f>
        <v>1000</v>
      </c>
      <c r="AG30" s="26">
        <f t="shared" si="27"/>
        <v>0</v>
      </c>
      <c r="AH30" s="27"/>
      <c r="AI30" s="30">
        <f t="shared" si="5"/>
        <v>0</v>
      </c>
      <c r="AJ30" s="31" t="str">
        <f t="shared" si="6"/>
        <v/>
      </c>
      <c r="AL30" s="24"/>
      <c r="AM30" s="25">
        <f t="shared" ref="AM30:AM38" si="34">$F$18</f>
        <v>1000</v>
      </c>
      <c r="AN30" s="26">
        <f t="shared" si="28"/>
        <v>0</v>
      </c>
      <c r="AO30" s="27"/>
      <c r="AP30" s="30">
        <f t="shared" si="7"/>
        <v>0</v>
      </c>
      <c r="AQ30" s="31" t="str">
        <f t="shared" si="8"/>
        <v/>
      </c>
    </row>
    <row r="31" spans="2:43" x14ac:dyDescent="0.25">
      <c r="B31" s="21" t="s">
        <v>136</v>
      </c>
      <c r="C31" s="21"/>
      <c r="D31" s="22" t="s">
        <v>17</v>
      </c>
      <c r="E31" s="23"/>
      <c r="F31" s="24">
        <f>+'Proposed Rates'!D67</f>
        <v>0</v>
      </c>
      <c r="G31" s="25">
        <f>$F$18</f>
        <v>1000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1000</v>
      </c>
      <c r="Z31" s="26">
        <f t="shared" si="26"/>
        <v>0</v>
      </c>
      <c r="AA31" s="27"/>
      <c r="AB31" s="30">
        <f t="shared" si="3"/>
        <v>-0.24</v>
      </c>
      <c r="AC31" s="31">
        <f t="shared" si="4"/>
        <v>-1</v>
      </c>
      <c r="AE31" s="24">
        <f>+'Res (100)'!AE31</f>
        <v>0</v>
      </c>
      <c r="AF31" s="25">
        <f t="shared" si="33"/>
        <v>1000</v>
      </c>
      <c r="AG31" s="26">
        <f t="shared" si="27"/>
        <v>0</v>
      </c>
      <c r="AH31" s="27"/>
      <c r="AI31" s="30">
        <f t="shared" si="5"/>
        <v>0</v>
      </c>
      <c r="AJ31" s="31" t="str">
        <f t="shared" si="6"/>
        <v/>
      </c>
      <c r="AL31" s="24">
        <f>+'Res (100)'!AL31</f>
        <v>0</v>
      </c>
      <c r="AM31" s="25">
        <f t="shared" si="34"/>
        <v>1000</v>
      </c>
      <c r="AN31" s="26">
        <f t="shared" si="28"/>
        <v>0</v>
      </c>
      <c r="AO31" s="27"/>
      <c r="AP31" s="30">
        <f t="shared" si="7"/>
        <v>0</v>
      </c>
      <c r="AQ31" s="31" t="str">
        <f t="shared" si="8"/>
        <v/>
      </c>
    </row>
    <row r="32" spans="2:43" x14ac:dyDescent="0.25">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4"/>
      <c r="R32" s="25">
        <f t="shared" si="31"/>
        <v>1000</v>
      </c>
      <c r="S32" s="26">
        <f t="shared" si="25"/>
        <v>0</v>
      </c>
      <c r="T32" s="27"/>
      <c r="U32" s="30">
        <f t="shared" si="1"/>
        <v>0</v>
      </c>
      <c r="V32" s="31" t="str">
        <f t="shared" si="2"/>
        <v/>
      </c>
      <c r="X32" s="24"/>
      <c r="Y32" s="25">
        <f t="shared" si="32"/>
        <v>1000</v>
      </c>
      <c r="Z32" s="26">
        <f t="shared" si="26"/>
        <v>0</v>
      </c>
      <c r="AA32" s="27"/>
      <c r="AB32" s="30">
        <f t="shared" si="3"/>
        <v>0</v>
      </c>
      <c r="AC32" s="31" t="str">
        <f t="shared" si="4"/>
        <v/>
      </c>
      <c r="AE32" s="24"/>
      <c r="AF32" s="25">
        <f t="shared" si="33"/>
        <v>1000</v>
      </c>
      <c r="AG32" s="26">
        <f t="shared" si="27"/>
        <v>0</v>
      </c>
      <c r="AH32" s="27"/>
      <c r="AI32" s="30">
        <f t="shared" si="5"/>
        <v>0</v>
      </c>
      <c r="AJ32" s="31" t="str">
        <f t="shared" si="6"/>
        <v/>
      </c>
      <c r="AL32" s="24"/>
      <c r="AM32" s="25">
        <f t="shared" si="34"/>
        <v>1000</v>
      </c>
      <c r="AN32" s="26">
        <f t="shared" si="28"/>
        <v>0</v>
      </c>
      <c r="AO32" s="27"/>
      <c r="AP32" s="30">
        <f t="shared" si="7"/>
        <v>0</v>
      </c>
      <c r="AQ32" s="31" t="str">
        <f t="shared" si="8"/>
        <v/>
      </c>
    </row>
    <row r="33" spans="2:43" x14ac:dyDescent="0.25">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5">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5">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5">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1000</v>
      </c>
      <c r="H40" s="26">
        <f>G40*F40</f>
        <v>-0.3</v>
      </c>
      <c r="I40" s="27"/>
      <c r="J40" s="28">
        <f>+'Proposed Rates'!E38</f>
        <v>-5.9999999999999995E-4</v>
      </c>
      <c r="K40" s="25">
        <f>$F$18</f>
        <v>1000</v>
      </c>
      <c r="L40" s="26">
        <f>K40*J40</f>
        <v>-0.6</v>
      </c>
      <c r="M40" s="27"/>
      <c r="N40" s="30">
        <f>L40-H40</f>
        <v>-0.3</v>
      </c>
      <c r="O40" s="31">
        <f>IF((H40)=0,"",(N40/H40))</f>
        <v>1</v>
      </c>
      <c r="Q40" s="28">
        <f>+'Proposed Rates'!F38</f>
        <v>-5.9999999999999995E-4</v>
      </c>
      <c r="R40" s="25">
        <f>$F$18</f>
        <v>1000</v>
      </c>
      <c r="S40" s="26">
        <f>R40*Q40</f>
        <v>-0.6</v>
      </c>
      <c r="T40" s="27"/>
      <c r="U40" s="30">
        <f t="shared" si="1"/>
        <v>0</v>
      </c>
      <c r="V40" s="31">
        <f t="shared" si="2"/>
        <v>0</v>
      </c>
      <c r="X40" s="28">
        <f>+'Proposed Rates'!G38</f>
        <v>0</v>
      </c>
      <c r="Y40" s="25">
        <f>$F$18</f>
        <v>1000</v>
      </c>
      <c r="Z40" s="26">
        <f>Y40*X40</f>
        <v>0</v>
      </c>
      <c r="AA40" s="27"/>
      <c r="AB40" s="30">
        <f t="shared" si="3"/>
        <v>0.6</v>
      </c>
      <c r="AC40" s="31">
        <f t="shared" si="4"/>
        <v>-1</v>
      </c>
      <c r="AE40" s="28">
        <f>+'Proposed Rates'!H38</f>
        <v>0</v>
      </c>
      <c r="AF40" s="25">
        <f>$F$18</f>
        <v>1000</v>
      </c>
      <c r="AG40" s="26">
        <f>AF40*AE40</f>
        <v>0</v>
      </c>
      <c r="AH40" s="27"/>
      <c r="AI40" s="30">
        <f t="shared" si="5"/>
        <v>0</v>
      </c>
      <c r="AJ40" s="31" t="str">
        <f t="shared" si="6"/>
        <v/>
      </c>
      <c r="AL40" s="28">
        <f>+'Proposed Rates'!I38</f>
        <v>0</v>
      </c>
      <c r="AM40" s="25">
        <f>$F$18</f>
        <v>1000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1000</v>
      </c>
      <c r="H42" s="26">
        <f t="shared" ref="H42:H43" si="37">G42*F42</f>
        <v>0</v>
      </c>
      <c r="I42" s="41"/>
      <c r="J42" s="28">
        <f>+'Proposed Rates'!E139</f>
        <v>0</v>
      </c>
      <c r="K42" s="25">
        <f t="shared" ref="K42:K43" si="38">$F$18</f>
        <v>1000</v>
      </c>
      <c r="L42" s="26">
        <f t="shared" ref="L42:L43" si="39">K42*J42</f>
        <v>0</v>
      </c>
      <c r="M42" s="42"/>
      <c r="N42" s="30">
        <f t="shared" ref="N42:N43" si="40">L42-H42</f>
        <v>0</v>
      </c>
      <c r="O42" s="31" t="str">
        <f t="shared" ref="O42:O46" si="41">IF((H42)=0,"",(N42/H42))</f>
        <v/>
      </c>
      <c r="Q42" s="28">
        <f>+'Proposed Rates'!F139</f>
        <v>0</v>
      </c>
      <c r="R42" s="25">
        <f t="shared" ref="R42:R43" si="42">$F$18</f>
        <v>1000</v>
      </c>
      <c r="S42" s="26">
        <f t="shared" ref="S42:S43" si="43">R42*Q42</f>
        <v>0</v>
      </c>
      <c r="T42" s="42"/>
      <c r="U42" s="30">
        <f t="shared" si="1"/>
        <v>0</v>
      </c>
      <c r="V42" s="31" t="str">
        <f t="shared" si="2"/>
        <v/>
      </c>
      <c r="X42" s="28">
        <f>+'Proposed Rates'!G139</f>
        <v>0</v>
      </c>
      <c r="Y42" s="25">
        <f t="shared" ref="Y42:Y43" si="44">$F$18</f>
        <v>1000</v>
      </c>
      <c r="Z42" s="26">
        <f t="shared" ref="Z42:Z43" si="45">Y42*X42</f>
        <v>0</v>
      </c>
      <c r="AA42" s="42"/>
      <c r="AB42" s="30">
        <f t="shared" si="3"/>
        <v>0</v>
      </c>
      <c r="AC42" s="31" t="str">
        <f t="shared" si="4"/>
        <v/>
      </c>
      <c r="AE42" s="28">
        <f>+'Proposed Rates'!H139</f>
        <v>0</v>
      </c>
      <c r="AF42" s="25">
        <f t="shared" ref="AF42:AF43" si="46">$F$18</f>
        <v>1000</v>
      </c>
      <c r="AG42" s="26">
        <f t="shared" ref="AG42:AG43" si="47">AF42*AE42</f>
        <v>0</v>
      </c>
      <c r="AH42" s="42"/>
      <c r="AI42" s="30">
        <f t="shared" si="5"/>
        <v>0</v>
      </c>
      <c r="AJ42" s="31" t="str">
        <f t="shared" si="6"/>
        <v/>
      </c>
      <c r="AL42" s="28">
        <f>+'Proposed Rates'!I139</f>
        <v>0</v>
      </c>
      <c r="AM42" s="25">
        <f t="shared" ref="AM42:AM43" si="48">$F$18</f>
        <v>1000</v>
      </c>
      <c r="AN42" s="26">
        <f t="shared" ref="AN42:AN43" si="49">AM42*AL42</f>
        <v>0</v>
      </c>
      <c r="AO42" s="42"/>
      <c r="AP42" s="30">
        <f t="shared" si="7"/>
        <v>0</v>
      </c>
      <c r="AQ42" s="31" t="str">
        <f t="shared" si="8"/>
        <v/>
      </c>
    </row>
    <row r="43" spans="2:43" x14ac:dyDescent="0.25">
      <c r="B43" s="40"/>
      <c r="C43" s="21"/>
      <c r="D43" s="22"/>
      <c r="E43" s="23"/>
      <c r="F43" s="24"/>
      <c r="G43" s="25">
        <f t="shared" si="36"/>
        <v>1000</v>
      </c>
      <c r="H43" s="26">
        <f t="shared" si="37"/>
        <v>0</v>
      </c>
      <c r="I43" s="41"/>
      <c r="J43" s="28"/>
      <c r="K43" s="25">
        <f t="shared" si="38"/>
        <v>1000</v>
      </c>
      <c r="L43" s="26">
        <f t="shared" si="39"/>
        <v>0</v>
      </c>
      <c r="M43" s="42"/>
      <c r="N43" s="30">
        <f t="shared" si="40"/>
        <v>0</v>
      </c>
      <c r="O43" s="31" t="str">
        <f t="shared" si="41"/>
        <v/>
      </c>
      <c r="Q43" s="28"/>
      <c r="R43" s="25">
        <f t="shared" si="42"/>
        <v>1000</v>
      </c>
      <c r="S43" s="26">
        <f t="shared" si="43"/>
        <v>0</v>
      </c>
      <c r="T43" s="42"/>
      <c r="U43" s="30">
        <f t="shared" si="1"/>
        <v>0</v>
      </c>
      <c r="V43" s="31" t="str">
        <f t="shared" si="2"/>
        <v/>
      </c>
      <c r="X43" s="28"/>
      <c r="Y43" s="25">
        <f t="shared" si="44"/>
        <v>1000</v>
      </c>
      <c r="Z43" s="26">
        <f t="shared" si="45"/>
        <v>0</v>
      </c>
      <c r="AA43" s="42"/>
      <c r="AB43" s="30">
        <f t="shared" si="3"/>
        <v>0</v>
      </c>
      <c r="AC43" s="31" t="str">
        <f t="shared" si="4"/>
        <v/>
      </c>
      <c r="AE43" s="28"/>
      <c r="AF43" s="25">
        <f t="shared" si="46"/>
        <v>1000</v>
      </c>
      <c r="AG43" s="26">
        <f t="shared" si="47"/>
        <v>0</v>
      </c>
      <c r="AH43" s="42"/>
      <c r="AI43" s="30">
        <f t="shared" si="5"/>
        <v>0</v>
      </c>
      <c r="AJ43" s="31" t="str">
        <f t="shared" si="6"/>
        <v/>
      </c>
      <c r="AL43" s="28"/>
      <c r="AM43" s="25">
        <f t="shared" si="48"/>
        <v>1000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1033.5</v>
      </c>
      <c r="H44" s="26">
        <f>G44*F44</f>
        <v>6.2010000000000003E-2</v>
      </c>
      <c r="I44" s="27"/>
      <c r="J44" s="46">
        <f>'Proposed Rates'!E233</f>
        <v>5.0000000000000002E-5</v>
      </c>
      <c r="K44" s="45">
        <f>$F$18*(1+J73)</f>
        <v>1033.8</v>
      </c>
      <c r="L44" s="26">
        <f>K44*J44</f>
        <v>5.169E-2</v>
      </c>
      <c r="M44" s="27"/>
      <c r="N44" s="30">
        <f>L44-H44</f>
        <v>-1.0320000000000003E-2</v>
      </c>
      <c r="O44" s="31">
        <f>IF((H44)=0,"",(N44/H44))</f>
        <v>-0.16642477019835514</v>
      </c>
      <c r="Q44" s="46">
        <f>'Proposed Rates'!F233</f>
        <v>5.0000000000000002E-5</v>
      </c>
      <c r="R44" s="45">
        <f>$F$18*(1+Q73)</f>
        <v>1033.8</v>
      </c>
      <c r="S44" s="26">
        <f>R44*Q44</f>
        <v>5.169E-2</v>
      </c>
      <c r="T44" s="27"/>
      <c r="U44" s="30">
        <f t="shared" si="1"/>
        <v>0</v>
      </c>
      <c r="V44" s="31">
        <f t="shared" si="2"/>
        <v>0</v>
      </c>
      <c r="X44" s="46">
        <f>'Proposed Rates'!G233</f>
        <v>5.0000000000000002E-5</v>
      </c>
      <c r="Y44" s="45">
        <f>$F$18*(1+X73)</f>
        <v>1033.8</v>
      </c>
      <c r="Z44" s="26">
        <f>Y44*X44</f>
        <v>5.169E-2</v>
      </c>
      <c r="AA44" s="27"/>
      <c r="AB44" s="30">
        <f t="shared" si="3"/>
        <v>0</v>
      </c>
      <c r="AC44" s="31">
        <f t="shared" si="4"/>
        <v>0</v>
      </c>
      <c r="AE44" s="46">
        <f>'Proposed Rates'!H233</f>
        <v>5.0000000000000002E-5</v>
      </c>
      <c r="AF44" s="45">
        <f>$F$18*(1+AE73)</f>
        <v>1033.8</v>
      </c>
      <c r="AG44" s="26">
        <f>AF44*AE44</f>
        <v>5.169E-2</v>
      </c>
      <c r="AH44" s="27"/>
      <c r="AI44" s="30">
        <f t="shared" si="5"/>
        <v>0</v>
      </c>
      <c r="AJ44" s="31">
        <f t="shared" si="6"/>
        <v>0</v>
      </c>
      <c r="AL44" s="46">
        <f>'Proposed Rates'!I233</f>
        <v>5.0000000000000002E-5</v>
      </c>
      <c r="AM44" s="45">
        <f>$F$18*(1+AL73)</f>
        <v>1033.8</v>
      </c>
      <c r="AN44" s="26">
        <f>AM44*AL44</f>
        <v>5.169E-2</v>
      </c>
      <c r="AO44" s="27"/>
      <c r="AP44" s="30">
        <f t="shared" si="7"/>
        <v>0</v>
      </c>
      <c r="AQ44" s="31">
        <f t="shared" si="8"/>
        <v>0</v>
      </c>
    </row>
    <row r="45" spans="2:43" x14ac:dyDescent="0.25">
      <c r="B45" s="43" t="s">
        <v>25</v>
      </c>
      <c r="C45" s="21"/>
      <c r="D45" s="22"/>
      <c r="E45" s="23"/>
      <c r="F45" s="47">
        <f>0.65*$F$54+0.17*$F$55+0.18*$F$56</f>
        <v>0.12756999999999999</v>
      </c>
      <c r="G45" s="48">
        <f>$F$18*(1+$F$73)-$F$18</f>
        <v>33.5</v>
      </c>
      <c r="H45" s="26">
        <f t="shared" ref="H45" si="50">G45*F45</f>
        <v>4.2735949999999994</v>
      </c>
      <c r="I45" s="27"/>
      <c r="J45" s="49">
        <f>0.65*$J$54+0.17*$J$55+0.18*$J$56</f>
        <v>0.12756999999999999</v>
      </c>
      <c r="K45" s="48">
        <f>$F$18*(1+$J$73)-$F$18</f>
        <v>33.799999999999955</v>
      </c>
      <c r="L45" s="26">
        <f t="shared" ref="L45" si="51">K45*J45</f>
        <v>4.311865999999994</v>
      </c>
      <c r="M45" s="27"/>
      <c r="N45" s="30">
        <f t="shared" ref="N45" si="52">L45-H45</f>
        <v>3.8270999999994615E-2</v>
      </c>
      <c r="O45" s="31">
        <f t="shared" ref="O45" si="53">IF((H45)=0,"",(N45/H45))</f>
        <v>8.955223880595756E-3</v>
      </c>
      <c r="Q45" s="49">
        <f>0.65*$Q$54+0.17*$Q$55+0.18*$Q$56</f>
        <v>0.12756999999999999</v>
      </c>
      <c r="R45" s="48">
        <f>$F$18*(1+Q73)-$F$18</f>
        <v>33.799999999999955</v>
      </c>
      <c r="S45" s="26">
        <f t="shared" ref="S45" si="54">R45*Q45</f>
        <v>4.311865999999994</v>
      </c>
      <c r="T45" s="27"/>
      <c r="U45" s="30">
        <f t="shared" si="1"/>
        <v>0</v>
      </c>
      <c r="V45" s="31">
        <f t="shared" si="2"/>
        <v>0</v>
      </c>
      <c r="X45" s="49">
        <f>0.65*$X$54+0.17*$X$55+0.18*$X$56</f>
        <v>0.12756999999999999</v>
      </c>
      <c r="Y45" s="48">
        <f>$F$18*(1+X73)-$F$18</f>
        <v>33.799999999999955</v>
      </c>
      <c r="Z45" s="26">
        <f t="shared" ref="Z45" si="55">Y45*X45</f>
        <v>4.311865999999994</v>
      </c>
      <c r="AA45" s="27"/>
      <c r="AB45" s="30">
        <f t="shared" si="3"/>
        <v>0</v>
      </c>
      <c r="AC45" s="31">
        <f t="shared" si="4"/>
        <v>0</v>
      </c>
      <c r="AE45" s="49">
        <f>0.65*$AE$54+0.17*$AE$55+0.18*$AE$56</f>
        <v>0.12756999999999999</v>
      </c>
      <c r="AF45" s="48">
        <f>$F$18*(1+AE73)-$F$18</f>
        <v>33.799999999999955</v>
      </c>
      <c r="AG45" s="26">
        <f t="shared" ref="AG45" si="56">AF45*AE45</f>
        <v>4.311865999999994</v>
      </c>
      <c r="AH45" s="27"/>
      <c r="AI45" s="30">
        <f t="shared" si="5"/>
        <v>0</v>
      </c>
      <c r="AJ45" s="31">
        <f t="shared" si="6"/>
        <v>0</v>
      </c>
      <c r="AL45" s="49">
        <f>0.65*$AL$54+0.17*$AL$55+0.18*$AL$56</f>
        <v>0.12756999999999999</v>
      </c>
      <c r="AM45" s="48">
        <f>$F$18*(1+AL73)-$F$18</f>
        <v>33.799999999999955</v>
      </c>
      <c r="AN45" s="26">
        <f t="shared" ref="AN45" si="57">AM45*AL45</f>
        <v>4.311865999999994</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33.245604999999998</v>
      </c>
      <c r="I47" s="36"/>
      <c r="J47" s="53"/>
      <c r="K47" s="55"/>
      <c r="L47" s="54">
        <f>SUM(L40:L46)+L39</f>
        <v>33.39355599999999</v>
      </c>
      <c r="M47" s="36"/>
      <c r="N47" s="37">
        <f t="shared" ref="N47:N64" si="58">L47-H47</f>
        <v>0.14795099999999195</v>
      </c>
      <c r="O47" s="38">
        <f t="shared" ref="O47:O64" si="59">IF((H47)=0,"",(N47/H47))</f>
        <v>4.4502423703822493E-3</v>
      </c>
      <c r="Q47" s="53"/>
      <c r="R47" s="55"/>
      <c r="S47" s="54">
        <f>SUM(S40:S46)+S39</f>
        <v>34.673555999999991</v>
      </c>
      <c r="T47" s="36"/>
      <c r="U47" s="37">
        <f t="shared" si="1"/>
        <v>1.2800000000000011</v>
      </c>
      <c r="V47" s="38">
        <f t="shared" si="2"/>
        <v>3.8330748603113772E-2</v>
      </c>
      <c r="X47" s="53"/>
      <c r="Y47" s="55"/>
      <c r="Z47" s="54">
        <f>SUM(Z40:Z46)+Z39</f>
        <v>36.563555999999991</v>
      </c>
      <c r="AA47" s="36"/>
      <c r="AB47" s="37">
        <f t="shared" si="3"/>
        <v>1.8900000000000006</v>
      </c>
      <c r="AC47" s="38">
        <f t="shared" si="4"/>
        <v>5.4508398273312407E-2</v>
      </c>
      <c r="AE47" s="53"/>
      <c r="AF47" s="55"/>
      <c r="AG47" s="54">
        <f>SUM(AG40:AG46)+AG39</f>
        <v>37.043555999999995</v>
      </c>
      <c r="AH47" s="36"/>
      <c r="AI47" s="37">
        <f t="shared" si="5"/>
        <v>0.48000000000000398</v>
      </c>
      <c r="AJ47" s="38">
        <f t="shared" si="6"/>
        <v>1.3127825969662362E-2</v>
      </c>
      <c r="AL47" s="53"/>
      <c r="AM47" s="55"/>
      <c r="AN47" s="54">
        <f>SUM(AN40:AN46)+AN39</f>
        <v>37.143555999999997</v>
      </c>
      <c r="AO47" s="36"/>
      <c r="AP47" s="37">
        <f t="shared" si="7"/>
        <v>0.10000000000000142</v>
      </c>
      <c r="AQ47" s="38">
        <f t="shared" si="8"/>
        <v>2.6995248512319235E-3</v>
      </c>
    </row>
    <row r="48" spans="2:43" x14ac:dyDescent="0.25">
      <c r="B48" s="27" t="s">
        <v>28</v>
      </c>
      <c r="C48" s="27"/>
      <c r="D48" s="56" t="s">
        <v>20</v>
      </c>
      <c r="E48" s="57"/>
      <c r="F48" s="28">
        <f>'Proposed Rates'!D153</f>
        <v>7.6E-3</v>
      </c>
      <c r="G48" s="58">
        <f>F18*(1+F73)</f>
        <v>1033.5</v>
      </c>
      <c r="H48" s="26">
        <f>G48*F48</f>
        <v>7.8545999999999996</v>
      </c>
      <c r="I48" s="27"/>
      <c r="J48" s="28">
        <f>'Proposed Rates'!E153</f>
        <v>8.0999999999999996E-3</v>
      </c>
      <c r="K48" s="59">
        <f>F18*(1+J73)</f>
        <v>1033.8</v>
      </c>
      <c r="L48" s="26">
        <f>K48*J48</f>
        <v>8.37378</v>
      </c>
      <c r="M48" s="27"/>
      <c r="N48" s="30">
        <f t="shared" si="58"/>
        <v>0.51918000000000042</v>
      </c>
      <c r="O48" s="31">
        <f t="shared" si="59"/>
        <v>6.6098846535788E-2</v>
      </c>
      <c r="Q48" s="28">
        <f>'Proposed Rates'!F153</f>
        <v>8.0999999999999996E-3</v>
      </c>
      <c r="R48" s="59">
        <f>$F$18*(1+Q73)</f>
        <v>1033.8</v>
      </c>
      <c r="S48" s="26">
        <f>R48*Q48</f>
        <v>8.37378</v>
      </c>
      <c r="T48" s="27"/>
      <c r="U48" s="30">
        <f t="shared" si="1"/>
        <v>0</v>
      </c>
      <c r="V48" s="31">
        <f t="shared" si="2"/>
        <v>0</v>
      </c>
      <c r="X48" s="28">
        <f>'Proposed Rates'!G153</f>
        <v>8.0999999999999996E-3</v>
      </c>
      <c r="Y48" s="59">
        <f>$F$18*(1+X73)</f>
        <v>1033.8</v>
      </c>
      <c r="Z48" s="26">
        <f>Y48*X48</f>
        <v>8.37378</v>
      </c>
      <c r="AA48" s="27"/>
      <c r="AB48" s="30">
        <f t="shared" si="3"/>
        <v>0</v>
      </c>
      <c r="AC48" s="31">
        <f t="shared" si="4"/>
        <v>0</v>
      </c>
      <c r="AE48" s="28">
        <f>'Proposed Rates'!H153</f>
        <v>8.0999999999999996E-3</v>
      </c>
      <c r="AF48" s="59">
        <f>$F$18*(1+AE73)</f>
        <v>1033.8</v>
      </c>
      <c r="AG48" s="26">
        <f>AF48*AE48</f>
        <v>8.37378</v>
      </c>
      <c r="AH48" s="27"/>
      <c r="AI48" s="30">
        <f t="shared" si="5"/>
        <v>0</v>
      </c>
      <c r="AJ48" s="31">
        <f t="shared" si="6"/>
        <v>0</v>
      </c>
      <c r="AL48" s="28">
        <f>'Proposed Rates'!I153</f>
        <v>8.0999999999999996E-3</v>
      </c>
      <c r="AM48" s="59">
        <f>$F$18*(1+AL73)</f>
        <v>1033.8</v>
      </c>
      <c r="AN48" s="26">
        <f>AM48*AL48</f>
        <v>8.37378</v>
      </c>
      <c r="AO48" s="27"/>
      <c r="AP48" s="30">
        <f t="shared" si="7"/>
        <v>0</v>
      </c>
      <c r="AQ48" s="31">
        <f t="shared" si="8"/>
        <v>0</v>
      </c>
    </row>
    <row r="49" spans="2:43" ht="25" x14ac:dyDescent="0.25">
      <c r="B49" s="60" t="s">
        <v>29</v>
      </c>
      <c r="C49" s="27"/>
      <c r="D49" s="56" t="s">
        <v>20</v>
      </c>
      <c r="E49" s="57"/>
      <c r="F49" s="28">
        <f>'Proposed Rates'!D167</f>
        <v>5.1999999999999998E-3</v>
      </c>
      <c r="G49" s="58">
        <f>G48</f>
        <v>1033.5</v>
      </c>
      <c r="H49" s="26">
        <f>G49*F49</f>
        <v>5.3742000000000001</v>
      </c>
      <c r="I49" s="27"/>
      <c r="J49" s="28">
        <f>'Proposed Rates'!E167</f>
        <v>5.0000000000000001E-3</v>
      </c>
      <c r="K49" s="59">
        <f>K48</f>
        <v>1033.8</v>
      </c>
      <c r="L49" s="26">
        <f>K49*J49</f>
        <v>5.1689999999999996</v>
      </c>
      <c r="M49" s="27"/>
      <c r="N49" s="30">
        <f t="shared" si="58"/>
        <v>-0.20520000000000049</v>
      </c>
      <c r="O49" s="31">
        <f t="shared" si="59"/>
        <v>-3.8182427151948285E-2</v>
      </c>
      <c r="Q49" s="28">
        <f>'Proposed Rates'!F167</f>
        <v>5.0000000000000001E-3</v>
      </c>
      <c r="R49" s="59">
        <f>R48</f>
        <v>1033.8</v>
      </c>
      <c r="S49" s="26">
        <f>R49*Q49</f>
        <v>5.1689999999999996</v>
      </c>
      <c r="T49" s="27"/>
      <c r="U49" s="30">
        <f t="shared" si="1"/>
        <v>0</v>
      </c>
      <c r="V49" s="31">
        <f t="shared" si="2"/>
        <v>0</v>
      </c>
      <c r="X49" s="28">
        <f>'Proposed Rates'!G167</f>
        <v>5.0000000000000001E-3</v>
      </c>
      <c r="Y49" s="59">
        <f>Y48</f>
        <v>1033.8</v>
      </c>
      <c r="Z49" s="26">
        <f>Y49*X49</f>
        <v>5.1689999999999996</v>
      </c>
      <c r="AA49" s="27"/>
      <c r="AB49" s="30">
        <f t="shared" si="3"/>
        <v>0</v>
      </c>
      <c r="AC49" s="31">
        <f t="shared" si="4"/>
        <v>0</v>
      </c>
      <c r="AE49" s="28">
        <f>'Proposed Rates'!H167</f>
        <v>5.0000000000000001E-3</v>
      </c>
      <c r="AF49" s="59">
        <f>AF48</f>
        <v>1033.8</v>
      </c>
      <c r="AG49" s="26">
        <f>AF49*AE49</f>
        <v>5.1689999999999996</v>
      </c>
      <c r="AH49" s="27"/>
      <c r="AI49" s="30">
        <f t="shared" si="5"/>
        <v>0</v>
      </c>
      <c r="AJ49" s="31">
        <f t="shared" si="6"/>
        <v>0</v>
      </c>
      <c r="AL49" s="28">
        <f>'Proposed Rates'!I167</f>
        <v>5.0000000000000001E-3</v>
      </c>
      <c r="AM49" s="59">
        <f>AM48</f>
        <v>1033.8</v>
      </c>
      <c r="AN49" s="26">
        <f>AM49*AL49</f>
        <v>5.1689999999999996</v>
      </c>
      <c r="AO49" s="27"/>
      <c r="AP49" s="30">
        <f t="shared" si="7"/>
        <v>0</v>
      </c>
      <c r="AQ49" s="31">
        <f t="shared" si="8"/>
        <v>0</v>
      </c>
    </row>
    <row r="50" spans="2:43" ht="26" x14ac:dyDescent="0.25">
      <c r="B50" s="50" t="s">
        <v>30</v>
      </c>
      <c r="C50" s="35"/>
      <c r="D50" s="35"/>
      <c r="E50" s="35"/>
      <c r="F50" s="61"/>
      <c r="G50" s="53"/>
      <c r="H50" s="54">
        <f>SUM(H47:H49)</f>
        <v>46.474404999999997</v>
      </c>
      <c r="I50" s="62"/>
      <c r="J50" s="63"/>
      <c r="K50" s="64"/>
      <c r="L50" s="54">
        <f>SUM(L47:L49)</f>
        <v>46.936335999999983</v>
      </c>
      <c r="M50" s="62"/>
      <c r="N50" s="37">
        <f t="shared" si="58"/>
        <v>0.46193099999998566</v>
      </c>
      <c r="O50" s="38">
        <f t="shared" si="59"/>
        <v>9.9394709840822208E-3</v>
      </c>
      <c r="Q50" s="63"/>
      <c r="R50" s="64"/>
      <c r="S50" s="54">
        <f>SUM(S47:S49)</f>
        <v>48.216335999999984</v>
      </c>
      <c r="T50" s="62"/>
      <c r="U50" s="37">
        <f t="shared" si="1"/>
        <v>1.2800000000000011</v>
      </c>
      <c r="V50" s="38">
        <f t="shared" si="2"/>
        <v>2.7270982549639187E-2</v>
      </c>
      <c r="X50" s="63"/>
      <c r="Y50" s="64"/>
      <c r="Z50" s="54">
        <f>SUM(Z47:Z49)</f>
        <v>50.106335999999985</v>
      </c>
      <c r="AA50" s="62"/>
      <c r="AB50" s="37">
        <f t="shared" si="3"/>
        <v>1.8900000000000006</v>
      </c>
      <c r="AC50" s="38">
        <f t="shared" si="4"/>
        <v>3.9198333112661257E-2</v>
      </c>
      <c r="AE50" s="63"/>
      <c r="AF50" s="64"/>
      <c r="AG50" s="54">
        <f>SUM(AG47:AG49)</f>
        <v>50.586335999999989</v>
      </c>
      <c r="AH50" s="62"/>
      <c r="AI50" s="37">
        <f t="shared" si="5"/>
        <v>0.48000000000000398</v>
      </c>
      <c r="AJ50" s="38">
        <f t="shared" si="6"/>
        <v>9.5796268160578367E-3</v>
      </c>
      <c r="AL50" s="63"/>
      <c r="AM50" s="64"/>
      <c r="AN50" s="54">
        <f>SUM(AN47:AN49)</f>
        <v>50.686335999999997</v>
      </c>
      <c r="AO50" s="62"/>
      <c r="AP50" s="37">
        <f t="shared" si="7"/>
        <v>0.10000000000000853</v>
      </c>
      <c r="AQ50" s="38">
        <f t="shared" si="8"/>
        <v>1.9768184040846238E-3</v>
      </c>
    </row>
    <row r="51" spans="2:43" ht="25" x14ac:dyDescent="0.25">
      <c r="B51" s="65" t="s">
        <v>31</v>
      </c>
      <c r="C51" s="21"/>
      <c r="D51" s="22" t="s">
        <v>20</v>
      </c>
      <c r="E51" s="23"/>
      <c r="F51" s="66">
        <f>'Proposed Rates'!D181</f>
        <v>3.3999999999999998E-3</v>
      </c>
      <c r="G51" s="58">
        <f>G49</f>
        <v>1033.5</v>
      </c>
      <c r="H51" s="67">
        <f t="shared" ref="H51:H53" si="60">G51*F51</f>
        <v>3.5139</v>
      </c>
      <c r="I51" s="27"/>
      <c r="J51" s="66">
        <f>'Proposed Rates'!E181</f>
        <v>3.3999999999999998E-3</v>
      </c>
      <c r="K51" s="59">
        <f>K49</f>
        <v>1033.8</v>
      </c>
      <c r="L51" s="67">
        <f t="shared" ref="L51:L53" si="61">K51*J51</f>
        <v>3.5149199999999996</v>
      </c>
      <c r="M51" s="27"/>
      <c r="N51" s="30">
        <f t="shared" si="58"/>
        <v>1.0199999999995768E-3</v>
      </c>
      <c r="O51" s="68">
        <f t="shared" si="59"/>
        <v>2.9027576197375476E-4</v>
      </c>
      <c r="Q51" s="66">
        <f>'Proposed Rates'!F181</f>
        <v>3.3999999999999998E-3</v>
      </c>
      <c r="R51" s="59">
        <f>R49</f>
        <v>1033.8</v>
      </c>
      <c r="S51" s="67">
        <f t="shared" ref="S51:S53" si="62">R51*Q51</f>
        <v>3.5149199999999996</v>
      </c>
      <c r="T51" s="27"/>
      <c r="U51" s="30">
        <f t="shared" si="1"/>
        <v>0</v>
      </c>
      <c r="V51" s="68">
        <f t="shared" si="2"/>
        <v>0</v>
      </c>
      <c r="X51" s="66">
        <f>'Proposed Rates'!G181</f>
        <v>3.3999999999999998E-3</v>
      </c>
      <c r="Y51" s="59">
        <f>Y49</f>
        <v>1033.8</v>
      </c>
      <c r="Z51" s="67">
        <f t="shared" ref="Z51:Z53" si="63">Y51*X51</f>
        <v>3.5149199999999996</v>
      </c>
      <c r="AA51" s="27"/>
      <c r="AB51" s="30">
        <f t="shared" si="3"/>
        <v>0</v>
      </c>
      <c r="AC51" s="68">
        <f t="shared" si="4"/>
        <v>0</v>
      </c>
      <c r="AE51" s="66">
        <f>'Proposed Rates'!H181</f>
        <v>3.3999999999999998E-3</v>
      </c>
      <c r="AF51" s="59">
        <f>AF49</f>
        <v>1033.8</v>
      </c>
      <c r="AG51" s="67">
        <f t="shared" ref="AG51:AG53" si="64">AF51*AE51</f>
        <v>3.5149199999999996</v>
      </c>
      <c r="AH51" s="27"/>
      <c r="AI51" s="30">
        <f t="shared" si="5"/>
        <v>0</v>
      </c>
      <c r="AJ51" s="68">
        <f t="shared" si="6"/>
        <v>0</v>
      </c>
      <c r="AL51" s="66">
        <f>'Proposed Rates'!I181</f>
        <v>3.3999999999999998E-3</v>
      </c>
      <c r="AM51" s="59">
        <f>AM49</f>
        <v>1033.8</v>
      </c>
      <c r="AN51" s="67">
        <f t="shared" ref="AN51:AN53" si="65">AM51*AL51</f>
        <v>3.5149199999999996</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0"/>
        <v>0.51675000000000004</v>
      </c>
      <c r="I52" s="27"/>
      <c r="J52" s="66">
        <f>'Proposed Rates'!E195</f>
        <v>5.0000000000000001E-4</v>
      </c>
      <c r="K52" s="59">
        <f>K49</f>
        <v>1033.8</v>
      </c>
      <c r="L52" s="67">
        <f t="shared" si="61"/>
        <v>0.51690000000000003</v>
      </c>
      <c r="M52" s="27"/>
      <c r="N52" s="30">
        <f t="shared" si="58"/>
        <v>1.4999999999998348E-4</v>
      </c>
      <c r="O52" s="68">
        <f t="shared" si="59"/>
        <v>2.9027576197384317E-4</v>
      </c>
      <c r="Q52" s="66">
        <f>'Proposed Rates'!F195</f>
        <v>5.0000000000000001E-4</v>
      </c>
      <c r="R52" s="59">
        <f>R49</f>
        <v>1033.8</v>
      </c>
      <c r="S52" s="67">
        <f t="shared" si="62"/>
        <v>0.51690000000000003</v>
      </c>
      <c r="T52" s="27"/>
      <c r="U52" s="30">
        <f t="shared" si="1"/>
        <v>0</v>
      </c>
      <c r="V52" s="68">
        <f t="shared" si="2"/>
        <v>0</v>
      </c>
      <c r="X52" s="66">
        <f>'Proposed Rates'!G195</f>
        <v>5.0000000000000001E-4</v>
      </c>
      <c r="Y52" s="59">
        <f>Y49</f>
        <v>1033.8</v>
      </c>
      <c r="Z52" s="67">
        <f t="shared" si="63"/>
        <v>0.51690000000000003</v>
      </c>
      <c r="AA52" s="27"/>
      <c r="AB52" s="30">
        <f t="shared" si="3"/>
        <v>0</v>
      </c>
      <c r="AC52" s="68">
        <f t="shared" si="4"/>
        <v>0</v>
      </c>
      <c r="AE52" s="66">
        <f>'Proposed Rates'!H195</f>
        <v>5.0000000000000001E-4</v>
      </c>
      <c r="AF52" s="59">
        <f>AF49</f>
        <v>1033.8</v>
      </c>
      <c r="AG52" s="67">
        <f t="shared" si="64"/>
        <v>0.51690000000000003</v>
      </c>
      <c r="AH52" s="27"/>
      <c r="AI52" s="30">
        <f t="shared" si="5"/>
        <v>0</v>
      </c>
      <c r="AJ52" s="68">
        <f t="shared" si="6"/>
        <v>0</v>
      </c>
      <c r="AL52" s="66">
        <f>'Proposed Rates'!I195</f>
        <v>5.0000000000000001E-4</v>
      </c>
      <c r="AM52" s="59">
        <f>AM49</f>
        <v>1033.8</v>
      </c>
      <c r="AN52" s="67">
        <f t="shared" si="65"/>
        <v>0.51690000000000003</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650</v>
      </c>
      <c r="H54" s="67">
        <f t="shared" ref="H54:H56" si="66">G54*F54</f>
        <v>65.650000000000006</v>
      </c>
      <c r="I54" s="27"/>
      <c r="J54" s="66">
        <f>'Proposed Rates'!E222</f>
        <v>0.10100000000000001</v>
      </c>
      <c r="K54" s="71">
        <f>$G$54</f>
        <v>650</v>
      </c>
      <c r="L54" s="67">
        <f t="shared" ref="L54:L56" si="67">K54*J54</f>
        <v>65.650000000000006</v>
      </c>
      <c r="M54" s="27"/>
      <c r="N54" s="30">
        <f t="shared" si="58"/>
        <v>0</v>
      </c>
      <c r="O54" s="68">
        <f t="shared" si="59"/>
        <v>0</v>
      </c>
      <c r="Q54" s="66">
        <f>'Proposed Rates'!F222</f>
        <v>0.10100000000000001</v>
      </c>
      <c r="R54" s="71">
        <f>$G$54</f>
        <v>650</v>
      </c>
      <c r="S54" s="67">
        <f t="shared" ref="S54:S56" si="68">R54*Q54</f>
        <v>65.650000000000006</v>
      </c>
      <c r="T54" s="27"/>
      <c r="U54" s="30">
        <f t="shared" si="1"/>
        <v>0</v>
      </c>
      <c r="V54" s="68">
        <f t="shared" si="2"/>
        <v>0</v>
      </c>
      <c r="X54" s="66">
        <f>'Proposed Rates'!G222</f>
        <v>0.10100000000000001</v>
      </c>
      <c r="Y54" s="71">
        <f>$G$54</f>
        <v>650</v>
      </c>
      <c r="Z54" s="67">
        <f t="shared" ref="Z54:Z56" si="69">Y54*X54</f>
        <v>65.650000000000006</v>
      </c>
      <c r="AA54" s="27"/>
      <c r="AB54" s="30">
        <f t="shared" si="3"/>
        <v>0</v>
      </c>
      <c r="AC54" s="68">
        <f t="shared" si="4"/>
        <v>0</v>
      </c>
      <c r="AE54" s="66">
        <f>'Proposed Rates'!H222</f>
        <v>0.10100000000000001</v>
      </c>
      <c r="AF54" s="71">
        <f>$G$54</f>
        <v>650</v>
      </c>
      <c r="AG54" s="67">
        <f t="shared" ref="AG54:AG56" si="70">AF54*AE54</f>
        <v>65.650000000000006</v>
      </c>
      <c r="AH54" s="27"/>
      <c r="AI54" s="30">
        <f t="shared" si="5"/>
        <v>0</v>
      </c>
      <c r="AJ54" s="68">
        <f t="shared" si="6"/>
        <v>0</v>
      </c>
      <c r="AL54" s="66">
        <f>'Proposed Rates'!I222</f>
        <v>0.10100000000000001</v>
      </c>
      <c r="AM54" s="71">
        <f>$G$54</f>
        <v>650</v>
      </c>
      <c r="AN54" s="67">
        <f t="shared" ref="AN54:AN56" si="71">AM54*AL54</f>
        <v>65.650000000000006</v>
      </c>
      <c r="AO54" s="27"/>
      <c r="AP54" s="30">
        <f t="shared" si="7"/>
        <v>0</v>
      </c>
      <c r="AQ54" s="68">
        <f t="shared" si="8"/>
        <v>0</v>
      </c>
    </row>
    <row r="55" spans="2:43" x14ac:dyDescent="0.25">
      <c r="B55" s="43" t="s">
        <v>35</v>
      </c>
      <c r="C55" s="21"/>
      <c r="D55" s="22"/>
      <c r="E55" s="23"/>
      <c r="F55" s="66">
        <f>'Proposed Rates'!D223</f>
        <v>0.14399999999999999</v>
      </c>
      <c r="G55" s="71">
        <f>0.17*$F$18</f>
        <v>170</v>
      </c>
      <c r="H55" s="67">
        <f t="shared" si="66"/>
        <v>24.479999999999997</v>
      </c>
      <c r="I55" s="27"/>
      <c r="J55" s="66">
        <f>'Proposed Rates'!E223</f>
        <v>0.14399999999999999</v>
      </c>
      <c r="K55" s="71">
        <f>$G$55</f>
        <v>170</v>
      </c>
      <c r="L55" s="67">
        <f t="shared" si="67"/>
        <v>24.479999999999997</v>
      </c>
      <c r="M55" s="27"/>
      <c r="N55" s="30">
        <f t="shared" si="58"/>
        <v>0</v>
      </c>
      <c r="O55" s="68">
        <f t="shared" si="59"/>
        <v>0</v>
      </c>
      <c r="Q55" s="66">
        <f>'Proposed Rates'!F223</f>
        <v>0.14399999999999999</v>
      </c>
      <c r="R55" s="71">
        <f>$G$55</f>
        <v>170</v>
      </c>
      <c r="S55" s="67">
        <f t="shared" si="68"/>
        <v>24.479999999999997</v>
      </c>
      <c r="T55" s="27"/>
      <c r="U55" s="30">
        <f t="shared" si="1"/>
        <v>0</v>
      </c>
      <c r="V55" s="68">
        <f t="shared" si="2"/>
        <v>0</v>
      </c>
      <c r="X55" s="66">
        <f>'Proposed Rates'!G223</f>
        <v>0.14399999999999999</v>
      </c>
      <c r="Y55" s="71">
        <f>$G$55</f>
        <v>170</v>
      </c>
      <c r="Z55" s="67">
        <f t="shared" si="69"/>
        <v>24.479999999999997</v>
      </c>
      <c r="AA55" s="27"/>
      <c r="AB55" s="30">
        <f t="shared" si="3"/>
        <v>0</v>
      </c>
      <c r="AC55" s="68">
        <f t="shared" si="4"/>
        <v>0</v>
      </c>
      <c r="AE55" s="66">
        <f>'Proposed Rates'!H223</f>
        <v>0.14399999999999999</v>
      </c>
      <c r="AF55" s="71">
        <f>$G$55</f>
        <v>170</v>
      </c>
      <c r="AG55" s="67">
        <f t="shared" si="70"/>
        <v>24.479999999999997</v>
      </c>
      <c r="AH55" s="27"/>
      <c r="AI55" s="30">
        <f t="shared" si="5"/>
        <v>0</v>
      </c>
      <c r="AJ55" s="68">
        <f t="shared" si="6"/>
        <v>0</v>
      </c>
      <c r="AL55" s="66">
        <f>'Proposed Rates'!I223</f>
        <v>0.14399999999999999</v>
      </c>
      <c r="AM55" s="71">
        <f>$G$55</f>
        <v>170</v>
      </c>
      <c r="AN55" s="67">
        <f t="shared" si="71"/>
        <v>24.479999999999997</v>
      </c>
      <c r="AO55" s="27"/>
      <c r="AP55" s="30">
        <f t="shared" si="7"/>
        <v>0</v>
      </c>
      <c r="AQ55" s="68">
        <f t="shared" si="8"/>
        <v>0</v>
      </c>
    </row>
    <row r="56" spans="2:43" x14ac:dyDescent="0.25">
      <c r="B56" s="11" t="s">
        <v>36</v>
      </c>
      <c r="C56" s="21"/>
      <c r="D56" s="22"/>
      <c r="E56" s="23"/>
      <c r="F56" s="66">
        <f>'Proposed Rates'!D224</f>
        <v>0.20799999999999999</v>
      </c>
      <c r="G56" s="71">
        <f>0.18*$F$18</f>
        <v>180</v>
      </c>
      <c r="H56" s="67">
        <f t="shared" si="66"/>
        <v>37.44</v>
      </c>
      <c r="I56" s="27"/>
      <c r="J56" s="66">
        <f>'Proposed Rates'!E224</f>
        <v>0.20799999999999999</v>
      </c>
      <c r="K56" s="71">
        <f>$G$56</f>
        <v>180</v>
      </c>
      <c r="L56" s="67">
        <f t="shared" si="67"/>
        <v>37.44</v>
      </c>
      <c r="M56" s="27"/>
      <c r="N56" s="30">
        <f t="shared" si="58"/>
        <v>0</v>
      </c>
      <c r="O56" s="68">
        <f t="shared" si="59"/>
        <v>0</v>
      </c>
      <c r="Q56" s="66">
        <f>'Proposed Rates'!F224</f>
        <v>0.20799999999999999</v>
      </c>
      <c r="R56" s="71">
        <f>$G$56</f>
        <v>180</v>
      </c>
      <c r="S56" s="67">
        <f t="shared" si="68"/>
        <v>37.44</v>
      </c>
      <c r="T56" s="27"/>
      <c r="U56" s="30">
        <f t="shared" si="1"/>
        <v>0</v>
      </c>
      <c r="V56" s="68">
        <f t="shared" si="2"/>
        <v>0</v>
      </c>
      <c r="X56" s="66">
        <f>'Proposed Rates'!G224</f>
        <v>0.20799999999999999</v>
      </c>
      <c r="Y56" s="71">
        <f>$G$56</f>
        <v>180</v>
      </c>
      <c r="Z56" s="67">
        <f t="shared" si="69"/>
        <v>37.44</v>
      </c>
      <c r="AA56" s="27"/>
      <c r="AB56" s="30">
        <f t="shared" si="3"/>
        <v>0</v>
      </c>
      <c r="AC56" s="68">
        <f t="shared" si="4"/>
        <v>0</v>
      </c>
      <c r="AE56" s="66">
        <f>'Proposed Rates'!H224</f>
        <v>0.20799999999999999</v>
      </c>
      <c r="AF56" s="71">
        <f>$G$56</f>
        <v>180</v>
      </c>
      <c r="AG56" s="67">
        <f t="shared" si="70"/>
        <v>37.44</v>
      </c>
      <c r="AH56" s="27"/>
      <c r="AI56" s="30">
        <f t="shared" si="5"/>
        <v>0</v>
      </c>
      <c r="AJ56" s="68">
        <f t="shared" si="6"/>
        <v>0</v>
      </c>
      <c r="AL56" s="66">
        <f>'Proposed Rates'!I224</f>
        <v>0.20799999999999999</v>
      </c>
      <c r="AM56" s="71">
        <f>$G$56</f>
        <v>180</v>
      </c>
      <c r="AN56" s="67">
        <f t="shared" si="71"/>
        <v>37.44</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400</v>
      </c>
      <c r="H58" s="67">
        <f>G58*F58</f>
        <v>55.600000000000009</v>
      </c>
      <c r="I58" s="77"/>
      <c r="J58" s="66">
        <f>'Proposed Rates'!E227</f>
        <v>0.13900000000000001</v>
      </c>
      <c r="K58" s="76">
        <f>$G$58</f>
        <v>400</v>
      </c>
      <c r="L58" s="67">
        <f>K58*J58</f>
        <v>55.600000000000009</v>
      </c>
      <c r="M58" s="77"/>
      <c r="N58" s="78">
        <f t="shared" si="58"/>
        <v>0</v>
      </c>
      <c r="O58" s="68">
        <f t="shared" si="59"/>
        <v>0</v>
      </c>
      <c r="Q58" s="66">
        <f>'Proposed Rates'!F227</f>
        <v>0.13900000000000001</v>
      </c>
      <c r="R58" s="76">
        <f>$G$58</f>
        <v>400</v>
      </c>
      <c r="S58" s="67">
        <f>R58*Q58</f>
        <v>55.600000000000009</v>
      </c>
      <c r="T58" s="77"/>
      <c r="U58" s="78">
        <f t="shared" si="1"/>
        <v>0</v>
      </c>
      <c r="V58" s="68">
        <f t="shared" si="2"/>
        <v>0</v>
      </c>
      <c r="X58" s="66">
        <f>'Proposed Rates'!G227</f>
        <v>0.13900000000000001</v>
      </c>
      <c r="Y58" s="76">
        <f>$G$58</f>
        <v>400</v>
      </c>
      <c r="Z58" s="67">
        <f>Y58*X58</f>
        <v>55.600000000000009</v>
      </c>
      <c r="AA58" s="77"/>
      <c r="AB58" s="78">
        <f t="shared" si="3"/>
        <v>0</v>
      </c>
      <c r="AC58" s="68">
        <f t="shared" si="4"/>
        <v>0</v>
      </c>
      <c r="AE58" s="66">
        <f>'Proposed Rates'!H227</f>
        <v>0.13900000000000001</v>
      </c>
      <c r="AF58" s="76">
        <f>$G$58</f>
        <v>400</v>
      </c>
      <c r="AG58" s="67">
        <f>AF58*AE58</f>
        <v>55.600000000000009</v>
      </c>
      <c r="AH58" s="77"/>
      <c r="AI58" s="78">
        <f t="shared" si="5"/>
        <v>0</v>
      </c>
      <c r="AJ58" s="68">
        <f t="shared" si="6"/>
        <v>0</v>
      </c>
      <c r="AL58" s="66">
        <f>'Proposed Rates'!I225</f>
        <v>0</v>
      </c>
      <c r="AM58" s="76">
        <f>$G$58</f>
        <v>400</v>
      </c>
      <c r="AN58" s="67">
        <f>AM58*AL58</f>
        <v>0</v>
      </c>
      <c r="AO58" s="77"/>
      <c r="AP58" s="78">
        <f t="shared" si="7"/>
        <v>-55.600000000000009</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178.32505499999999</v>
      </c>
      <c r="I60" s="94"/>
      <c r="J60" s="95"/>
      <c r="K60" s="95"/>
      <c r="L60" s="93">
        <f>SUM(L51:L56,L50)</f>
        <v>178.78815599999999</v>
      </c>
      <c r="M60" s="96"/>
      <c r="N60" s="97">
        <f t="shared" ref="N60" si="72">L60-H60</f>
        <v>0.46310099999999466</v>
      </c>
      <c r="O60" s="98">
        <f t="shared" ref="O60" si="73">IF((H60)=0,"",(N60/H60))</f>
        <v>2.5969485891928911E-3</v>
      </c>
      <c r="Q60" s="95"/>
      <c r="R60" s="95"/>
      <c r="S60" s="97">
        <f>SUM(S51:S56,S50)</f>
        <v>180.06815599999999</v>
      </c>
      <c r="T60" s="96"/>
      <c r="U60" s="97">
        <f t="shared" si="1"/>
        <v>1.2800000000000011</v>
      </c>
      <c r="V60" s="98">
        <f>IF((L60)=0,"",(U60/L60))</f>
        <v>7.1593109333260374E-3</v>
      </c>
      <c r="X60" s="95"/>
      <c r="Y60" s="95"/>
      <c r="Z60" s="97">
        <f>SUM(Z51:Z56,Z50)</f>
        <v>181.95815599999997</v>
      </c>
      <c r="AA60" s="96"/>
      <c r="AB60" s="97">
        <f t="shared" si="3"/>
        <v>1.8899999999999864</v>
      </c>
      <c r="AC60" s="98">
        <f>IF((S60)=0,"",(AB60/S60))</f>
        <v>1.0496025738165422E-2</v>
      </c>
      <c r="AE60" s="95"/>
      <c r="AF60" s="95"/>
      <c r="AG60" s="97">
        <f>SUM(AG51:AG56,AG50)</f>
        <v>182.43815599999999</v>
      </c>
      <c r="AH60" s="96"/>
      <c r="AI60" s="97">
        <f t="shared" ref="AI60:AI64" si="74">AG60-Z60</f>
        <v>0.48000000000001819</v>
      </c>
      <c r="AJ60" s="98">
        <f>IF((Z60)=0,"",(AI60/Z60))</f>
        <v>2.6379691383551845E-3</v>
      </c>
      <c r="AL60" s="95"/>
      <c r="AM60" s="95"/>
      <c r="AN60" s="97">
        <f>SUM(AN51:AN56,AN50)</f>
        <v>182.53815600000001</v>
      </c>
      <c r="AO60" s="96"/>
      <c r="AP60" s="97">
        <f t="shared" ref="AP60:AP64" si="75">AN60-AG60</f>
        <v>0.10000000000002274</v>
      </c>
      <c r="AQ60" s="98">
        <f>IF((AG60)=0,"",(AP60/AG60))</f>
        <v>5.4813095129081844E-4</v>
      </c>
    </row>
    <row r="61" spans="2:43" x14ac:dyDescent="0.25">
      <c r="B61" s="99" t="s">
        <v>40</v>
      </c>
      <c r="C61" s="21"/>
      <c r="D61" s="21"/>
      <c r="E61" s="21"/>
      <c r="F61" s="100">
        <v>0.13</v>
      </c>
      <c r="G61" s="101"/>
      <c r="H61" s="102">
        <f>H60*F61</f>
        <v>23.182257149999998</v>
      </c>
      <c r="I61" s="103"/>
      <c r="J61" s="104">
        <v>0.13</v>
      </c>
      <c r="K61" s="103"/>
      <c r="L61" s="105">
        <f>L60*J61</f>
        <v>23.24246028</v>
      </c>
      <c r="M61" s="106"/>
      <c r="N61" s="107">
        <f t="shared" si="58"/>
        <v>6.0203130000001437E-2</v>
      </c>
      <c r="O61" s="108">
        <f t="shared" si="59"/>
        <v>2.596948589192983E-3</v>
      </c>
      <c r="Q61" s="104">
        <v>0.13</v>
      </c>
      <c r="R61" s="103"/>
      <c r="S61" s="105">
        <f>S60*Q61</f>
        <v>23.408860279999999</v>
      </c>
      <c r="T61" s="106"/>
      <c r="U61" s="107">
        <f t="shared" si="1"/>
        <v>0.16639999999999944</v>
      </c>
      <c r="V61" s="108">
        <f t="shared" ref="V61:V70" si="76">IF((L61)=0,"",(U61/L61))</f>
        <v>7.1593109333260071E-3</v>
      </c>
      <c r="X61" s="104">
        <v>0.13</v>
      </c>
      <c r="Y61" s="103"/>
      <c r="Z61" s="105">
        <f>Z60*X61</f>
        <v>23.654560279999998</v>
      </c>
      <c r="AA61" s="106"/>
      <c r="AB61" s="107">
        <f t="shared" si="3"/>
        <v>0.24569999999999936</v>
      </c>
      <c r="AC61" s="108">
        <f t="shared" ref="AC61:AC70" si="77">IF((S61)=0,"",(AB61/S61))</f>
        <v>1.0496025738165471E-2</v>
      </c>
      <c r="AE61" s="104">
        <v>0.13</v>
      </c>
      <c r="AF61" s="103"/>
      <c r="AG61" s="105">
        <f>AG60*AE61</f>
        <v>23.716960279999999</v>
      </c>
      <c r="AH61" s="106"/>
      <c r="AI61" s="107">
        <f t="shared" si="74"/>
        <v>6.2400000000000233E-2</v>
      </c>
      <c r="AJ61" s="108">
        <f t="shared" ref="AJ61:AJ70" si="78">IF((Z61)=0,"",(AI61/Z61))</f>
        <v>2.6379691383550943E-3</v>
      </c>
      <c r="AL61" s="254">
        <v>0.13</v>
      </c>
      <c r="AM61" s="103"/>
      <c r="AN61" s="105">
        <f>AN60*AL61</f>
        <v>23.729960280000004</v>
      </c>
      <c r="AO61" s="106"/>
      <c r="AP61" s="107">
        <f t="shared" si="75"/>
        <v>1.300000000000523E-2</v>
      </c>
      <c r="AQ61" s="108">
        <f t="shared" ref="AQ61:AQ70" si="79">IF((AG61)=0,"",(AP61/AG61))</f>
        <v>5.4813095129091439E-4</v>
      </c>
    </row>
    <row r="62" spans="2:43" ht="13" x14ac:dyDescent="0.25">
      <c r="B62" s="109" t="s">
        <v>41</v>
      </c>
      <c r="C62" s="21"/>
      <c r="D62" s="21"/>
      <c r="E62" s="21"/>
      <c r="F62" s="110"/>
      <c r="G62" s="101"/>
      <c r="H62" s="102">
        <f>H60+H61</f>
        <v>201.50731214999999</v>
      </c>
      <c r="I62" s="103"/>
      <c r="J62" s="103"/>
      <c r="K62" s="103"/>
      <c r="L62" s="105">
        <f>L60+L61</f>
        <v>202.03061627999998</v>
      </c>
      <c r="M62" s="106"/>
      <c r="N62" s="107">
        <f t="shared" si="58"/>
        <v>0.52330412999998543</v>
      </c>
      <c r="O62" s="108">
        <f t="shared" si="59"/>
        <v>2.5969485891928486E-3</v>
      </c>
      <c r="Q62" s="103"/>
      <c r="R62" s="103"/>
      <c r="S62" s="105">
        <f>S60+S61</f>
        <v>203.47701627999999</v>
      </c>
      <c r="T62" s="106"/>
      <c r="U62" s="107">
        <f t="shared" si="1"/>
        <v>1.4464000000000112</v>
      </c>
      <c r="V62" s="108">
        <f t="shared" si="76"/>
        <v>7.1593109333260869E-3</v>
      </c>
      <c r="X62" s="244"/>
      <c r="Y62" s="103"/>
      <c r="Z62" s="105">
        <f>Z60+Z61</f>
        <v>205.61271627999997</v>
      </c>
      <c r="AA62" s="106"/>
      <c r="AB62" s="107">
        <f t="shared" si="3"/>
        <v>2.1356999999999857</v>
      </c>
      <c r="AC62" s="108">
        <f t="shared" si="77"/>
        <v>1.0496025738165429E-2</v>
      </c>
      <c r="AE62" s="244"/>
      <c r="AF62" s="103"/>
      <c r="AG62" s="105">
        <f>AG60+AG61</f>
        <v>206.15511627999999</v>
      </c>
      <c r="AH62" s="106"/>
      <c r="AI62" s="107">
        <f t="shared" si="74"/>
        <v>0.54240000000001487</v>
      </c>
      <c r="AJ62" s="108">
        <f t="shared" si="78"/>
        <v>2.6379691383551567E-3</v>
      </c>
      <c r="AL62" s="244"/>
      <c r="AM62" s="103"/>
      <c r="AN62" s="105">
        <f>AN60+AN61</f>
        <v>206.26811628000002</v>
      </c>
      <c r="AO62" s="106"/>
      <c r="AP62" s="107">
        <f t="shared" si="75"/>
        <v>0.11300000000002797</v>
      </c>
      <c r="AQ62" s="108">
        <f t="shared" si="79"/>
        <v>5.481309512908295E-4</v>
      </c>
    </row>
    <row r="63" spans="2:43" ht="15.75" customHeight="1" x14ac:dyDescent="0.25">
      <c r="B63" s="421" t="s">
        <v>127</v>
      </c>
      <c r="C63" s="421"/>
      <c r="D63" s="421"/>
      <c r="E63" s="21"/>
      <c r="F63" s="267">
        <f>'Res (100)'!F64</f>
        <v>0.318</v>
      </c>
      <c r="G63" s="101"/>
      <c r="H63" s="111">
        <f>F63*H60</f>
        <v>56.707367489999996</v>
      </c>
      <c r="I63" s="103"/>
      <c r="J63" s="268">
        <f>'Res (100)'!J64</f>
        <v>0.318</v>
      </c>
      <c r="K63" s="264"/>
      <c r="L63" s="112">
        <f>J63*L60</f>
        <v>56.854633607999993</v>
      </c>
      <c r="M63" s="106"/>
      <c r="N63" s="112">
        <f t="shared" si="58"/>
        <v>0.14726611799999745</v>
      </c>
      <c r="O63" s="113">
        <f t="shared" si="59"/>
        <v>2.5969485891928759E-3</v>
      </c>
      <c r="Q63" s="268">
        <f>'Res (100)'!Q64</f>
        <v>0.318</v>
      </c>
      <c r="R63" s="103"/>
      <c r="S63" s="112">
        <f>Q63*S60</f>
        <v>57.261673607999995</v>
      </c>
      <c r="T63" s="106"/>
      <c r="U63" s="112">
        <f t="shared" si="1"/>
        <v>0.40704000000000207</v>
      </c>
      <c r="V63" s="113">
        <f t="shared" si="76"/>
        <v>7.1593109333260678E-3</v>
      </c>
      <c r="X63" s="268">
        <f>Q63</f>
        <v>0.318</v>
      </c>
      <c r="Y63" s="103"/>
      <c r="Z63" s="112">
        <f>X63*Z60</f>
        <v>57.862693607999994</v>
      </c>
      <c r="AA63" s="106"/>
      <c r="AB63" s="112">
        <f t="shared" si="3"/>
        <v>0.60101999999999833</v>
      </c>
      <c r="AC63" s="113">
        <f t="shared" si="77"/>
        <v>1.0496025738165469E-2</v>
      </c>
      <c r="AE63" s="268">
        <f>AE69</f>
        <v>0.318</v>
      </c>
      <c r="AF63" s="103"/>
      <c r="AG63" s="112">
        <f>AE63*AG60</f>
        <v>58.015333607999999</v>
      </c>
      <c r="AH63" s="106"/>
      <c r="AI63" s="112">
        <f t="shared" si="74"/>
        <v>0.15264000000000522</v>
      </c>
      <c r="AJ63" s="113">
        <f t="shared" si="78"/>
        <v>2.6379691383551745E-3</v>
      </c>
      <c r="AL63" s="268">
        <f>AE63</f>
        <v>0.318</v>
      </c>
      <c r="AM63" s="103"/>
      <c r="AN63" s="112">
        <f>AL63*AN60</f>
        <v>58.047133608000003</v>
      </c>
      <c r="AO63" s="106"/>
      <c r="AP63" s="112">
        <f t="shared" si="75"/>
        <v>3.1800000000004047E-2</v>
      </c>
      <c r="AQ63" s="113">
        <f t="shared" si="79"/>
        <v>5.4813095129076358E-4</v>
      </c>
    </row>
    <row r="64" spans="2:43" ht="13.5" customHeight="1" thickBot="1" x14ac:dyDescent="0.3">
      <c r="B64" s="422" t="s">
        <v>126</v>
      </c>
      <c r="C64" s="422"/>
      <c r="D64" s="422"/>
      <c r="E64" s="114"/>
      <c r="F64" s="246"/>
      <c r="G64" s="116"/>
      <c r="H64" s="117">
        <f>H62-H63</f>
        <v>144.79994465999999</v>
      </c>
      <c r="I64" s="118"/>
      <c r="J64" s="249"/>
      <c r="K64" s="118"/>
      <c r="L64" s="119">
        <f>L62-L63</f>
        <v>145.17598267199998</v>
      </c>
      <c r="M64" s="120"/>
      <c r="N64" s="121">
        <f t="shared" si="58"/>
        <v>0.37603801199998088</v>
      </c>
      <c r="O64" s="122">
        <f t="shared" si="59"/>
        <v>2.5969485891927887E-3</v>
      </c>
      <c r="Q64" s="249"/>
      <c r="R64" s="118"/>
      <c r="S64" s="119">
        <f>S62-S63</f>
        <v>146.21534267199999</v>
      </c>
      <c r="T64" s="120"/>
      <c r="U64" s="121">
        <f t="shared" si="1"/>
        <v>1.0393600000000163</v>
      </c>
      <c r="V64" s="122">
        <f t="shared" si="76"/>
        <v>7.1593109333261441E-3</v>
      </c>
      <c r="X64" s="249"/>
      <c r="Y64" s="118"/>
      <c r="Z64" s="119">
        <f>Z62-Z63</f>
        <v>147.75002267199997</v>
      </c>
      <c r="AA64" s="120"/>
      <c r="AB64" s="121">
        <f t="shared" si="3"/>
        <v>1.5346799999999803</v>
      </c>
      <c r="AC64" s="122">
        <f t="shared" si="77"/>
        <v>1.0496025738165363E-2</v>
      </c>
      <c r="AE64" s="249"/>
      <c r="AF64" s="118"/>
      <c r="AG64" s="119">
        <f>AG62-AG63</f>
        <v>148.139782672</v>
      </c>
      <c r="AH64" s="120"/>
      <c r="AI64" s="121">
        <f t="shared" si="74"/>
        <v>0.38976000000002387</v>
      </c>
      <c r="AJ64" s="122">
        <f t="shared" si="78"/>
        <v>2.6379691383552461E-3</v>
      </c>
      <c r="AL64" s="249"/>
      <c r="AM64" s="118"/>
      <c r="AN64" s="119">
        <f>AN62-AN63</f>
        <v>148.22098267200002</v>
      </c>
      <c r="AO64" s="120"/>
      <c r="AP64" s="121">
        <f t="shared" si="75"/>
        <v>8.120000000002392E-2</v>
      </c>
      <c r="AQ64" s="122">
        <f t="shared" si="79"/>
        <v>5.4813095129085531E-4</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177.755055</v>
      </c>
      <c r="I66" s="134"/>
      <c r="J66" s="250"/>
      <c r="K66" s="135"/>
      <c r="L66" s="133">
        <f>SUM(L57:L58,L50,L51:L53)</f>
        <v>178.21815599999996</v>
      </c>
      <c r="M66" s="136"/>
      <c r="N66" s="137">
        <f t="shared" ref="N66:N69" si="80">L66-H66</f>
        <v>0.46310099999996623</v>
      </c>
      <c r="O66" s="98">
        <f t="shared" ref="O66:O69" si="81">IF((H66)=0,"",(N66/H66))</f>
        <v>2.6052761199953848E-3</v>
      </c>
      <c r="Q66" s="250"/>
      <c r="R66" s="135"/>
      <c r="S66" s="137">
        <f>SUM(S57:S58,S50,S51:S53)</f>
        <v>179.49815599999997</v>
      </c>
      <c r="T66" s="136"/>
      <c r="U66" s="137">
        <f t="shared" si="1"/>
        <v>1.2800000000000011</v>
      </c>
      <c r="V66" s="98">
        <f t="shared" si="76"/>
        <v>7.182208753186748E-3</v>
      </c>
      <c r="X66" s="250"/>
      <c r="Y66" s="135"/>
      <c r="Z66" s="137">
        <f>SUM(Z57:Z58,Z50,Z51:Z53)</f>
        <v>181.38815599999998</v>
      </c>
      <c r="AA66" s="136"/>
      <c r="AB66" s="137">
        <f t="shared" si="3"/>
        <v>1.8900000000000148</v>
      </c>
      <c r="AC66" s="98">
        <f t="shared" si="77"/>
        <v>1.0529356078733284E-2</v>
      </c>
      <c r="AE66" s="250"/>
      <c r="AF66" s="135"/>
      <c r="AG66" s="137">
        <f>SUM(AG57:AG58,AG50,AG51:AG53)</f>
        <v>181.86815599999997</v>
      </c>
      <c r="AH66" s="136"/>
      <c r="AI66" s="137">
        <f t="shared" ref="AI66:AI69" si="82">AG66-Z66</f>
        <v>0.47999999999998977</v>
      </c>
      <c r="AJ66" s="98">
        <f t="shared" si="78"/>
        <v>2.6462587777781356E-3</v>
      </c>
      <c r="AL66" s="250"/>
      <c r="AM66" s="135"/>
      <c r="AN66" s="137">
        <f>SUM(AN57:AN58,AN50,AN51:AN53)</f>
        <v>179.76815599999998</v>
      </c>
      <c r="AO66" s="136"/>
      <c r="AP66" s="137">
        <f t="shared" ref="AP66:AP69" si="83">AN66-AG66</f>
        <v>-2.0999999999999943</v>
      </c>
      <c r="AQ66" s="98">
        <f t="shared" si="79"/>
        <v>-1.1546826262427132E-2</v>
      </c>
    </row>
    <row r="67" spans="1:43" s="79" customFormat="1" x14ac:dyDescent="0.25">
      <c r="B67" s="138" t="s">
        <v>40</v>
      </c>
      <c r="C67" s="73"/>
      <c r="D67" s="73"/>
      <c r="E67" s="73"/>
      <c r="F67" s="248">
        <v>0.13</v>
      </c>
      <c r="G67" s="132"/>
      <c r="H67" s="140">
        <f>H66*F67</f>
        <v>23.10815715</v>
      </c>
      <c r="I67" s="141"/>
      <c r="J67" s="251">
        <v>0.13</v>
      </c>
      <c r="K67" s="143"/>
      <c r="L67" s="144">
        <f>L66*J67</f>
        <v>23.168360279999995</v>
      </c>
      <c r="M67" s="145"/>
      <c r="N67" s="146">
        <f t="shared" si="80"/>
        <v>6.0203129999994331E-2</v>
      </c>
      <c r="O67" s="108">
        <f t="shared" si="81"/>
        <v>2.6052761199953293E-3</v>
      </c>
      <c r="Q67" s="251">
        <v>0.13</v>
      </c>
      <c r="R67" s="143"/>
      <c r="S67" s="144">
        <f>S66*Q67</f>
        <v>23.334760279999998</v>
      </c>
      <c r="T67" s="145"/>
      <c r="U67" s="146">
        <f t="shared" si="1"/>
        <v>0.16640000000000299</v>
      </c>
      <c r="V67" s="108">
        <f t="shared" si="76"/>
        <v>7.1822087531868712E-3</v>
      </c>
      <c r="X67" s="251">
        <v>0.13</v>
      </c>
      <c r="Y67" s="143"/>
      <c r="Z67" s="144">
        <f>Z66*X67</f>
        <v>23.580460279999997</v>
      </c>
      <c r="AA67" s="145"/>
      <c r="AB67" s="146">
        <f t="shared" si="3"/>
        <v>0.24569999999999936</v>
      </c>
      <c r="AC67" s="108">
        <f t="shared" si="77"/>
        <v>1.0529356078733173E-2</v>
      </c>
      <c r="AE67" s="251">
        <v>0.13</v>
      </c>
      <c r="AF67" s="143"/>
      <c r="AG67" s="144">
        <f>AG66*AE67</f>
        <v>23.642860279999997</v>
      </c>
      <c r="AH67" s="145"/>
      <c r="AI67" s="146">
        <f t="shared" si="82"/>
        <v>6.2400000000000233E-2</v>
      </c>
      <c r="AJ67" s="108">
        <f t="shared" si="78"/>
        <v>2.6462587777782019E-3</v>
      </c>
      <c r="AL67" s="251">
        <v>0.13</v>
      </c>
      <c r="AM67" s="143"/>
      <c r="AN67" s="144">
        <f>AN66*AL67</f>
        <v>23.369860279999997</v>
      </c>
      <c r="AO67" s="145"/>
      <c r="AP67" s="146">
        <f t="shared" si="83"/>
        <v>-0.27299999999999969</v>
      </c>
      <c r="AQ67" s="108">
        <f t="shared" si="79"/>
        <v>-1.1546826262427151E-2</v>
      </c>
    </row>
    <row r="68" spans="1:43" s="79" customFormat="1" ht="13" x14ac:dyDescent="0.25">
      <c r="B68" s="147" t="s">
        <v>41</v>
      </c>
      <c r="C68" s="73"/>
      <c r="D68" s="73"/>
      <c r="E68" s="73"/>
      <c r="F68" s="243"/>
      <c r="G68" s="149"/>
      <c r="H68" s="140">
        <f>H66+H67</f>
        <v>200.86321215000001</v>
      </c>
      <c r="I68" s="141"/>
      <c r="J68" s="244"/>
      <c r="K68" s="141"/>
      <c r="L68" s="144">
        <f>L66+L67</f>
        <v>201.38651627999997</v>
      </c>
      <c r="M68" s="145"/>
      <c r="N68" s="146">
        <f t="shared" si="80"/>
        <v>0.52330412999995701</v>
      </c>
      <c r="O68" s="108">
        <f t="shared" si="81"/>
        <v>2.6052761199953606E-3</v>
      </c>
      <c r="Q68" s="244"/>
      <c r="R68" s="141"/>
      <c r="S68" s="144">
        <f>S66+S67</f>
        <v>202.83291627999995</v>
      </c>
      <c r="T68" s="145"/>
      <c r="U68" s="146">
        <f t="shared" si="1"/>
        <v>1.4463999999999828</v>
      </c>
      <c r="V68" s="108">
        <f t="shared" si="76"/>
        <v>7.1822087531866561E-3</v>
      </c>
      <c r="X68" s="244"/>
      <c r="Y68" s="141"/>
      <c r="Z68" s="144">
        <f>Z66+Z67</f>
        <v>204.96861627999999</v>
      </c>
      <c r="AA68" s="145"/>
      <c r="AB68" s="146">
        <f t="shared" si="3"/>
        <v>2.1357000000000426</v>
      </c>
      <c r="AC68" s="108">
        <f t="shared" si="77"/>
        <v>1.0529356078733411E-2</v>
      </c>
      <c r="AE68" s="244"/>
      <c r="AF68" s="141"/>
      <c r="AG68" s="144">
        <f>AG66+AG67</f>
        <v>205.51101627999998</v>
      </c>
      <c r="AH68" s="145"/>
      <c r="AI68" s="146">
        <f t="shared" si="82"/>
        <v>0.54239999999998645</v>
      </c>
      <c r="AJ68" s="108">
        <f t="shared" si="78"/>
        <v>2.646258777778126E-3</v>
      </c>
      <c r="AL68" s="244"/>
      <c r="AM68" s="141"/>
      <c r="AN68" s="144">
        <f>AN66+AN67</f>
        <v>203.13801627999999</v>
      </c>
      <c r="AO68" s="145"/>
      <c r="AP68" s="146">
        <f t="shared" si="83"/>
        <v>-2.3729999999999905</v>
      </c>
      <c r="AQ68" s="108">
        <f t="shared" si="79"/>
        <v>-1.1546826262427116E-2</v>
      </c>
    </row>
    <row r="69" spans="1:43" s="79" customFormat="1" ht="15.75" customHeight="1" x14ac:dyDescent="0.25">
      <c r="B69" s="421" t="s">
        <v>127</v>
      </c>
      <c r="C69" s="421"/>
      <c r="D69" s="421"/>
      <c r="E69" s="73"/>
      <c r="F69" s="269">
        <f>F63</f>
        <v>0.318</v>
      </c>
      <c r="G69" s="149"/>
      <c r="H69" s="150">
        <f>F69*H66</f>
        <v>56.526107490000001</v>
      </c>
      <c r="I69" s="141"/>
      <c r="J69" s="268">
        <f>'Res (100)'!J70</f>
        <v>0.318</v>
      </c>
      <c r="K69" s="141"/>
      <c r="L69" s="112">
        <f>J69*L66</f>
        <v>56.673373607999991</v>
      </c>
      <c r="M69" s="145"/>
      <c r="N69" s="151">
        <f t="shared" si="80"/>
        <v>0.14726611799999034</v>
      </c>
      <c r="O69" s="113">
        <f t="shared" si="81"/>
        <v>2.6052761199954039E-3</v>
      </c>
      <c r="Q69" s="268">
        <f>'Res (100)'!Q70</f>
        <v>0.318</v>
      </c>
      <c r="R69" s="141"/>
      <c r="S69" s="112">
        <f>Q69*S66</f>
        <v>57.080413607999994</v>
      </c>
      <c r="T69" s="145"/>
      <c r="U69" s="151">
        <f t="shared" si="1"/>
        <v>0.40704000000000207</v>
      </c>
      <c r="V69" s="113">
        <f t="shared" si="76"/>
        <v>7.1822087531867784E-3</v>
      </c>
      <c r="X69" s="268">
        <f>Q69</f>
        <v>0.318</v>
      </c>
      <c r="Y69" s="141"/>
      <c r="Z69" s="112">
        <f>X69*Z66</f>
        <v>57.681433607999992</v>
      </c>
      <c r="AA69" s="145"/>
      <c r="AB69" s="151">
        <f t="shared" si="3"/>
        <v>0.60101999999999833</v>
      </c>
      <c r="AC69" s="113">
        <f t="shared" si="77"/>
        <v>1.0529356078733171E-2</v>
      </c>
      <c r="AE69" s="268">
        <f>X69</f>
        <v>0.318</v>
      </c>
      <c r="AF69" s="141"/>
      <c r="AG69" s="112">
        <f>AE69*AG66</f>
        <v>57.83407360799999</v>
      </c>
      <c r="AH69" s="145"/>
      <c r="AI69" s="151">
        <f t="shared" si="82"/>
        <v>0.15263999999999811</v>
      </c>
      <c r="AJ69" s="113">
        <f t="shared" si="78"/>
        <v>2.6462587777781594E-3</v>
      </c>
      <c r="AL69" s="268">
        <f>AL63</f>
        <v>0.318</v>
      </c>
      <c r="AM69" s="141"/>
      <c r="AN69" s="112">
        <f>AL69*AN66</f>
        <v>57.16627360799999</v>
      </c>
      <c r="AO69" s="145"/>
      <c r="AP69" s="151">
        <f t="shared" si="83"/>
        <v>-0.66779999999999973</v>
      </c>
      <c r="AQ69" s="113">
        <f t="shared" si="79"/>
        <v>-1.1546826262427159E-2</v>
      </c>
    </row>
    <row r="70" spans="1:43" s="79" customFormat="1" ht="13.5" customHeight="1" thickBot="1" x14ac:dyDescent="0.3">
      <c r="B70" s="420" t="s">
        <v>128</v>
      </c>
      <c r="C70" s="420"/>
      <c r="D70" s="420"/>
      <c r="E70" s="152"/>
      <c r="F70" s="153"/>
      <c r="G70" s="154"/>
      <c r="H70" s="155">
        <f>H68-H69</f>
        <v>144.33710466000002</v>
      </c>
      <c r="I70" s="156"/>
      <c r="J70" s="156"/>
      <c r="K70" s="156"/>
      <c r="L70" s="157">
        <f>L68-L69</f>
        <v>144.71314267199998</v>
      </c>
      <c r="M70" s="158"/>
      <c r="N70" s="159">
        <f t="shared" ref="N70" si="84">L70-H70</f>
        <v>0.37603801199995246</v>
      </c>
      <c r="O70" s="160">
        <f t="shared" ref="O70" si="85">IF((H70)=0,"",(N70/H70))</f>
        <v>2.6052761199952452E-3</v>
      </c>
      <c r="Q70" s="156"/>
      <c r="R70" s="156"/>
      <c r="S70" s="157">
        <f>S68-S69</f>
        <v>145.75250267199996</v>
      </c>
      <c r="T70" s="158"/>
      <c r="U70" s="159">
        <f t="shared" si="1"/>
        <v>1.0393599999999878</v>
      </c>
      <c r="V70" s="160">
        <f t="shared" si="76"/>
        <v>7.1822087531866578E-3</v>
      </c>
      <c r="X70" s="156"/>
      <c r="Y70" s="156"/>
      <c r="Z70" s="157">
        <f>Z68-Z69</f>
        <v>147.287182672</v>
      </c>
      <c r="AA70" s="158"/>
      <c r="AB70" s="159">
        <f t="shared" si="3"/>
        <v>1.5346800000000371</v>
      </c>
      <c r="AC70" s="160">
        <f t="shared" si="77"/>
        <v>1.0529356078733456E-2</v>
      </c>
      <c r="AE70" s="252"/>
      <c r="AF70" s="156"/>
      <c r="AG70" s="157">
        <f>AG68-AG69</f>
        <v>147.676942672</v>
      </c>
      <c r="AH70" s="158"/>
      <c r="AI70" s="159">
        <f t="shared" ref="AI70" si="86">AG70-Z70</f>
        <v>0.38975999999999544</v>
      </c>
      <c r="AJ70" s="160">
        <f t="shared" si="78"/>
        <v>2.6462587777781607E-3</v>
      </c>
      <c r="AL70" s="156"/>
      <c r="AM70" s="156"/>
      <c r="AN70" s="157">
        <f>AN68-AN69</f>
        <v>145.971742672</v>
      </c>
      <c r="AO70" s="158"/>
      <c r="AP70" s="159">
        <f t="shared" ref="AP70" si="87">AN70-AG70</f>
        <v>-1.7051999999999907</v>
      </c>
      <c r="AQ70" s="160">
        <f t="shared" si="79"/>
        <v>-1.1546826262427099E-2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253"/>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374650</xdr:colOff>
                    <xdr:row>16</xdr:row>
                    <xdr:rowOff>114300</xdr:rowOff>
                  </from>
                  <to>
                    <xdr:col>15</xdr:col>
                    <xdr:colOff>260350</xdr:colOff>
                    <xdr:row>18</xdr:row>
                    <xdr:rowOff>146050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Q91"/>
  <sheetViews>
    <sheetView showGridLines="0" topLeftCell="A8" zoomScale="85" zoomScaleNormal="85" zoomScaleSheetLayoutView="100" workbookViewId="0">
      <selection activeCell="R31" sqref="R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453125" style="6" bestFit="1" customWidth="1"/>
    <col min="18" max="18" width="9.81640625" style="6" bestFit="1" customWidth="1"/>
    <col min="19" max="19" width="13"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3" style="6" bestFit="1" customWidth="1"/>
    <col min="34" max="34" width="2.54296875" style="6" bestFit="1" customWidth="1"/>
    <col min="35" max="35" width="11.81640625" style="6" bestFit="1" customWidth="1"/>
    <col min="36" max="36" width="12" style="6" bestFit="1" customWidth="1"/>
    <col min="37" max="37" width="4.54296875" style="6" customWidth="1"/>
    <col min="38" max="38" width="11.453125" style="6" bestFit="1" customWidth="1"/>
    <col min="39" max="39" width="9.81640625" style="6" bestFit="1" customWidth="1"/>
    <col min="40" max="40" width="13" style="6" bestFit="1" customWidth="1"/>
    <col min="41" max="41" width="2.5429687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4">
        <f>+'Res (100)'!J23</f>
        <v>29.32</v>
      </c>
      <c r="K23" s="29">
        <v>1</v>
      </c>
      <c r="L23" s="26">
        <f>K23*J23</f>
        <v>29.32</v>
      </c>
      <c r="M23" s="27"/>
      <c r="N23" s="30">
        <f>L23-H23</f>
        <v>1.5300000000000011</v>
      </c>
      <c r="O23" s="31">
        <f>IF((H23)=0,"",(N23/H23))</f>
        <v>5.5055775458798174E-2</v>
      </c>
      <c r="Q23" s="24">
        <f>+'Res (100)'!Q23</f>
        <v>30.59</v>
      </c>
      <c r="R23" s="29">
        <v>1</v>
      </c>
      <c r="S23" s="26">
        <f>R23*Q23</f>
        <v>30.59</v>
      </c>
      <c r="T23" s="27"/>
      <c r="U23" s="30">
        <f>S23-L23</f>
        <v>1.2699999999999996</v>
      </c>
      <c r="V23" s="31">
        <f>IF((L23)=0,"",(U23/L23))</f>
        <v>4.3315143246930407E-2</v>
      </c>
      <c r="X23" s="24">
        <f>+'Res (100)'!X23</f>
        <v>31.63</v>
      </c>
      <c r="Y23" s="29">
        <v>1</v>
      </c>
      <c r="Z23" s="26">
        <f>Y23*X23</f>
        <v>31.63</v>
      </c>
      <c r="AA23" s="27"/>
      <c r="AB23" s="30">
        <f>Z23-S23</f>
        <v>1.0399999999999991</v>
      </c>
      <c r="AC23" s="31">
        <f>IF((S23)=0,"",(AB23/S23))</f>
        <v>3.3998038574697582E-2</v>
      </c>
      <c r="AE23" s="24">
        <f>+'Res (100)'!AE23</f>
        <v>32.11</v>
      </c>
      <c r="AF23" s="29">
        <v>1</v>
      </c>
      <c r="AG23" s="26">
        <f>AF23*AE23</f>
        <v>32.11</v>
      </c>
      <c r="AH23" s="27"/>
      <c r="AI23" s="30">
        <f>AG23-Z23</f>
        <v>0.48000000000000043</v>
      </c>
      <c r="AJ23" s="31">
        <f>IF((Z23)=0,"",(AI23/Z23))</f>
        <v>1.5175466329434095E-2</v>
      </c>
      <c r="AL23" s="24">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1500</v>
      </c>
      <c r="H25" s="26">
        <f t="shared" si="0"/>
        <v>0</v>
      </c>
      <c r="I25" s="27"/>
      <c r="J25" s="24">
        <f>'Proposed Rates'!E81</f>
        <v>0</v>
      </c>
      <c r="K25" s="29">
        <f>$F$18</f>
        <v>1500</v>
      </c>
      <c r="L25" s="26">
        <f t="shared" ref="L25:L27" si="9">K25*J25</f>
        <v>0</v>
      </c>
      <c r="M25" s="27"/>
      <c r="N25" s="30">
        <f t="shared" ref="N25:N27" si="10">L25-H25</f>
        <v>0</v>
      </c>
      <c r="O25" s="31" t="str">
        <f t="shared" ref="O25:O27" si="11">IF((H25)=0,"",(N25/H25))</f>
        <v/>
      </c>
      <c r="Q25" s="24">
        <f>'Proposed Rates'!F81</f>
        <v>0</v>
      </c>
      <c r="R25" s="29">
        <f>$F$18</f>
        <v>1500</v>
      </c>
      <c r="S25" s="26">
        <f t="shared" ref="S25:S27" si="12">R25*Q25</f>
        <v>0</v>
      </c>
      <c r="T25" s="27"/>
      <c r="U25" s="30">
        <f t="shared" si="1"/>
        <v>0</v>
      </c>
      <c r="V25" s="31" t="str">
        <f t="shared" si="2"/>
        <v/>
      </c>
      <c r="X25" s="24">
        <f>'Proposed Rates'!G81</f>
        <v>0</v>
      </c>
      <c r="Y25" s="29">
        <f>$F$18</f>
        <v>1500</v>
      </c>
      <c r="Z25" s="26">
        <f t="shared" ref="Z25:Z27" si="13">Y25*X25</f>
        <v>0</v>
      </c>
      <c r="AA25" s="27"/>
      <c r="AB25" s="30">
        <f t="shared" si="3"/>
        <v>0</v>
      </c>
      <c r="AC25" s="31" t="str">
        <f t="shared" si="4"/>
        <v/>
      </c>
      <c r="AE25" s="24">
        <f>'Proposed Rates'!H81</f>
        <v>0</v>
      </c>
      <c r="AF25" s="29">
        <f>$F$18</f>
        <v>1500</v>
      </c>
      <c r="AG25" s="26">
        <f t="shared" ref="AG25:AG27" si="14">AF25*AE25</f>
        <v>0</v>
      </c>
      <c r="AH25" s="27"/>
      <c r="AI25" s="30">
        <f t="shared" si="5"/>
        <v>0</v>
      </c>
      <c r="AJ25" s="31" t="str">
        <f t="shared" si="6"/>
        <v/>
      </c>
      <c r="AL25" s="24">
        <f>'Proposed Rates'!I81</f>
        <v>0</v>
      </c>
      <c r="AM25" s="29">
        <f>$F$18</f>
        <v>1500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1500</v>
      </c>
      <c r="H26" s="26">
        <f t="shared" si="0"/>
        <v>0</v>
      </c>
      <c r="I26" s="27"/>
      <c r="J26" s="24">
        <f>'Proposed Rates'!E95</f>
        <v>0</v>
      </c>
      <c r="K26" s="29">
        <f t="shared" ref="K26:K27" si="16">$F$18</f>
        <v>1500</v>
      </c>
      <c r="L26" s="26">
        <f t="shared" si="9"/>
        <v>0</v>
      </c>
      <c r="M26" s="27"/>
      <c r="N26" s="30">
        <f t="shared" si="10"/>
        <v>0</v>
      </c>
      <c r="O26" s="31" t="str">
        <f t="shared" si="11"/>
        <v/>
      </c>
      <c r="Q26" s="24">
        <f>'Proposed Rates'!F95</f>
        <v>0</v>
      </c>
      <c r="R26" s="29">
        <f t="shared" ref="R26:R27" si="17">$F$18</f>
        <v>1500</v>
      </c>
      <c r="S26" s="26">
        <f t="shared" si="12"/>
        <v>0</v>
      </c>
      <c r="T26" s="27"/>
      <c r="U26" s="30">
        <f t="shared" si="1"/>
        <v>0</v>
      </c>
      <c r="V26" s="31" t="str">
        <f t="shared" si="2"/>
        <v/>
      </c>
      <c r="X26" s="24">
        <f>'Proposed Rates'!G95</f>
        <v>0</v>
      </c>
      <c r="Y26" s="29">
        <f t="shared" ref="Y26:Y27" si="18">$F$18</f>
        <v>1500</v>
      </c>
      <c r="Z26" s="26">
        <f t="shared" si="13"/>
        <v>0</v>
      </c>
      <c r="AA26" s="27"/>
      <c r="AB26" s="30">
        <f t="shared" si="3"/>
        <v>0</v>
      </c>
      <c r="AC26" s="31" t="str">
        <f t="shared" si="4"/>
        <v/>
      </c>
      <c r="AE26" s="24">
        <f>'Proposed Rates'!H95</f>
        <v>0</v>
      </c>
      <c r="AF26" s="29">
        <f t="shared" ref="AF26:AF27" si="19">$F$18</f>
        <v>1500</v>
      </c>
      <c r="AG26" s="26">
        <f t="shared" si="14"/>
        <v>0</v>
      </c>
      <c r="AH26" s="27"/>
      <c r="AI26" s="30">
        <f t="shared" si="5"/>
        <v>0</v>
      </c>
      <c r="AJ26" s="31" t="str">
        <f t="shared" si="6"/>
        <v/>
      </c>
      <c r="AL26" s="24">
        <f>'Proposed Rates'!I95</f>
        <v>0</v>
      </c>
      <c r="AM26" s="29">
        <f t="shared" ref="AM26:AM27" si="20">$F$18</f>
        <v>1500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1500</v>
      </c>
      <c r="H27" s="26">
        <f t="shared" si="0"/>
        <v>0</v>
      </c>
      <c r="I27" s="27"/>
      <c r="J27" s="24">
        <f>'Proposed Rates'!E109</f>
        <v>0</v>
      </c>
      <c r="K27" s="29">
        <f t="shared" si="16"/>
        <v>1500</v>
      </c>
      <c r="L27" s="26">
        <f t="shared" si="9"/>
        <v>0</v>
      </c>
      <c r="M27" s="27"/>
      <c r="N27" s="30">
        <f t="shared" si="10"/>
        <v>0</v>
      </c>
      <c r="O27" s="31" t="str">
        <f t="shared" si="11"/>
        <v/>
      </c>
      <c r="Q27" s="24">
        <f>'Proposed Rates'!F109</f>
        <v>0</v>
      </c>
      <c r="R27" s="29">
        <f t="shared" si="17"/>
        <v>1500</v>
      </c>
      <c r="S27" s="26">
        <f t="shared" si="12"/>
        <v>0</v>
      </c>
      <c r="T27" s="27"/>
      <c r="U27" s="30">
        <f t="shared" si="1"/>
        <v>0</v>
      </c>
      <c r="V27" s="31" t="str">
        <f t="shared" si="2"/>
        <v/>
      </c>
      <c r="X27" s="24">
        <f>'Proposed Rates'!G109</f>
        <v>0</v>
      </c>
      <c r="Y27" s="29">
        <f t="shared" si="18"/>
        <v>1500</v>
      </c>
      <c r="Z27" s="26">
        <f t="shared" si="13"/>
        <v>0</v>
      </c>
      <c r="AA27" s="27"/>
      <c r="AB27" s="30">
        <f t="shared" si="3"/>
        <v>0</v>
      </c>
      <c r="AC27" s="31" t="str">
        <f t="shared" si="4"/>
        <v/>
      </c>
      <c r="AE27" s="24">
        <f>'Proposed Rates'!H109</f>
        <v>0</v>
      </c>
      <c r="AF27" s="29">
        <f t="shared" si="19"/>
        <v>1500</v>
      </c>
      <c r="AG27" s="26">
        <f t="shared" si="14"/>
        <v>0</v>
      </c>
      <c r="AH27" s="27"/>
      <c r="AI27" s="30">
        <f t="shared" si="5"/>
        <v>0</v>
      </c>
      <c r="AJ27" s="31" t="str">
        <f t="shared" si="6"/>
        <v/>
      </c>
      <c r="AL27" s="24">
        <f>'Proposed Rates'!I109</f>
        <v>0</v>
      </c>
      <c r="AM27" s="29">
        <f t="shared" si="20"/>
        <v>1500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1500</v>
      </c>
      <c r="H29" s="26">
        <f t="shared" si="0"/>
        <v>0</v>
      </c>
      <c r="I29" s="27"/>
      <c r="J29" s="24">
        <f>+'Res (100)'!J29</f>
        <v>0</v>
      </c>
      <c r="K29" s="25">
        <f>$F$18</f>
        <v>1500</v>
      </c>
      <c r="L29" s="26">
        <f t="shared" si="22"/>
        <v>0</v>
      </c>
      <c r="M29" s="27"/>
      <c r="N29" s="30">
        <f t="shared" si="23"/>
        <v>0</v>
      </c>
      <c r="O29" s="31" t="str">
        <f t="shared" si="24"/>
        <v/>
      </c>
      <c r="Q29" s="24">
        <f>+'Res (100)'!Q29</f>
        <v>0</v>
      </c>
      <c r="R29" s="25">
        <f>$F$18</f>
        <v>1500</v>
      </c>
      <c r="S29" s="26">
        <f t="shared" si="25"/>
        <v>0</v>
      </c>
      <c r="T29" s="27"/>
      <c r="U29" s="30">
        <f t="shared" si="1"/>
        <v>0</v>
      </c>
      <c r="V29" s="31" t="str">
        <f t="shared" si="2"/>
        <v/>
      </c>
      <c r="X29" s="24">
        <f>+'Res (100)'!X29</f>
        <v>0</v>
      </c>
      <c r="Y29" s="25">
        <f>$F$18</f>
        <v>1500</v>
      </c>
      <c r="Z29" s="26">
        <f t="shared" si="26"/>
        <v>0</v>
      </c>
      <c r="AA29" s="27"/>
      <c r="AB29" s="30">
        <f t="shared" si="3"/>
        <v>0</v>
      </c>
      <c r="AC29" s="31" t="str">
        <f t="shared" si="4"/>
        <v/>
      </c>
      <c r="AE29" s="24">
        <f>+'Res (100)'!AE29</f>
        <v>0</v>
      </c>
      <c r="AF29" s="25">
        <f>$F$18</f>
        <v>1500</v>
      </c>
      <c r="AG29" s="26">
        <f t="shared" si="27"/>
        <v>0</v>
      </c>
      <c r="AH29" s="27"/>
      <c r="AI29" s="30">
        <f t="shared" si="5"/>
        <v>0</v>
      </c>
      <c r="AJ29" s="31" t="str">
        <f t="shared" si="6"/>
        <v/>
      </c>
      <c r="AL29" s="24">
        <f>+'Res (100)'!AL29</f>
        <v>0</v>
      </c>
      <c r="AM29" s="25">
        <f>$F$18</f>
        <v>1500</v>
      </c>
      <c r="AN29" s="26">
        <f t="shared" si="28"/>
        <v>0</v>
      </c>
      <c r="AO29" s="27"/>
      <c r="AP29" s="30">
        <f t="shared" si="7"/>
        <v>0</v>
      </c>
      <c r="AQ29" s="31" t="str">
        <f t="shared" si="8"/>
        <v/>
      </c>
    </row>
    <row r="30" spans="2:43" x14ac:dyDescent="0.25">
      <c r="B30" s="21" t="s">
        <v>21</v>
      </c>
      <c r="C30" s="21"/>
      <c r="D30" s="22"/>
      <c r="E30" s="23"/>
      <c r="F30" s="24"/>
      <c r="G30" s="25">
        <f t="shared" ref="G30" si="29">$F$18</f>
        <v>1500</v>
      </c>
      <c r="H30" s="26">
        <f t="shared" si="0"/>
        <v>0</v>
      </c>
      <c r="I30" s="27"/>
      <c r="J30" s="24"/>
      <c r="K30" s="25">
        <f t="shared" ref="K30:K38" si="30">$F$18</f>
        <v>1500</v>
      </c>
      <c r="L30" s="26">
        <f t="shared" si="22"/>
        <v>0</v>
      </c>
      <c r="M30" s="27"/>
      <c r="N30" s="30">
        <f t="shared" si="23"/>
        <v>0</v>
      </c>
      <c r="O30" s="31" t="str">
        <f t="shared" si="24"/>
        <v/>
      </c>
      <c r="Q30" s="24"/>
      <c r="R30" s="25">
        <f t="shared" ref="R30:R38" si="31">$F$18</f>
        <v>1500</v>
      </c>
      <c r="S30" s="26">
        <f t="shared" si="25"/>
        <v>0</v>
      </c>
      <c r="T30" s="27"/>
      <c r="U30" s="30">
        <f t="shared" si="1"/>
        <v>0</v>
      </c>
      <c r="V30" s="31" t="str">
        <f t="shared" si="2"/>
        <v/>
      </c>
      <c r="X30" s="24"/>
      <c r="Y30" s="25">
        <f t="shared" ref="Y30:Y38" si="32">$F$18</f>
        <v>1500</v>
      </c>
      <c r="Z30" s="26">
        <f t="shared" si="26"/>
        <v>0</v>
      </c>
      <c r="AA30" s="27"/>
      <c r="AB30" s="30">
        <f t="shared" si="3"/>
        <v>0</v>
      </c>
      <c r="AC30" s="31" t="str">
        <f t="shared" si="4"/>
        <v/>
      </c>
      <c r="AE30" s="24"/>
      <c r="AF30" s="25">
        <f t="shared" ref="AF30:AF38" si="33">$F$18</f>
        <v>1500</v>
      </c>
      <c r="AG30" s="26">
        <f t="shared" si="27"/>
        <v>0</v>
      </c>
      <c r="AH30" s="27"/>
      <c r="AI30" s="30">
        <f t="shared" si="5"/>
        <v>0</v>
      </c>
      <c r="AJ30" s="31" t="str">
        <f t="shared" si="6"/>
        <v/>
      </c>
      <c r="AL30" s="24"/>
      <c r="AM30" s="25">
        <f t="shared" ref="AM30:AM38" si="34">$F$18</f>
        <v>1500</v>
      </c>
      <c r="AN30" s="26">
        <f t="shared" si="28"/>
        <v>0</v>
      </c>
      <c r="AO30" s="27"/>
      <c r="AP30" s="30">
        <f t="shared" si="7"/>
        <v>0</v>
      </c>
      <c r="AQ30" s="31" t="str">
        <f t="shared" si="8"/>
        <v/>
      </c>
    </row>
    <row r="31" spans="2:43" x14ac:dyDescent="0.25">
      <c r="B31" s="21" t="s">
        <v>136</v>
      </c>
      <c r="C31" s="21"/>
      <c r="D31" s="22" t="s">
        <v>17</v>
      </c>
      <c r="E31" s="23"/>
      <c r="F31" s="24">
        <f>+'Proposed Rates'!D67</f>
        <v>0</v>
      </c>
      <c r="G31" s="25">
        <f>$F$18</f>
        <v>1500</v>
      </c>
      <c r="H31" s="26">
        <f t="shared" si="0"/>
        <v>0</v>
      </c>
      <c r="I31" s="27"/>
      <c r="J31" s="178">
        <f>+'Proposed Rates'!E67</f>
        <v>0.24</v>
      </c>
      <c r="K31" s="25">
        <v>1</v>
      </c>
      <c r="L31" s="26">
        <f t="shared" si="22"/>
        <v>0.24</v>
      </c>
      <c r="M31" s="27"/>
      <c r="N31" s="30">
        <f t="shared" si="23"/>
        <v>0.24</v>
      </c>
      <c r="O31" s="31" t="str">
        <f t="shared" si="24"/>
        <v/>
      </c>
      <c r="Q31" s="176">
        <f>+'Res (100)'!Q31</f>
        <v>0.24</v>
      </c>
      <c r="R31" s="25">
        <f>K31</f>
        <v>1</v>
      </c>
      <c r="S31" s="26">
        <f t="shared" si="25"/>
        <v>0.24</v>
      </c>
      <c r="T31" s="27"/>
      <c r="U31" s="30">
        <f t="shared" si="1"/>
        <v>0</v>
      </c>
      <c r="V31" s="31">
        <f t="shared" si="2"/>
        <v>0</v>
      </c>
      <c r="X31" s="24">
        <f>+'Res (100)'!X31</f>
        <v>0</v>
      </c>
      <c r="Y31" s="25">
        <f t="shared" si="32"/>
        <v>1500</v>
      </c>
      <c r="Z31" s="26">
        <f t="shared" si="26"/>
        <v>0</v>
      </c>
      <c r="AA31" s="27"/>
      <c r="AB31" s="30">
        <f t="shared" si="3"/>
        <v>-0.24</v>
      </c>
      <c r="AC31" s="31">
        <f t="shared" si="4"/>
        <v>-1</v>
      </c>
      <c r="AE31" s="24">
        <f>+'Res (100)'!AE31</f>
        <v>0</v>
      </c>
      <c r="AF31" s="25">
        <f t="shared" si="33"/>
        <v>1500</v>
      </c>
      <c r="AG31" s="26">
        <f t="shared" si="27"/>
        <v>0</v>
      </c>
      <c r="AH31" s="27"/>
      <c r="AI31" s="30">
        <f t="shared" si="5"/>
        <v>0</v>
      </c>
      <c r="AJ31" s="31" t="str">
        <f t="shared" si="6"/>
        <v/>
      </c>
      <c r="AL31" s="24">
        <f>+'Res (100)'!AL31</f>
        <v>0</v>
      </c>
      <c r="AM31" s="25">
        <f t="shared" si="34"/>
        <v>1500</v>
      </c>
      <c r="AN31" s="26">
        <f t="shared" si="28"/>
        <v>0</v>
      </c>
      <c r="AO31" s="27"/>
      <c r="AP31" s="30">
        <f t="shared" si="7"/>
        <v>0</v>
      </c>
      <c r="AQ31" s="31" t="str">
        <f t="shared" si="8"/>
        <v/>
      </c>
    </row>
    <row r="32" spans="2:43" x14ac:dyDescent="0.25">
      <c r="B32" s="33"/>
      <c r="C32" s="21"/>
      <c r="D32" s="22"/>
      <c r="E32" s="23"/>
      <c r="F32" s="24"/>
      <c r="G32" s="25">
        <f t="shared" ref="G32:G38" si="35">$F$18</f>
        <v>1500</v>
      </c>
      <c r="H32" s="26">
        <f t="shared" si="0"/>
        <v>0</v>
      </c>
      <c r="I32" s="27"/>
      <c r="J32" s="28"/>
      <c r="K32" s="25">
        <f t="shared" si="30"/>
        <v>1500</v>
      </c>
      <c r="L32" s="26">
        <f t="shared" si="22"/>
        <v>0</v>
      </c>
      <c r="M32" s="27"/>
      <c r="N32" s="30">
        <f t="shared" si="23"/>
        <v>0</v>
      </c>
      <c r="O32" s="31" t="str">
        <f t="shared" si="24"/>
        <v/>
      </c>
      <c r="Q32" s="28"/>
      <c r="R32" s="25">
        <f t="shared" si="31"/>
        <v>1500</v>
      </c>
      <c r="S32" s="26">
        <f t="shared" si="25"/>
        <v>0</v>
      </c>
      <c r="T32" s="27"/>
      <c r="U32" s="30">
        <f t="shared" si="1"/>
        <v>0</v>
      </c>
      <c r="V32" s="31" t="str">
        <f t="shared" si="2"/>
        <v/>
      </c>
      <c r="X32" s="28"/>
      <c r="Y32" s="25">
        <f t="shared" si="32"/>
        <v>1500</v>
      </c>
      <c r="Z32" s="26">
        <f t="shared" si="26"/>
        <v>0</v>
      </c>
      <c r="AA32" s="27"/>
      <c r="AB32" s="30">
        <f t="shared" si="3"/>
        <v>0</v>
      </c>
      <c r="AC32" s="31" t="str">
        <f t="shared" si="4"/>
        <v/>
      </c>
      <c r="AE32" s="28"/>
      <c r="AF32" s="25">
        <f t="shared" si="33"/>
        <v>1500</v>
      </c>
      <c r="AG32" s="26">
        <f t="shared" si="27"/>
        <v>0</v>
      </c>
      <c r="AH32" s="27"/>
      <c r="AI32" s="30">
        <f t="shared" si="5"/>
        <v>0</v>
      </c>
      <c r="AJ32" s="31" t="str">
        <f t="shared" si="6"/>
        <v/>
      </c>
      <c r="AL32" s="28"/>
      <c r="AM32" s="25">
        <f t="shared" si="34"/>
        <v>1500</v>
      </c>
      <c r="AN32" s="26">
        <f t="shared" si="28"/>
        <v>0</v>
      </c>
      <c r="AO32" s="27"/>
      <c r="AP32" s="30">
        <f t="shared" si="7"/>
        <v>0</v>
      </c>
      <c r="AQ32" s="31" t="str">
        <f t="shared" si="8"/>
        <v/>
      </c>
    </row>
    <row r="33" spans="2:43" x14ac:dyDescent="0.25">
      <c r="B33" s="33"/>
      <c r="C33" s="21"/>
      <c r="D33" s="22"/>
      <c r="E33" s="23"/>
      <c r="F33" s="24"/>
      <c r="G33" s="25">
        <f t="shared" si="35"/>
        <v>1500</v>
      </c>
      <c r="H33" s="26">
        <f t="shared" si="0"/>
        <v>0</v>
      </c>
      <c r="I33" s="27"/>
      <c r="J33" s="28"/>
      <c r="K33" s="25">
        <f t="shared" si="30"/>
        <v>1500</v>
      </c>
      <c r="L33" s="26">
        <f t="shared" si="22"/>
        <v>0</v>
      </c>
      <c r="M33" s="27"/>
      <c r="N33" s="30">
        <f t="shared" si="23"/>
        <v>0</v>
      </c>
      <c r="O33" s="31" t="str">
        <f t="shared" si="24"/>
        <v/>
      </c>
      <c r="Q33" s="28"/>
      <c r="R33" s="25">
        <f t="shared" si="31"/>
        <v>1500</v>
      </c>
      <c r="S33" s="26">
        <f t="shared" si="25"/>
        <v>0</v>
      </c>
      <c r="T33" s="27"/>
      <c r="U33" s="30">
        <f t="shared" si="1"/>
        <v>0</v>
      </c>
      <c r="V33" s="31" t="str">
        <f t="shared" si="2"/>
        <v/>
      </c>
      <c r="X33" s="28"/>
      <c r="Y33" s="25">
        <f t="shared" si="32"/>
        <v>1500</v>
      </c>
      <c r="Z33" s="26">
        <f t="shared" si="26"/>
        <v>0</v>
      </c>
      <c r="AA33" s="27"/>
      <c r="AB33" s="30">
        <f t="shared" si="3"/>
        <v>0</v>
      </c>
      <c r="AC33" s="31" t="str">
        <f t="shared" si="4"/>
        <v/>
      </c>
      <c r="AE33" s="28"/>
      <c r="AF33" s="25">
        <f t="shared" si="33"/>
        <v>1500</v>
      </c>
      <c r="AG33" s="26">
        <f t="shared" si="27"/>
        <v>0</v>
      </c>
      <c r="AH33" s="27"/>
      <c r="AI33" s="30">
        <f t="shared" si="5"/>
        <v>0</v>
      </c>
      <c r="AJ33" s="31" t="str">
        <f t="shared" si="6"/>
        <v/>
      </c>
      <c r="AL33" s="28"/>
      <c r="AM33" s="25">
        <f t="shared" si="34"/>
        <v>1500</v>
      </c>
      <c r="AN33" s="26">
        <f t="shared" si="28"/>
        <v>0</v>
      </c>
      <c r="AO33" s="27"/>
      <c r="AP33" s="30">
        <f t="shared" si="7"/>
        <v>0</v>
      </c>
      <c r="AQ33" s="31" t="str">
        <f t="shared" si="8"/>
        <v/>
      </c>
    </row>
    <row r="34" spans="2:43" x14ac:dyDescent="0.25">
      <c r="B34" s="33"/>
      <c r="C34" s="21"/>
      <c r="D34" s="22"/>
      <c r="E34" s="23"/>
      <c r="F34" s="24"/>
      <c r="G34" s="25">
        <f t="shared" si="35"/>
        <v>1500</v>
      </c>
      <c r="H34" s="26">
        <f t="shared" si="0"/>
        <v>0</v>
      </c>
      <c r="I34" s="27"/>
      <c r="J34" s="28"/>
      <c r="K34" s="25">
        <f t="shared" si="30"/>
        <v>1500</v>
      </c>
      <c r="L34" s="26">
        <f t="shared" si="22"/>
        <v>0</v>
      </c>
      <c r="M34" s="27"/>
      <c r="N34" s="30">
        <f t="shared" si="23"/>
        <v>0</v>
      </c>
      <c r="O34" s="31" t="str">
        <f t="shared" si="24"/>
        <v/>
      </c>
      <c r="Q34" s="28"/>
      <c r="R34" s="25">
        <f t="shared" si="31"/>
        <v>1500</v>
      </c>
      <c r="S34" s="26">
        <f t="shared" si="25"/>
        <v>0</v>
      </c>
      <c r="T34" s="27"/>
      <c r="U34" s="30">
        <f t="shared" si="1"/>
        <v>0</v>
      </c>
      <c r="V34" s="31" t="str">
        <f t="shared" si="2"/>
        <v/>
      </c>
      <c r="X34" s="28"/>
      <c r="Y34" s="25">
        <f t="shared" si="32"/>
        <v>1500</v>
      </c>
      <c r="Z34" s="26">
        <f t="shared" si="26"/>
        <v>0</v>
      </c>
      <c r="AA34" s="27"/>
      <c r="AB34" s="30">
        <f t="shared" si="3"/>
        <v>0</v>
      </c>
      <c r="AC34" s="31" t="str">
        <f t="shared" si="4"/>
        <v/>
      </c>
      <c r="AE34" s="28"/>
      <c r="AF34" s="25">
        <f t="shared" si="33"/>
        <v>1500</v>
      </c>
      <c r="AG34" s="26">
        <f t="shared" si="27"/>
        <v>0</v>
      </c>
      <c r="AH34" s="27"/>
      <c r="AI34" s="30">
        <f t="shared" si="5"/>
        <v>0</v>
      </c>
      <c r="AJ34" s="31" t="str">
        <f t="shared" si="6"/>
        <v/>
      </c>
      <c r="AL34" s="28"/>
      <c r="AM34" s="25">
        <f t="shared" si="34"/>
        <v>1500</v>
      </c>
      <c r="AN34" s="26">
        <f t="shared" si="28"/>
        <v>0</v>
      </c>
      <c r="AO34" s="27"/>
      <c r="AP34" s="30">
        <f t="shared" si="7"/>
        <v>0</v>
      </c>
      <c r="AQ34" s="31" t="str">
        <f t="shared" si="8"/>
        <v/>
      </c>
    </row>
    <row r="35" spans="2:43" x14ac:dyDescent="0.25">
      <c r="B35" s="33"/>
      <c r="C35" s="21"/>
      <c r="D35" s="22"/>
      <c r="E35" s="23"/>
      <c r="F35" s="24"/>
      <c r="G35" s="25">
        <f t="shared" si="35"/>
        <v>1500</v>
      </c>
      <c r="H35" s="26">
        <f t="shared" si="0"/>
        <v>0</v>
      </c>
      <c r="I35" s="27"/>
      <c r="J35" s="28"/>
      <c r="K35" s="25">
        <f t="shared" si="30"/>
        <v>1500</v>
      </c>
      <c r="L35" s="26">
        <f t="shared" si="22"/>
        <v>0</v>
      </c>
      <c r="M35" s="27"/>
      <c r="N35" s="30">
        <f t="shared" si="23"/>
        <v>0</v>
      </c>
      <c r="O35" s="31" t="str">
        <f t="shared" si="24"/>
        <v/>
      </c>
      <c r="Q35" s="28"/>
      <c r="R35" s="25">
        <f t="shared" si="31"/>
        <v>1500</v>
      </c>
      <c r="S35" s="26">
        <f t="shared" si="25"/>
        <v>0</v>
      </c>
      <c r="T35" s="27"/>
      <c r="U35" s="30">
        <f t="shared" si="1"/>
        <v>0</v>
      </c>
      <c r="V35" s="31" t="str">
        <f t="shared" si="2"/>
        <v/>
      </c>
      <c r="X35" s="28"/>
      <c r="Y35" s="25">
        <f t="shared" si="32"/>
        <v>1500</v>
      </c>
      <c r="Z35" s="26">
        <f t="shared" si="26"/>
        <v>0</v>
      </c>
      <c r="AA35" s="27"/>
      <c r="AB35" s="30">
        <f t="shared" si="3"/>
        <v>0</v>
      </c>
      <c r="AC35" s="31" t="str">
        <f t="shared" si="4"/>
        <v/>
      </c>
      <c r="AE35" s="28"/>
      <c r="AF35" s="25">
        <f t="shared" si="33"/>
        <v>1500</v>
      </c>
      <c r="AG35" s="26">
        <f t="shared" si="27"/>
        <v>0</v>
      </c>
      <c r="AH35" s="27"/>
      <c r="AI35" s="30">
        <f t="shared" si="5"/>
        <v>0</v>
      </c>
      <c r="AJ35" s="31" t="str">
        <f t="shared" si="6"/>
        <v/>
      </c>
      <c r="AL35" s="28"/>
      <c r="AM35" s="25">
        <f t="shared" si="34"/>
        <v>1500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1500</v>
      </c>
      <c r="H37" s="26">
        <f t="shared" si="0"/>
        <v>0</v>
      </c>
      <c r="I37" s="27"/>
      <c r="J37" s="28"/>
      <c r="K37" s="25">
        <f t="shared" si="30"/>
        <v>1500</v>
      </c>
      <c r="L37" s="26">
        <f t="shared" si="22"/>
        <v>0</v>
      </c>
      <c r="M37" s="27"/>
      <c r="N37" s="30">
        <f t="shared" si="23"/>
        <v>0</v>
      </c>
      <c r="O37" s="31" t="str">
        <f t="shared" si="24"/>
        <v/>
      </c>
      <c r="Q37" s="28"/>
      <c r="R37" s="25">
        <f t="shared" si="31"/>
        <v>1500</v>
      </c>
      <c r="S37" s="26">
        <f t="shared" si="25"/>
        <v>0</v>
      </c>
      <c r="T37" s="27"/>
      <c r="U37" s="30">
        <f t="shared" si="1"/>
        <v>0</v>
      </c>
      <c r="V37" s="31" t="str">
        <f t="shared" si="2"/>
        <v/>
      </c>
      <c r="X37" s="28"/>
      <c r="Y37" s="25">
        <f t="shared" si="32"/>
        <v>1500</v>
      </c>
      <c r="Z37" s="26">
        <f t="shared" si="26"/>
        <v>0</v>
      </c>
      <c r="AA37" s="27"/>
      <c r="AB37" s="30">
        <f t="shared" si="3"/>
        <v>0</v>
      </c>
      <c r="AC37" s="31" t="str">
        <f t="shared" si="4"/>
        <v/>
      </c>
      <c r="AE37" s="28"/>
      <c r="AF37" s="25">
        <f t="shared" si="33"/>
        <v>1500</v>
      </c>
      <c r="AG37" s="26">
        <f t="shared" si="27"/>
        <v>0</v>
      </c>
      <c r="AH37" s="27"/>
      <c r="AI37" s="30">
        <f t="shared" si="5"/>
        <v>0</v>
      </c>
      <c r="AJ37" s="31" t="str">
        <f t="shared" si="6"/>
        <v/>
      </c>
      <c r="AL37" s="28"/>
      <c r="AM37" s="25">
        <f t="shared" si="34"/>
        <v>1500</v>
      </c>
      <c r="AN37" s="26">
        <f t="shared" si="28"/>
        <v>0</v>
      </c>
      <c r="AO37" s="27"/>
      <c r="AP37" s="30">
        <f t="shared" si="7"/>
        <v>0</v>
      </c>
      <c r="AQ37" s="31" t="str">
        <f t="shared" si="8"/>
        <v/>
      </c>
    </row>
    <row r="38" spans="2:43" x14ac:dyDescent="0.25">
      <c r="B38" s="33"/>
      <c r="C38" s="21"/>
      <c r="D38" s="22"/>
      <c r="E38" s="23"/>
      <c r="F38" s="24"/>
      <c r="G38" s="25">
        <f t="shared" si="35"/>
        <v>1500</v>
      </c>
      <c r="H38" s="26">
        <f t="shared" si="0"/>
        <v>0</v>
      </c>
      <c r="I38" s="27"/>
      <c r="J38" s="28"/>
      <c r="K38" s="25">
        <f t="shared" si="30"/>
        <v>1500</v>
      </c>
      <c r="L38" s="26">
        <f t="shared" si="22"/>
        <v>0</v>
      </c>
      <c r="M38" s="27"/>
      <c r="N38" s="30">
        <f t="shared" si="23"/>
        <v>0</v>
      </c>
      <c r="O38" s="31" t="str">
        <f t="shared" si="24"/>
        <v/>
      </c>
      <c r="Q38" s="28"/>
      <c r="R38" s="25">
        <f t="shared" si="31"/>
        <v>1500</v>
      </c>
      <c r="S38" s="26">
        <f t="shared" si="25"/>
        <v>0</v>
      </c>
      <c r="T38" s="27"/>
      <c r="U38" s="30">
        <f t="shared" si="1"/>
        <v>0</v>
      </c>
      <c r="V38" s="31" t="str">
        <f t="shared" si="2"/>
        <v/>
      </c>
      <c r="X38" s="28"/>
      <c r="Y38" s="25">
        <f t="shared" si="32"/>
        <v>1500</v>
      </c>
      <c r="Z38" s="26">
        <f t="shared" si="26"/>
        <v>0</v>
      </c>
      <c r="AA38" s="27"/>
      <c r="AB38" s="30">
        <f t="shared" si="3"/>
        <v>0</v>
      </c>
      <c r="AC38" s="31" t="str">
        <f t="shared" si="4"/>
        <v/>
      </c>
      <c r="AE38" s="28"/>
      <c r="AF38" s="25">
        <f t="shared" si="33"/>
        <v>1500</v>
      </c>
      <c r="AG38" s="26">
        <f t="shared" si="27"/>
        <v>0</v>
      </c>
      <c r="AH38" s="27"/>
      <c r="AI38" s="30">
        <f t="shared" si="5"/>
        <v>0</v>
      </c>
      <c r="AJ38" s="31" t="str">
        <f t="shared" si="6"/>
        <v/>
      </c>
      <c r="AL38" s="28"/>
      <c r="AM38" s="25">
        <f t="shared" si="34"/>
        <v>1500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1500</v>
      </c>
      <c r="H40" s="26">
        <f>G40*F40</f>
        <v>-0.44999999999999996</v>
      </c>
      <c r="I40" s="27"/>
      <c r="J40" s="28">
        <f>+'Proposed Rates'!E38</f>
        <v>-5.9999999999999995E-4</v>
      </c>
      <c r="K40" s="25">
        <f>$F$18</f>
        <v>1500</v>
      </c>
      <c r="L40" s="26">
        <f>K40*J40</f>
        <v>-0.89999999999999991</v>
      </c>
      <c r="M40" s="27"/>
      <c r="N40" s="30">
        <f>L40-H40</f>
        <v>-0.44999999999999996</v>
      </c>
      <c r="O40" s="31">
        <f>IF((H40)=0,"",(N40/H40))</f>
        <v>1</v>
      </c>
      <c r="Q40" s="28">
        <f>+'Proposed Rates'!F38</f>
        <v>-5.9999999999999995E-4</v>
      </c>
      <c r="R40" s="25">
        <f>$F$18</f>
        <v>1500</v>
      </c>
      <c r="S40" s="26">
        <f>R40*Q40</f>
        <v>-0.89999999999999991</v>
      </c>
      <c r="T40" s="27"/>
      <c r="U40" s="30">
        <f t="shared" si="1"/>
        <v>0</v>
      </c>
      <c r="V40" s="31">
        <f t="shared" si="2"/>
        <v>0</v>
      </c>
      <c r="X40" s="28">
        <f>+'Proposed Rates'!G38</f>
        <v>0</v>
      </c>
      <c r="Y40" s="25">
        <f>$F$18</f>
        <v>1500</v>
      </c>
      <c r="Z40" s="26">
        <f>Y40*X40</f>
        <v>0</v>
      </c>
      <c r="AA40" s="27"/>
      <c r="AB40" s="30">
        <f t="shared" si="3"/>
        <v>0.89999999999999991</v>
      </c>
      <c r="AC40" s="31">
        <f t="shared" si="4"/>
        <v>-1</v>
      </c>
      <c r="AE40" s="28">
        <f>+'Proposed Rates'!H38</f>
        <v>0</v>
      </c>
      <c r="AF40" s="25">
        <f>$F$18</f>
        <v>1500</v>
      </c>
      <c r="AG40" s="26">
        <f>AF40*AE40</f>
        <v>0</v>
      </c>
      <c r="AH40" s="27"/>
      <c r="AI40" s="30">
        <f t="shared" si="5"/>
        <v>0</v>
      </c>
      <c r="AJ40" s="31" t="str">
        <f t="shared" si="6"/>
        <v/>
      </c>
      <c r="AL40" s="28">
        <f>+'Proposed Rates'!I38</f>
        <v>0</v>
      </c>
      <c r="AM40" s="25">
        <f>$F$18</f>
        <v>1500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Rates'!D139</f>
        <v>0</v>
      </c>
      <c r="G42" s="25">
        <f t="shared" ref="G42:G43" si="36">$F$18</f>
        <v>1500</v>
      </c>
      <c r="H42" s="26">
        <f t="shared" ref="H42:H43" si="37">G42*F42</f>
        <v>0</v>
      </c>
      <c r="I42" s="41"/>
      <c r="J42" s="28">
        <f>+'Proposed Rates'!E139</f>
        <v>0</v>
      </c>
      <c r="K42" s="25">
        <f t="shared" ref="K42:K43" si="38">$F$18</f>
        <v>1500</v>
      </c>
      <c r="L42" s="26">
        <f t="shared" ref="L42:L43" si="39">K42*J42</f>
        <v>0</v>
      </c>
      <c r="M42" s="42"/>
      <c r="N42" s="30">
        <f t="shared" ref="N42:N43" si="40">L42-H42</f>
        <v>0</v>
      </c>
      <c r="O42" s="31" t="str">
        <f t="shared" ref="O42:O46" si="41">IF((H42)=0,"",(N42/H42))</f>
        <v/>
      </c>
      <c r="Q42" s="28">
        <f>+'Proposed Rates'!F139</f>
        <v>0</v>
      </c>
      <c r="R42" s="25">
        <f t="shared" ref="R42:R43" si="42">$F$18</f>
        <v>1500</v>
      </c>
      <c r="S42" s="26">
        <f t="shared" ref="S42:S43" si="43">R42*Q42</f>
        <v>0</v>
      </c>
      <c r="T42" s="42"/>
      <c r="U42" s="30">
        <f t="shared" si="1"/>
        <v>0</v>
      </c>
      <c r="V42" s="31" t="str">
        <f t="shared" si="2"/>
        <v/>
      </c>
      <c r="X42" s="28">
        <f>+'Proposed Rates'!G139</f>
        <v>0</v>
      </c>
      <c r="Y42" s="25">
        <f t="shared" ref="Y42:Y43" si="44">$F$18</f>
        <v>1500</v>
      </c>
      <c r="Z42" s="26">
        <f t="shared" ref="Z42:Z43" si="45">Y42*X42</f>
        <v>0</v>
      </c>
      <c r="AA42" s="42"/>
      <c r="AB42" s="30">
        <f t="shared" si="3"/>
        <v>0</v>
      </c>
      <c r="AC42" s="31" t="str">
        <f t="shared" si="4"/>
        <v/>
      </c>
      <c r="AE42" s="28">
        <f>+'Proposed Rates'!H139</f>
        <v>0</v>
      </c>
      <c r="AF42" s="25">
        <f t="shared" ref="AF42:AF43" si="46">$F$18</f>
        <v>1500</v>
      </c>
      <c r="AG42" s="26">
        <f t="shared" ref="AG42:AG43" si="47">AF42*AE42</f>
        <v>0</v>
      </c>
      <c r="AH42" s="42"/>
      <c r="AI42" s="30">
        <f t="shared" si="5"/>
        <v>0</v>
      </c>
      <c r="AJ42" s="31" t="str">
        <f t="shared" si="6"/>
        <v/>
      </c>
      <c r="AL42" s="28">
        <f>+'Proposed Rates'!I139</f>
        <v>0</v>
      </c>
      <c r="AM42" s="25">
        <f t="shared" ref="AM42:AM43" si="48">$F$18</f>
        <v>1500</v>
      </c>
      <c r="AN42" s="26">
        <f t="shared" ref="AN42:AN43" si="49">AM42*AL42</f>
        <v>0</v>
      </c>
      <c r="AO42" s="42"/>
      <c r="AP42" s="30">
        <f t="shared" si="7"/>
        <v>0</v>
      </c>
      <c r="AQ42" s="31" t="str">
        <f t="shared" si="8"/>
        <v/>
      </c>
    </row>
    <row r="43" spans="2:43" x14ac:dyDescent="0.25">
      <c r="B43" s="40"/>
      <c r="C43" s="21"/>
      <c r="D43" s="22"/>
      <c r="E43" s="23"/>
      <c r="F43" s="24"/>
      <c r="G43" s="25">
        <f t="shared" si="36"/>
        <v>1500</v>
      </c>
      <c r="H43" s="26">
        <f t="shared" si="37"/>
        <v>0</v>
      </c>
      <c r="I43" s="41"/>
      <c r="J43" s="28"/>
      <c r="K43" s="25">
        <f t="shared" si="38"/>
        <v>1500</v>
      </c>
      <c r="L43" s="26">
        <f t="shared" si="39"/>
        <v>0</v>
      </c>
      <c r="M43" s="42"/>
      <c r="N43" s="30">
        <f t="shared" si="40"/>
        <v>0</v>
      </c>
      <c r="O43" s="31" t="str">
        <f t="shared" si="41"/>
        <v/>
      </c>
      <c r="Q43" s="28"/>
      <c r="R43" s="25">
        <f t="shared" si="42"/>
        <v>1500</v>
      </c>
      <c r="S43" s="26">
        <f t="shared" si="43"/>
        <v>0</v>
      </c>
      <c r="T43" s="42"/>
      <c r="U43" s="30">
        <f t="shared" si="1"/>
        <v>0</v>
      </c>
      <c r="V43" s="31" t="str">
        <f t="shared" si="2"/>
        <v/>
      </c>
      <c r="X43" s="28"/>
      <c r="Y43" s="25">
        <f t="shared" si="44"/>
        <v>1500</v>
      </c>
      <c r="Z43" s="26">
        <f t="shared" si="45"/>
        <v>0</v>
      </c>
      <c r="AA43" s="42"/>
      <c r="AB43" s="30">
        <f t="shared" si="3"/>
        <v>0</v>
      </c>
      <c r="AC43" s="31" t="str">
        <f t="shared" si="4"/>
        <v/>
      </c>
      <c r="AE43" s="28"/>
      <c r="AF43" s="25">
        <f t="shared" si="46"/>
        <v>1500</v>
      </c>
      <c r="AG43" s="26">
        <f t="shared" si="47"/>
        <v>0</v>
      </c>
      <c r="AH43" s="42"/>
      <c r="AI43" s="30">
        <f t="shared" si="5"/>
        <v>0</v>
      </c>
      <c r="AJ43" s="31" t="str">
        <f t="shared" si="6"/>
        <v/>
      </c>
      <c r="AL43" s="28"/>
      <c r="AM43" s="25">
        <f t="shared" si="48"/>
        <v>1500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1550.2500000000002</v>
      </c>
      <c r="H44" s="26">
        <f>G44*F44</f>
        <v>9.3015000000000014E-2</v>
      </c>
      <c r="I44" s="27"/>
      <c r="J44" s="46">
        <f>'Proposed Rates'!E233</f>
        <v>5.0000000000000002E-5</v>
      </c>
      <c r="K44" s="45">
        <f>$F$18*(1+J73)</f>
        <v>1550.7</v>
      </c>
      <c r="L44" s="26">
        <f>K44*J44</f>
        <v>7.7535000000000007E-2</v>
      </c>
      <c r="M44" s="27"/>
      <c r="N44" s="30">
        <f>L44-H44</f>
        <v>-1.5480000000000008E-2</v>
      </c>
      <c r="O44" s="31">
        <f>IF((H44)=0,"",(N44/H44))</f>
        <v>-0.16642477019835517</v>
      </c>
      <c r="Q44" s="46">
        <f>'Proposed Rates'!F233</f>
        <v>5.0000000000000002E-5</v>
      </c>
      <c r="R44" s="45">
        <f>$F$18*(1+Q73)</f>
        <v>1550.7</v>
      </c>
      <c r="S44" s="26">
        <f>R44*Q44</f>
        <v>7.7535000000000007E-2</v>
      </c>
      <c r="T44" s="27"/>
      <c r="U44" s="30">
        <f t="shared" si="1"/>
        <v>0</v>
      </c>
      <c r="V44" s="31">
        <f t="shared" si="2"/>
        <v>0</v>
      </c>
      <c r="X44" s="46">
        <f>'Proposed Rates'!G233</f>
        <v>5.0000000000000002E-5</v>
      </c>
      <c r="Y44" s="45">
        <f>$F$18*(1+X73)</f>
        <v>1550.7</v>
      </c>
      <c r="Z44" s="26">
        <f>Y44*X44</f>
        <v>7.7535000000000007E-2</v>
      </c>
      <c r="AA44" s="27"/>
      <c r="AB44" s="30">
        <f t="shared" si="3"/>
        <v>0</v>
      </c>
      <c r="AC44" s="31">
        <f t="shared" si="4"/>
        <v>0</v>
      </c>
      <c r="AE44" s="46">
        <f>'Proposed Rates'!H233</f>
        <v>5.0000000000000002E-5</v>
      </c>
      <c r="AF44" s="45">
        <f>$F$18*(1+AE73)</f>
        <v>1550.7</v>
      </c>
      <c r="AG44" s="26">
        <f>AF44*AE44</f>
        <v>7.7535000000000007E-2</v>
      </c>
      <c r="AH44" s="27"/>
      <c r="AI44" s="30">
        <f t="shared" si="5"/>
        <v>0</v>
      </c>
      <c r="AJ44" s="31">
        <f t="shared" si="6"/>
        <v>0</v>
      </c>
      <c r="AL44" s="46">
        <f>'Proposed Rates'!I233</f>
        <v>5.0000000000000002E-5</v>
      </c>
      <c r="AM44" s="45">
        <f>$F$18*(1+AL73)</f>
        <v>1550.7</v>
      </c>
      <c r="AN44" s="26">
        <f>AM44*AL44</f>
        <v>7.7535000000000007E-2</v>
      </c>
      <c r="AO44" s="27"/>
      <c r="AP44" s="30">
        <f t="shared" si="7"/>
        <v>0</v>
      </c>
      <c r="AQ44" s="31">
        <f t="shared" si="8"/>
        <v>0</v>
      </c>
    </row>
    <row r="45" spans="2:43" x14ac:dyDescent="0.25">
      <c r="B45" s="43" t="s">
        <v>25</v>
      </c>
      <c r="C45" s="21"/>
      <c r="D45" s="22"/>
      <c r="E45" s="23"/>
      <c r="F45" s="47">
        <f>0.65*$F$54+0.17*$F$55+0.18*$F$56</f>
        <v>0.12756999999999999</v>
      </c>
      <c r="G45" s="48">
        <f>$F$18*(1+$F$73)-$F$18</f>
        <v>50.250000000000227</v>
      </c>
      <c r="H45" s="26">
        <f t="shared" ref="H45" si="50">G45*F45</f>
        <v>6.4103925000000288</v>
      </c>
      <c r="I45" s="27"/>
      <c r="J45" s="49">
        <f>0.65*$J$54+0.17*$J$55+0.18*$J$56</f>
        <v>0.12756999999999999</v>
      </c>
      <c r="K45" s="48">
        <f>$F$18*(1+$J$73)-$F$18</f>
        <v>50.700000000000045</v>
      </c>
      <c r="L45" s="26">
        <f t="shared" ref="L45" si="51">K45*J45</f>
        <v>6.4677990000000056</v>
      </c>
      <c r="M45" s="27"/>
      <c r="N45" s="30">
        <f t="shared" ref="N45" si="52">L45-H45</f>
        <v>5.7406499999976823E-2</v>
      </c>
      <c r="O45" s="31">
        <f t="shared" ref="O45" si="53">IF((H45)=0,"",(N45/H45))</f>
        <v>8.9552238805933587E-3</v>
      </c>
      <c r="Q45" s="49">
        <f>0.65*$Q$54+0.17*$Q$55+0.18*$Q$56</f>
        <v>0.12756999999999999</v>
      </c>
      <c r="R45" s="48">
        <f>$F$18*(1+Q73)-$F$18</f>
        <v>50.700000000000045</v>
      </c>
      <c r="S45" s="26">
        <f t="shared" ref="S45" si="54">R45*Q45</f>
        <v>6.4677990000000056</v>
      </c>
      <c r="T45" s="27"/>
      <c r="U45" s="30">
        <f t="shared" si="1"/>
        <v>0</v>
      </c>
      <c r="V45" s="31">
        <f t="shared" si="2"/>
        <v>0</v>
      </c>
      <c r="X45" s="49">
        <f>0.65*$X$54+0.17*$X$55+0.18*$X$56</f>
        <v>0.12756999999999999</v>
      </c>
      <c r="Y45" s="48">
        <f>$F$18*(1+X73)-$F$18</f>
        <v>50.700000000000045</v>
      </c>
      <c r="Z45" s="26">
        <f t="shared" ref="Z45" si="55">Y45*X45</f>
        <v>6.4677990000000056</v>
      </c>
      <c r="AA45" s="27"/>
      <c r="AB45" s="30">
        <f t="shared" si="3"/>
        <v>0</v>
      </c>
      <c r="AC45" s="31">
        <f t="shared" si="4"/>
        <v>0</v>
      </c>
      <c r="AE45" s="49">
        <f>0.65*$AE$54+0.17*$AE$55+0.18*$AE$56</f>
        <v>0.12756999999999999</v>
      </c>
      <c r="AF45" s="48">
        <f>$F$18*(1+AE73)-$F$18</f>
        <v>50.700000000000045</v>
      </c>
      <c r="AG45" s="26">
        <f t="shared" ref="AG45" si="56">AF45*AE45</f>
        <v>6.4677990000000056</v>
      </c>
      <c r="AH45" s="27"/>
      <c r="AI45" s="30">
        <f t="shared" si="5"/>
        <v>0</v>
      </c>
      <c r="AJ45" s="31">
        <f t="shared" si="6"/>
        <v>0</v>
      </c>
      <c r="AL45" s="49">
        <f>0.65*$AL$54+0.17*$AL$55+0.18*$AL$56</f>
        <v>0.12756999999999999</v>
      </c>
      <c r="AM45" s="48">
        <f>$F$18*(1+AL73)-$F$18</f>
        <v>50.700000000000045</v>
      </c>
      <c r="AN45" s="26">
        <f t="shared" ref="AN45" si="57">AM45*AL45</f>
        <v>6.4677990000000056</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35.263407500000028</v>
      </c>
      <c r="I47" s="36"/>
      <c r="J47" s="53"/>
      <c r="K47" s="55"/>
      <c r="L47" s="54">
        <f>SUM(L40:L46)+L39</f>
        <v>35.275334000000001</v>
      </c>
      <c r="M47" s="36"/>
      <c r="N47" s="37">
        <f t="shared" ref="N47:N64" si="58">L47-H47</f>
        <v>1.1926499999972862E-2</v>
      </c>
      <c r="O47" s="38">
        <f t="shared" ref="O47:O64" si="59">IF((H47)=0,"",(N47/H47))</f>
        <v>3.3821178511954218E-4</v>
      </c>
      <c r="Q47" s="53"/>
      <c r="R47" s="55"/>
      <c r="S47" s="54">
        <f>SUM(S40:S46)+S39</f>
        <v>36.555334000000002</v>
      </c>
      <c r="T47" s="36"/>
      <c r="U47" s="37">
        <f t="shared" si="1"/>
        <v>1.2800000000000011</v>
      </c>
      <c r="V47" s="38">
        <f t="shared" si="2"/>
        <v>3.6285978185210128E-2</v>
      </c>
      <c r="X47" s="53"/>
      <c r="Y47" s="55"/>
      <c r="Z47" s="54">
        <f>SUM(Z40:Z46)+Z39</f>
        <v>38.745334000000007</v>
      </c>
      <c r="AA47" s="36"/>
      <c r="AB47" s="37">
        <f t="shared" si="3"/>
        <v>2.1900000000000048</v>
      </c>
      <c r="AC47" s="38">
        <f t="shared" si="4"/>
        <v>5.99091776866272E-2</v>
      </c>
      <c r="AE47" s="53"/>
      <c r="AF47" s="55"/>
      <c r="AG47" s="54">
        <f>SUM(AG40:AG46)+AG39</f>
        <v>39.225334000000004</v>
      </c>
      <c r="AH47" s="36"/>
      <c r="AI47" s="37">
        <f t="shared" si="5"/>
        <v>0.47999999999999687</v>
      </c>
      <c r="AJ47" s="38">
        <f t="shared" si="6"/>
        <v>1.238858852010404E-2</v>
      </c>
      <c r="AL47" s="53"/>
      <c r="AM47" s="55"/>
      <c r="AN47" s="54">
        <f>SUM(AN40:AN46)+AN39</f>
        <v>39.325334000000005</v>
      </c>
      <c r="AO47" s="36"/>
      <c r="AP47" s="37">
        <f t="shared" si="7"/>
        <v>0.10000000000000142</v>
      </c>
      <c r="AQ47" s="38">
        <f t="shared" si="8"/>
        <v>2.5493728109492048E-3</v>
      </c>
    </row>
    <row r="48" spans="2:43" x14ac:dyDescent="0.25">
      <c r="B48" s="27" t="s">
        <v>28</v>
      </c>
      <c r="C48" s="27"/>
      <c r="D48" s="56" t="s">
        <v>20</v>
      </c>
      <c r="E48" s="57"/>
      <c r="F48" s="28">
        <f>'Proposed Rates'!D153</f>
        <v>7.6E-3</v>
      </c>
      <c r="G48" s="58">
        <f>F18*(1+F73)</f>
        <v>1550.2500000000002</v>
      </c>
      <c r="H48" s="26">
        <f>G48*F48</f>
        <v>11.781900000000002</v>
      </c>
      <c r="I48" s="27"/>
      <c r="J48" s="28">
        <f>'Proposed Rates'!E153</f>
        <v>8.0999999999999996E-3</v>
      </c>
      <c r="K48" s="59">
        <f>F18*(1+J73)</f>
        <v>1550.7</v>
      </c>
      <c r="L48" s="26">
        <f>K48*J48</f>
        <v>12.56067</v>
      </c>
      <c r="M48" s="27"/>
      <c r="N48" s="30">
        <f t="shared" si="58"/>
        <v>0.77876999999999796</v>
      </c>
      <c r="O48" s="31">
        <f t="shared" si="59"/>
        <v>6.6098846535787764E-2</v>
      </c>
      <c r="Q48" s="28">
        <f>'Proposed Rates'!F153</f>
        <v>8.0999999999999996E-3</v>
      </c>
      <c r="R48" s="59">
        <f>$F$18*(1+Q73)</f>
        <v>1550.7</v>
      </c>
      <c r="S48" s="26">
        <f>R48*Q48</f>
        <v>12.56067</v>
      </c>
      <c r="T48" s="27"/>
      <c r="U48" s="30">
        <f t="shared" si="1"/>
        <v>0</v>
      </c>
      <c r="V48" s="31">
        <f t="shared" si="2"/>
        <v>0</v>
      </c>
      <c r="X48" s="28">
        <f>'Proposed Rates'!G153</f>
        <v>8.0999999999999996E-3</v>
      </c>
      <c r="Y48" s="59">
        <f>$F$18*(1+X73)</f>
        <v>1550.7</v>
      </c>
      <c r="Z48" s="26">
        <f>Y48*X48</f>
        <v>12.56067</v>
      </c>
      <c r="AA48" s="27"/>
      <c r="AB48" s="30">
        <f t="shared" si="3"/>
        <v>0</v>
      </c>
      <c r="AC48" s="31">
        <f t="shared" si="4"/>
        <v>0</v>
      </c>
      <c r="AE48" s="28">
        <f>'Proposed Rates'!H153</f>
        <v>8.0999999999999996E-3</v>
      </c>
      <c r="AF48" s="59">
        <f>$F$18*(1+AE73)</f>
        <v>1550.7</v>
      </c>
      <c r="AG48" s="26">
        <f>AF48*AE48</f>
        <v>12.56067</v>
      </c>
      <c r="AH48" s="27"/>
      <c r="AI48" s="30">
        <f t="shared" si="5"/>
        <v>0</v>
      </c>
      <c r="AJ48" s="31">
        <f t="shared" si="6"/>
        <v>0</v>
      </c>
      <c r="AL48" s="28">
        <f>'Proposed Rates'!I153</f>
        <v>8.0999999999999996E-3</v>
      </c>
      <c r="AM48" s="59">
        <f>$F$18*(1+AL73)</f>
        <v>1550.7</v>
      </c>
      <c r="AN48" s="26">
        <f>AM48*AL48</f>
        <v>12.56067</v>
      </c>
      <c r="AO48" s="27"/>
      <c r="AP48" s="30">
        <f t="shared" si="7"/>
        <v>0</v>
      </c>
      <c r="AQ48" s="31">
        <f t="shared" si="8"/>
        <v>0</v>
      </c>
    </row>
    <row r="49" spans="2:43" ht="25" x14ac:dyDescent="0.25">
      <c r="B49" s="60" t="s">
        <v>29</v>
      </c>
      <c r="C49" s="27"/>
      <c r="D49" s="56" t="s">
        <v>20</v>
      </c>
      <c r="E49" s="57"/>
      <c r="F49" s="28">
        <f>'Proposed Rates'!D167</f>
        <v>5.1999999999999998E-3</v>
      </c>
      <c r="G49" s="58">
        <f>G48</f>
        <v>1550.2500000000002</v>
      </c>
      <c r="H49" s="26">
        <f>G49*F49</f>
        <v>8.061300000000001</v>
      </c>
      <c r="I49" s="27"/>
      <c r="J49" s="28">
        <f>'Proposed Rates'!E167</f>
        <v>5.0000000000000001E-3</v>
      </c>
      <c r="K49" s="59">
        <f>K48</f>
        <v>1550.7</v>
      </c>
      <c r="L49" s="26">
        <f>K49*J49</f>
        <v>7.7535000000000007</v>
      </c>
      <c r="M49" s="27"/>
      <c r="N49" s="30">
        <f t="shared" si="58"/>
        <v>-0.3078000000000003</v>
      </c>
      <c r="O49" s="31">
        <f t="shared" si="59"/>
        <v>-3.818242715194823E-2</v>
      </c>
      <c r="Q49" s="28">
        <f>'Proposed Rates'!F167</f>
        <v>5.0000000000000001E-3</v>
      </c>
      <c r="R49" s="59">
        <f>R48</f>
        <v>1550.7</v>
      </c>
      <c r="S49" s="26">
        <f>R49*Q49</f>
        <v>7.7535000000000007</v>
      </c>
      <c r="T49" s="27"/>
      <c r="U49" s="30">
        <f t="shared" si="1"/>
        <v>0</v>
      </c>
      <c r="V49" s="31">
        <f t="shared" si="2"/>
        <v>0</v>
      </c>
      <c r="X49" s="28">
        <f>'Proposed Rates'!G167</f>
        <v>5.0000000000000001E-3</v>
      </c>
      <c r="Y49" s="59">
        <f>Y48</f>
        <v>1550.7</v>
      </c>
      <c r="Z49" s="26">
        <f>Y49*X49</f>
        <v>7.7535000000000007</v>
      </c>
      <c r="AA49" s="27"/>
      <c r="AB49" s="30">
        <f t="shared" si="3"/>
        <v>0</v>
      </c>
      <c r="AC49" s="31">
        <f t="shared" si="4"/>
        <v>0</v>
      </c>
      <c r="AE49" s="28">
        <f>'Proposed Rates'!H167</f>
        <v>5.0000000000000001E-3</v>
      </c>
      <c r="AF49" s="59">
        <f>AF48</f>
        <v>1550.7</v>
      </c>
      <c r="AG49" s="26">
        <f>AF49*AE49</f>
        <v>7.7535000000000007</v>
      </c>
      <c r="AH49" s="27"/>
      <c r="AI49" s="30">
        <f t="shared" si="5"/>
        <v>0</v>
      </c>
      <c r="AJ49" s="31">
        <f t="shared" si="6"/>
        <v>0</v>
      </c>
      <c r="AL49" s="28">
        <f>'Proposed Rates'!I167</f>
        <v>5.0000000000000001E-3</v>
      </c>
      <c r="AM49" s="59">
        <f>AM48</f>
        <v>1550.7</v>
      </c>
      <c r="AN49" s="26">
        <f>AM49*AL49</f>
        <v>7.7535000000000007</v>
      </c>
      <c r="AO49" s="27"/>
      <c r="AP49" s="30">
        <f t="shared" si="7"/>
        <v>0</v>
      </c>
      <c r="AQ49" s="31">
        <f t="shared" si="8"/>
        <v>0</v>
      </c>
    </row>
    <row r="50" spans="2:43" ht="26" x14ac:dyDescent="0.25">
      <c r="B50" s="50" t="s">
        <v>30</v>
      </c>
      <c r="C50" s="35"/>
      <c r="D50" s="35"/>
      <c r="E50" s="35"/>
      <c r="F50" s="61"/>
      <c r="G50" s="53"/>
      <c r="H50" s="54">
        <f>SUM(H47:H49)</f>
        <v>55.106607500000031</v>
      </c>
      <c r="I50" s="62"/>
      <c r="J50" s="63"/>
      <c r="K50" s="64"/>
      <c r="L50" s="54">
        <f>SUM(L47:L49)</f>
        <v>55.589504000000005</v>
      </c>
      <c r="M50" s="62"/>
      <c r="N50" s="37">
        <f t="shared" si="58"/>
        <v>0.48289649999997408</v>
      </c>
      <c r="O50" s="38">
        <f t="shared" si="59"/>
        <v>8.7629509764318887E-3</v>
      </c>
      <c r="Q50" s="63"/>
      <c r="R50" s="64"/>
      <c r="S50" s="54">
        <f>SUM(S47:S49)</f>
        <v>56.869504000000006</v>
      </c>
      <c r="T50" s="62"/>
      <c r="U50" s="37">
        <f t="shared" si="1"/>
        <v>1.2800000000000011</v>
      </c>
      <c r="V50" s="38">
        <f t="shared" si="2"/>
        <v>2.3025929499209077E-2</v>
      </c>
      <c r="X50" s="63"/>
      <c r="Y50" s="64"/>
      <c r="Z50" s="54">
        <f>SUM(Z47:Z49)</f>
        <v>59.059504000000011</v>
      </c>
      <c r="AA50" s="62"/>
      <c r="AB50" s="37">
        <f t="shared" si="3"/>
        <v>2.1900000000000048</v>
      </c>
      <c r="AC50" s="38">
        <f t="shared" si="4"/>
        <v>3.8509215765272095E-2</v>
      </c>
      <c r="AE50" s="63"/>
      <c r="AF50" s="64"/>
      <c r="AG50" s="54">
        <f>SUM(AG47:AG49)</f>
        <v>59.539504000000008</v>
      </c>
      <c r="AH50" s="62"/>
      <c r="AI50" s="37">
        <f t="shared" si="5"/>
        <v>0.47999999999999687</v>
      </c>
      <c r="AJ50" s="38">
        <f t="shared" si="6"/>
        <v>8.1273963966916624E-3</v>
      </c>
      <c r="AL50" s="63"/>
      <c r="AM50" s="64"/>
      <c r="AN50" s="54">
        <f>SUM(AN47:AN49)</f>
        <v>59.639504000000009</v>
      </c>
      <c r="AO50" s="62"/>
      <c r="AP50" s="37">
        <f t="shared" si="7"/>
        <v>0.10000000000000142</v>
      </c>
      <c r="AQ50" s="38">
        <f t="shared" si="8"/>
        <v>1.6795571558674961E-3</v>
      </c>
    </row>
    <row r="51" spans="2:43" ht="25" x14ac:dyDescent="0.25">
      <c r="B51" s="65" t="s">
        <v>31</v>
      </c>
      <c r="C51" s="21"/>
      <c r="D51" s="22" t="s">
        <v>20</v>
      </c>
      <c r="E51" s="23"/>
      <c r="F51" s="66">
        <f>'Proposed Rates'!D181</f>
        <v>3.3999999999999998E-3</v>
      </c>
      <c r="G51" s="58">
        <f>G49</f>
        <v>1550.2500000000002</v>
      </c>
      <c r="H51" s="67">
        <f t="shared" ref="H51:H53" si="60">G51*F51</f>
        <v>5.2708500000000003</v>
      </c>
      <c r="I51" s="27"/>
      <c r="J51" s="66">
        <f>'Proposed Rates'!E181</f>
        <v>3.3999999999999998E-3</v>
      </c>
      <c r="K51" s="59">
        <f>K49</f>
        <v>1550.7</v>
      </c>
      <c r="L51" s="67">
        <f t="shared" ref="L51:L53" si="61">K51*J51</f>
        <v>5.2723800000000001</v>
      </c>
      <c r="M51" s="27"/>
      <c r="N51" s="30">
        <f t="shared" si="58"/>
        <v>1.5299999999998093E-3</v>
      </c>
      <c r="O51" s="68">
        <f t="shared" si="59"/>
        <v>2.90275761973839E-4</v>
      </c>
      <c r="Q51" s="66">
        <f>'Proposed Rates'!F181</f>
        <v>3.3999999999999998E-3</v>
      </c>
      <c r="R51" s="59">
        <f>R49</f>
        <v>1550.7</v>
      </c>
      <c r="S51" s="67">
        <f t="shared" ref="S51:S53" si="62">R51*Q51</f>
        <v>5.2723800000000001</v>
      </c>
      <c r="T51" s="27"/>
      <c r="U51" s="30">
        <f t="shared" si="1"/>
        <v>0</v>
      </c>
      <c r="V51" s="68">
        <f t="shared" si="2"/>
        <v>0</v>
      </c>
      <c r="X51" s="66">
        <f>'Proposed Rates'!G181</f>
        <v>3.3999999999999998E-3</v>
      </c>
      <c r="Y51" s="59">
        <f>Y49</f>
        <v>1550.7</v>
      </c>
      <c r="Z51" s="67">
        <f t="shared" ref="Z51:Z53" si="63">Y51*X51</f>
        <v>5.2723800000000001</v>
      </c>
      <c r="AA51" s="27"/>
      <c r="AB51" s="30">
        <f t="shared" si="3"/>
        <v>0</v>
      </c>
      <c r="AC51" s="68">
        <f t="shared" si="4"/>
        <v>0</v>
      </c>
      <c r="AE51" s="66">
        <f>'Proposed Rates'!H181</f>
        <v>3.3999999999999998E-3</v>
      </c>
      <c r="AF51" s="59">
        <f>AF49</f>
        <v>1550.7</v>
      </c>
      <c r="AG51" s="67">
        <f t="shared" ref="AG51:AG53" si="64">AF51*AE51</f>
        <v>5.2723800000000001</v>
      </c>
      <c r="AH51" s="27"/>
      <c r="AI51" s="30">
        <f t="shared" si="5"/>
        <v>0</v>
      </c>
      <c r="AJ51" s="68">
        <f t="shared" si="6"/>
        <v>0</v>
      </c>
      <c r="AL51" s="66">
        <f>'Proposed Rates'!I181</f>
        <v>3.3999999999999998E-3</v>
      </c>
      <c r="AM51" s="59">
        <f>AM49</f>
        <v>1550.7</v>
      </c>
      <c r="AN51" s="67">
        <f t="shared" ref="AN51:AN53" si="65">AM51*AL51</f>
        <v>5.2723800000000001</v>
      </c>
      <c r="AO51" s="27"/>
      <c r="AP51" s="30">
        <f t="shared" si="7"/>
        <v>0</v>
      </c>
      <c r="AQ51" s="68">
        <f t="shared" si="8"/>
        <v>0</v>
      </c>
    </row>
    <row r="52" spans="2:43" ht="25" x14ac:dyDescent="0.25">
      <c r="B52" s="65" t="s">
        <v>32</v>
      </c>
      <c r="C52" s="21"/>
      <c r="D52" s="22" t="s">
        <v>20</v>
      </c>
      <c r="E52" s="23"/>
      <c r="F52" s="66">
        <f>'Proposed Rates'!D195</f>
        <v>5.0000000000000001E-4</v>
      </c>
      <c r="G52" s="58">
        <f>G49</f>
        <v>1550.2500000000002</v>
      </c>
      <c r="H52" s="67">
        <f t="shared" si="60"/>
        <v>0.77512500000000017</v>
      </c>
      <c r="I52" s="27"/>
      <c r="J52" s="66">
        <f>'Proposed Rates'!E195</f>
        <v>5.0000000000000001E-4</v>
      </c>
      <c r="K52" s="59">
        <f>K49</f>
        <v>1550.7</v>
      </c>
      <c r="L52" s="67">
        <f t="shared" si="61"/>
        <v>0.77534999999999998</v>
      </c>
      <c r="M52" s="27"/>
      <c r="N52" s="30">
        <f t="shared" si="58"/>
        <v>2.2499999999980869E-4</v>
      </c>
      <c r="O52" s="68">
        <f t="shared" si="59"/>
        <v>2.9027576197362829E-4</v>
      </c>
      <c r="Q52" s="66">
        <f>'Proposed Rates'!F195</f>
        <v>5.0000000000000001E-4</v>
      </c>
      <c r="R52" s="59">
        <f>R49</f>
        <v>1550.7</v>
      </c>
      <c r="S52" s="67">
        <f t="shared" si="62"/>
        <v>0.77534999999999998</v>
      </c>
      <c r="T52" s="27"/>
      <c r="U52" s="30">
        <f t="shared" si="1"/>
        <v>0</v>
      </c>
      <c r="V52" s="68">
        <f t="shared" si="2"/>
        <v>0</v>
      </c>
      <c r="X52" s="66">
        <f>'Proposed Rates'!G195</f>
        <v>5.0000000000000001E-4</v>
      </c>
      <c r="Y52" s="59">
        <f>Y49</f>
        <v>1550.7</v>
      </c>
      <c r="Z52" s="67">
        <f t="shared" si="63"/>
        <v>0.77534999999999998</v>
      </c>
      <c r="AA52" s="27"/>
      <c r="AB52" s="30">
        <f t="shared" si="3"/>
        <v>0</v>
      </c>
      <c r="AC52" s="68">
        <f t="shared" si="4"/>
        <v>0</v>
      </c>
      <c r="AE52" s="66">
        <f>'Proposed Rates'!H195</f>
        <v>5.0000000000000001E-4</v>
      </c>
      <c r="AF52" s="59">
        <f>AF49</f>
        <v>1550.7</v>
      </c>
      <c r="AG52" s="67">
        <f t="shared" si="64"/>
        <v>0.77534999999999998</v>
      </c>
      <c r="AH52" s="27"/>
      <c r="AI52" s="30">
        <f t="shared" si="5"/>
        <v>0</v>
      </c>
      <c r="AJ52" s="68">
        <f t="shared" si="6"/>
        <v>0</v>
      </c>
      <c r="AL52" s="66">
        <f>'Proposed Rates'!I195</f>
        <v>5.0000000000000001E-4</v>
      </c>
      <c r="AM52" s="59">
        <f>AM49</f>
        <v>1550.7</v>
      </c>
      <c r="AN52" s="67">
        <f t="shared" si="65"/>
        <v>0.77534999999999998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975</v>
      </c>
      <c r="H54" s="67">
        <f t="shared" ref="H54:H56" si="66">G54*F54</f>
        <v>98.475000000000009</v>
      </c>
      <c r="I54" s="27"/>
      <c r="J54" s="66">
        <f>'Proposed Rates'!E222</f>
        <v>0.10100000000000001</v>
      </c>
      <c r="K54" s="71">
        <f>$G$54</f>
        <v>975</v>
      </c>
      <c r="L54" s="67">
        <f t="shared" ref="L54:L56" si="67">K54*J54</f>
        <v>98.475000000000009</v>
      </c>
      <c r="M54" s="27"/>
      <c r="N54" s="30">
        <f t="shared" si="58"/>
        <v>0</v>
      </c>
      <c r="O54" s="68">
        <f t="shared" si="59"/>
        <v>0</v>
      </c>
      <c r="Q54" s="66">
        <f>'Proposed Rates'!F222</f>
        <v>0.10100000000000001</v>
      </c>
      <c r="R54" s="71">
        <f>$G$54</f>
        <v>975</v>
      </c>
      <c r="S54" s="67">
        <f t="shared" ref="S54:S56" si="68">R54*Q54</f>
        <v>98.475000000000009</v>
      </c>
      <c r="T54" s="27"/>
      <c r="U54" s="30">
        <f t="shared" si="1"/>
        <v>0</v>
      </c>
      <c r="V54" s="68">
        <f t="shared" si="2"/>
        <v>0</v>
      </c>
      <c r="X54" s="66">
        <f>'Proposed Rates'!G222</f>
        <v>0.10100000000000001</v>
      </c>
      <c r="Y54" s="71">
        <f>$G$54</f>
        <v>975</v>
      </c>
      <c r="Z54" s="67">
        <f t="shared" ref="Z54:Z56" si="69">Y54*X54</f>
        <v>98.475000000000009</v>
      </c>
      <c r="AA54" s="27"/>
      <c r="AB54" s="30">
        <f t="shared" si="3"/>
        <v>0</v>
      </c>
      <c r="AC54" s="68">
        <f t="shared" si="4"/>
        <v>0</v>
      </c>
      <c r="AE54" s="66">
        <f>'Proposed Rates'!H222</f>
        <v>0.10100000000000001</v>
      </c>
      <c r="AF54" s="71">
        <f>$G$54</f>
        <v>975</v>
      </c>
      <c r="AG54" s="67">
        <f t="shared" ref="AG54:AG56" si="70">AF54*AE54</f>
        <v>98.475000000000009</v>
      </c>
      <c r="AH54" s="27"/>
      <c r="AI54" s="30">
        <f t="shared" si="5"/>
        <v>0</v>
      </c>
      <c r="AJ54" s="68">
        <f t="shared" si="6"/>
        <v>0</v>
      </c>
      <c r="AL54" s="66">
        <f>'Proposed Rates'!I222</f>
        <v>0.10100000000000001</v>
      </c>
      <c r="AM54" s="71">
        <f>$G$54</f>
        <v>975</v>
      </c>
      <c r="AN54" s="67">
        <f t="shared" ref="AN54:AN56" si="71">AM54*AL54</f>
        <v>98.475000000000009</v>
      </c>
      <c r="AO54" s="27"/>
      <c r="AP54" s="30">
        <f t="shared" si="7"/>
        <v>0</v>
      </c>
      <c r="AQ54" s="68">
        <f t="shared" si="8"/>
        <v>0</v>
      </c>
    </row>
    <row r="55" spans="2:43" x14ac:dyDescent="0.25">
      <c r="B55" s="43" t="s">
        <v>35</v>
      </c>
      <c r="C55" s="21"/>
      <c r="D55" s="22"/>
      <c r="E55" s="23"/>
      <c r="F55" s="66">
        <f>'Proposed Rates'!D223</f>
        <v>0.14399999999999999</v>
      </c>
      <c r="G55" s="71">
        <f>0.17*$F$18</f>
        <v>255.00000000000003</v>
      </c>
      <c r="H55" s="67">
        <f t="shared" si="66"/>
        <v>36.72</v>
      </c>
      <c r="I55" s="27"/>
      <c r="J55" s="66">
        <f>'Proposed Rates'!E223</f>
        <v>0.14399999999999999</v>
      </c>
      <c r="K55" s="71">
        <f>$G$55</f>
        <v>255.00000000000003</v>
      </c>
      <c r="L55" s="67">
        <f t="shared" si="67"/>
        <v>36.72</v>
      </c>
      <c r="M55" s="27"/>
      <c r="N55" s="30">
        <f t="shared" si="58"/>
        <v>0</v>
      </c>
      <c r="O55" s="68">
        <f t="shared" si="59"/>
        <v>0</v>
      </c>
      <c r="Q55" s="66">
        <f>'Proposed Rates'!F223</f>
        <v>0.14399999999999999</v>
      </c>
      <c r="R55" s="71">
        <f>$G$55</f>
        <v>255.00000000000003</v>
      </c>
      <c r="S55" s="67">
        <f t="shared" si="68"/>
        <v>36.72</v>
      </c>
      <c r="T55" s="27"/>
      <c r="U55" s="30">
        <f t="shared" si="1"/>
        <v>0</v>
      </c>
      <c r="V55" s="68">
        <f t="shared" si="2"/>
        <v>0</v>
      </c>
      <c r="X55" s="66">
        <f>'Proposed Rates'!G223</f>
        <v>0.14399999999999999</v>
      </c>
      <c r="Y55" s="71">
        <f>$G$55</f>
        <v>255.00000000000003</v>
      </c>
      <c r="Z55" s="67">
        <f t="shared" si="69"/>
        <v>36.72</v>
      </c>
      <c r="AA55" s="27"/>
      <c r="AB55" s="30">
        <f t="shared" si="3"/>
        <v>0</v>
      </c>
      <c r="AC55" s="68">
        <f t="shared" si="4"/>
        <v>0</v>
      </c>
      <c r="AE55" s="66">
        <f>'Proposed Rates'!H223</f>
        <v>0.14399999999999999</v>
      </c>
      <c r="AF55" s="71">
        <f>$G$55</f>
        <v>255.00000000000003</v>
      </c>
      <c r="AG55" s="67">
        <f t="shared" si="70"/>
        <v>36.72</v>
      </c>
      <c r="AH55" s="27"/>
      <c r="AI55" s="30">
        <f t="shared" si="5"/>
        <v>0</v>
      </c>
      <c r="AJ55" s="68">
        <f t="shared" si="6"/>
        <v>0</v>
      </c>
      <c r="AL55" s="66">
        <f>'Proposed Rates'!I223</f>
        <v>0.14399999999999999</v>
      </c>
      <c r="AM55" s="71">
        <f>$G$55</f>
        <v>255.00000000000003</v>
      </c>
      <c r="AN55" s="67">
        <f t="shared" si="71"/>
        <v>36.72</v>
      </c>
      <c r="AO55" s="27"/>
      <c r="AP55" s="30">
        <f t="shared" si="7"/>
        <v>0</v>
      </c>
      <c r="AQ55" s="68">
        <f t="shared" si="8"/>
        <v>0</v>
      </c>
    </row>
    <row r="56" spans="2:43" x14ac:dyDescent="0.25">
      <c r="B56" s="11" t="s">
        <v>36</v>
      </c>
      <c r="C56" s="21"/>
      <c r="D56" s="22"/>
      <c r="E56" s="23"/>
      <c r="F56" s="66">
        <f>'Proposed Rates'!D224</f>
        <v>0.20799999999999999</v>
      </c>
      <c r="G56" s="71">
        <f>0.18*$F$18</f>
        <v>270</v>
      </c>
      <c r="H56" s="67">
        <f t="shared" si="66"/>
        <v>56.16</v>
      </c>
      <c r="I56" s="27"/>
      <c r="J56" s="66">
        <f>'Proposed Rates'!E224</f>
        <v>0.20799999999999999</v>
      </c>
      <c r="K56" s="71">
        <f>$G$56</f>
        <v>270</v>
      </c>
      <c r="L56" s="67">
        <f t="shared" si="67"/>
        <v>56.16</v>
      </c>
      <c r="M56" s="27"/>
      <c r="N56" s="30">
        <f t="shared" si="58"/>
        <v>0</v>
      </c>
      <c r="O56" s="68">
        <f t="shared" si="59"/>
        <v>0</v>
      </c>
      <c r="Q56" s="66">
        <f>'Proposed Rates'!F224</f>
        <v>0.20799999999999999</v>
      </c>
      <c r="R56" s="71">
        <f>$G$56</f>
        <v>270</v>
      </c>
      <c r="S56" s="67">
        <f t="shared" si="68"/>
        <v>56.16</v>
      </c>
      <c r="T56" s="27"/>
      <c r="U56" s="30">
        <f t="shared" si="1"/>
        <v>0</v>
      </c>
      <c r="V56" s="68">
        <f t="shared" si="2"/>
        <v>0</v>
      </c>
      <c r="X56" s="66">
        <f>'Proposed Rates'!G224</f>
        <v>0.20799999999999999</v>
      </c>
      <c r="Y56" s="71">
        <f>$G$56</f>
        <v>270</v>
      </c>
      <c r="Z56" s="67">
        <f t="shared" si="69"/>
        <v>56.16</v>
      </c>
      <c r="AA56" s="27"/>
      <c r="AB56" s="30">
        <f t="shared" si="3"/>
        <v>0</v>
      </c>
      <c r="AC56" s="68">
        <f t="shared" si="4"/>
        <v>0</v>
      </c>
      <c r="AE56" s="66">
        <f>'Proposed Rates'!H224</f>
        <v>0.20799999999999999</v>
      </c>
      <c r="AF56" s="71">
        <f>$G$56</f>
        <v>270</v>
      </c>
      <c r="AG56" s="67">
        <f t="shared" si="70"/>
        <v>56.16</v>
      </c>
      <c r="AH56" s="27"/>
      <c r="AI56" s="30">
        <f t="shared" si="5"/>
        <v>0</v>
      </c>
      <c r="AJ56" s="68">
        <f t="shared" si="6"/>
        <v>0</v>
      </c>
      <c r="AL56" s="66">
        <f>'Proposed Rates'!I224</f>
        <v>0.20799999999999999</v>
      </c>
      <c r="AM56" s="71">
        <f>$G$56</f>
        <v>270</v>
      </c>
      <c r="AN56" s="67">
        <f t="shared" si="71"/>
        <v>56.16</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900</v>
      </c>
      <c r="H58" s="67">
        <f>G58*F58</f>
        <v>125.10000000000001</v>
      </c>
      <c r="I58" s="77"/>
      <c r="J58" s="66">
        <f>'Proposed Rates'!E227</f>
        <v>0.13900000000000001</v>
      </c>
      <c r="K58" s="76">
        <f>$G$58</f>
        <v>900</v>
      </c>
      <c r="L58" s="67">
        <f>K58*J58</f>
        <v>125.10000000000001</v>
      </c>
      <c r="M58" s="77"/>
      <c r="N58" s="78">
        <f t="shared" si="58"/>
        <v>0</v>
      </c>
      <c r="O58" s="68">
        <f t="shared" si="59"/>
        <v>0</v>
      </c>
      <c r="Q58" s="66">
        <f>'Proposed Rates'!F227</f>
        <v>0.13900000000000001</v>
      </c>
      <c r="R58" s="76">
        <f>$G$58</f>
        <v>900</v>
      </c>
      <c r="S58" s="67">
        <f>R58*Q58</f>
        <v>125.10000000000001</v>
      </c>
      <c r="T58" s="77"/>
      <c r="U58" s="78">
        <f t="shared" si="1"/>
        <v>0</v>
      </c>
      <c r="V58" s="68">
        <f t="shared" si="2"/>
        <v>0</v>
      </c>
      <c r="X58" s="66">
        <f>'Proposed Rates'!G227</f>
        <v>0.13900000000000001</v>
      </c>
      <c r="Y58" s="76">
        <f>$G$58</f>
        <v>900</v>
      </c>
      <c r="Z58" s="67">
        <f>Y58*X58</f>
        <v>125.10000000000001</v>
      </c>
      <c r="AA58" s="77"/>
      <c r="AB58" s="78">
        <f t="shared" si="3"/>
        <v>0</v>
      </c>
      <c r="AC58" s="68">
        <f t="shared" si="4"/>
        <v>0</v>
      </c>
      <c r="AE58" s="66">
        <f>'Proposed Rates'!H227</f>
        <v>0.13900000000000001</v>
      </c>
      <c r="AF58" s="76">
        <f>$G$58</f>
        <v>900</v>
      </c>
      <c r="AG58" s="67">
        <f>AF58*AE58</f>
        <v>125.10000000000001</v>
      </c>
      <c r="AH58" s="77"/>
      <c r="AI58" s="78">
        <f t="shared" si="5"/>
        <v>0</v>
      </c>
      <c r="AJ58" s="68">
        <f t="shared" si="6"/>
        <v>0</v>
      </c>
      <c r="AL58" s="66">
        <f>'Proposed Rates'!I225</f>
        <v>0</v>
      </c>
      <c r="AM58" s="76">
        <f>$G$58</f>
        <v>900</v>
      </c>
      <c r="AN58" s="67">
        <f>AM58*AL58</f>
        <v>0</v>
      </c>
      <c r="AO58" s="77"/>
      <c r="AP58" s="78">
        <f t="shared" si="7"/>
        <v>-125.10000000000001</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252.75758250000001</v>
      </c>
      <c r="I60" s="94"/>
      <c r="J60" s="95"/>
      <c r="K60" s="95"/>
      <c r="L60" s="93">
        <f>SUM(L51:L56,L50)</f>
        <v>253.242234</v>
      </c>
      <c r="M60" s="96"/>
      <c r="N60" s="97">
        <f t="shared" ref="N60" si="72">L60-H60</f>
        <v>0.48465149999998403</v>
      </c>
      <c r="O60" s="98">
        <f t="shared" ref="O60" si="73">IF((H60)=0,"",(N60/H60))</f>
        <v>1.9174558294407806E-3</v>
      </c>
      <c r="Q60" s="95"/>
      <c r="R60" s="95"/>
      <c r="S60" s="97">
        <f>SUM(S51:S56,S50)</f>
        <v>254.522234</v>
      </c>
      <c r="T60" s="96"/>
      <c r="U60" s="97">
        <f t="shared" si="1"/>
        <v>1.2800000000000011</v>
      </c>
      <c r="V60" s="98">
        <f>IF((L60)=0,"",(U60/L60))</f>
        <v>5.0544491721708678E-3</v>
      </c>
      <c r="X60" s="95"/>
      <c r="Y60" s="95"/>
      <c r="Z60" s="97">
        <f>SUM(Z51:Z56,Z50)</f>
        <v>256.71223400000002</v>
      </c>
      <c r="AA60" s="96"/>
      <c r="AB60" s="97">
        <f t="shared" si="3"/>
        <v>2.1900000000000261</v>
      </c>
      <c r="AC60" s="98">
        <f>IF((S60)=0,"",(AB60/S60))</f>
        <v>8.604356348687503E-3</v>
      </c>
      <c r="AE60" s="95"/>
      <c r="AF60" s="95"/>
      <c r="AG60" s="97">
        <f>SUM(AG51:AG56,AG50)</f>
        <v>257.19223399999998</v>
      </c>
      <c r="AH60" s="96"/>
      <c r="AI60" s="97">
        <f t="shared" ref="AI60:AI64" si="74">AG60-Z60</f>
        <v>0.47999999999996135</v>
      </c>
      <c r="AJ60" s="98">
        <f>IF((Z60)=0,"",(AI60/Z60))</f>
        <v>1.8697979154353871E-3</v>
      </c>
      <c r="AL60" s="95"/>
      <c r="AM60" s="95"/>
      <c r="AN60" s="97">
        <f>SUM(AN51:AN56,AN50)</f>
        <v>257.29223400000001</v>
      </c>
      <c r="AO60" s="96"/>
      <c r="AP60" s="97">
        <f t="shared" ref="AP60:AP64" si="75">AN60-AG60</f>
        <v>0.10000000000002274</v>
      </c>
      <c r="AQ60" s="98">
        <f>IF((AG60)=0,"",(AP60/AG60))</f>
        <v>3.88814228348834E-4</v>
      </c>
    </row>
    <row r="61" spans="2:43" x14ac:dyDescent="0.25">
      <c r="B61" s="99" t="s">
        <v>40</v>
      </c>
      <c r="C61" s="21"/>
      <c r="D61" s="21"/>
      <c r="E61" s="21"/>
      <c r="F61" s="100">
        <v>0.13</v>
      </c>
      <c r="G61" s="101"/>
      <c r="H61" s="102">
        <f>H60*F61</f>
        <v>32.858485725000001</v>
      </c>
      <c r="I61" s="103"/>
      <c r="J61" s="104">
        <v>0.13</v>
      </c>
      <c r="K61" s="103"/>
      <c r="L61" s="105">
        <f>L60*J61</f>
        <v>32.921490419999998</v>
      </c>
      <c r="M61" s="106"/>
      <c r="N61" s="107">
        <f t="shared" si="58"/>
        <v>6.3004694999996502E-2</v>
      </c>
      <c r="O61" s="108">
        <f t="shared" si="59"/>
        <v>1.9174558294407372E-3</v>
      </c>
      <c r="Q61" s="104">
        <v>0.13</v>
      </c>
      <c r="R61" s="103"/>
      <c r="S61" s="105">
        <f>S60*Q61</f>
        <v>33.087890420000001</v>
      </c>
      <c r="T61" s="106"/>
      <c r="U61" s="107">
        <f t="shared" si="1"/>
        <v>0.16640000000000299</v>
      </c>
      <c r="V61" s="108">
        <f t="shared" ref="V61:V70" si="76">IF((L61)=0,"",(U61/L61))</f>
        <v>5.0544491721709545E-3</v>
      </c>
      <c r="X61" s="104">
        <v>0.13</v>
      </c>
      <c r="Y61" s="103"/>
      <c r="Z61" s="105">
        <f>Z60*X61</f>
        <v>33.372590420000002</v>
      </c>
      <c r="AA61" s="106"/>
      <c r="AB61" s="107">
        <f t="shared" si="3"/>
        <v>0.28470000000000084</v>
      </c>
      <c r="AC61" s="108">
        <f t="shared" ref="AC61:AC70" si="77">IF((S61)=0,"",(AB61/S61))</f>
        <v>8.6043563486874249E-3</v>
      </c>
      <c r="AE61" s="104">
        <v>0.13</v>
      </c>
      <c r="AF61" s="103"/>
      <c r="AG61" s="105">
        <f>AG60*AE61</f>
        <v>33.434990419999998</v>
      </c>
      <c r="AH61" s="106"/>
      <c r="AI61" s="107">
        <f t="shared" si="74"/>
        <v>6.239999999999668E-2</v>
      </c>
      <c r="AJ61" s="108">
        <f t="shared" ref="AJ61:AJ70" si="78">IF((Z61)=0,"",(AI61/Z61))</f>
        <v>1.8697979154354383E-3</v>
      </c>
      <c r="AL61" s="104">
        <v>0.13</v>
      </c>
      <c r="AM61" s="103"/>
      <c r="AN61" s="105">
        <f>AN60*AL61</f>
        <v>33.447990420000004</v>
      </c>
      <c r="AO61" s="106"/>
      <c r="AP61" s="107">
        <f t="shared" si="75"/>
        <v>1.300000000000523E-2</v>
      </c>
      <c r="AQ61" s="108">
        <f t="shared" ref="AQ61:AQ70" si="79">IF((AG61)=0,"",(AP61/AG61))</f>
        <v>3.8881422834890198E-4</v>
      </c>
    </row>
    <row r="62" spans="2:43" ht="13" x14ac:dyDescent="0.25">
      <c r="B62" s="109" t="s">
        <v>41</v>
      </c>
      <c r="C62" s="21"/>
      <c r="D62" s="21"/>
      <c r="E62" s="21"/>
      <c r="F62" s="242"/>
      <c r="G62" s="101"/>
      <c r="H62" s="102">
        <f>H60+H61</f>
        <v>285.61606822499999</v>
      </c>
      <c r="I62" s="103"/>
      <c r="J62" s="244"/>
      <c r="K62" s="103"/>
      <c r="L62" s="105">
        <f>L60+L61</f>
        <v>286.16372441999999</v>
      </c>
      <c r="M62" s="106"/>
      <c r="N62" s="107">
        <f t="shared" si="58"/>
        <v>0.54765619500000184</v>
      </c>
      <c r="O62" s="108">
        <f t="shared" si="59"/>
        <v>1.9174558294408502E-3</v>
      </c>
      <c r="Q62" s="244"/>
      <c r="R62" s="103"/>
      <c r="S62" s="105">
        <f>S60+S61</f>
        <v>287.61012441999998</v>
      </c>
      <c r="T62" s="106"/>
      <c r="U62" s="107">
        <f t="shared" si="1"/>
        <v>1.4463999999999828</v>
      </c>
      <c r="V62" s="108">
        <f t="shared" si="76"/>
        <v>5.0544491721708027E-3</v>
      </c>
      <c r="X62" s="103"/>
      <c r="Y62" s="103"/>
      <c r="Z62" s="105">
        <f>Z60+Z61</f>
        <v>290.08482442000002</v>
      </c>
      <c r="AA62" s="106"/>
      <c r="AB62" s="107">
        <f t="shared" si="3"/>
        <v>2.4747000000000412</v>
      </c>
      <c r="AC62" s="108">
        <f t="shared" si="77"/>
        <v>8.6043563486875446E-3</v>
      </c>
      <c r="AE62" s="244"/>
      <c r="AF62" s="103"/>
      <c r="AG62" s="105">
        <f>AG60+AG61</f>
        <v>290.62722442</v>
      </c>
      <c r="AH62" s="106"/>
      <c r="AI62" s="107">
        <f t="shared" si="74"/>
        <v>0.54239999999998645</v>
      </c>
      <c r="AJ62" s="108">
        <f t="shared" si="78"/>
        <v>1.8697979154354909E-3</v>
      </c>
      <c r="AL62" s="244"/>
      <c r="AM62" s="103"/>
      <c r="AN62" s="105">
        <f>AN60+AN61</f>
        <v>290.74022442</v>
      </c>
      <c r="AO62" s="106"/>
      <c r="AP62" s="107">
        <f t="shared" si="75"/>
        <v>0.11299999999999955</v>
      </c>
      <c r="AQ62" s="108">
        <f t="shared" si="79"/>
        <v>3.8881422834874396E-4</v>
      </c>
    </row>
    <row r="63" spans="2:43" ht="15.75" customHeight="1" x14ac:dyDescent="0.25">
      <c r="B63" s="421" t="s">
        <v>127</v>
      </c>
      <c r="C63" s="421"/>
      <c r="D63" s="421"/>
      <c r="E63" s="21"/>
      <c r="F63" s="267">
        <f>'Res (100)'!F64</f>
        <v>0.318</v>
      </c>
      <c r="G63" s="101"/>
      <c r="H63" s="111">
        <f>F63*H60</f>
        <v>80.376911235000009</v>
      </c>
      <c r="I63" s="103"/>
      <c r="J63" s="268">
        <f>'Res (100)'!J64</f>
        <v>0.318</v>
      </c>
      <c r="K63" s="103"/>
      <c r="L63" s="112">
        <f>J63*L60</f>
        <v>80.531030412000007</v>
      </c>
      <c r="M63" s="106"/>
      <c r="N63" s="112">
        <f t="shared" si="58"/>
        <v>0.15411917699999833</v>
      </c>
      <c r="O63" s="113">
        <f t="shared" si="59"/>
        <v>1.9174558294408229E-3</v>
      </c>
      <c r="Q63" s="268">
        <f>'Res (100)'!Q64</f>
        <v>0.318</v>
      </c>
      <c r="R63" s="103"/>
      <c r="S63" s="112">
        <f>Q63*S60</f>
        <v>80.938070412000002</v>
      </c>
      <c r="T63" s="106"/>
      <c r="U63" s="112">
        <f t="shared" si="1"/>
        <v>0.40703999999999496</v>
      </c>
      <c r="V63" s="113">
        <f t="shared" si="76"/>
        <v>5.0544491721708001E-3</v>
      </c>
      <c r="X63" s="268">
        <f>Q63</f>
        <v>0.318</v>
      </c>
      <c r="Y63" s="103"/>
      <c r="Z63" s="112">
        <f>X63*Z60</f>
        <v>81.634490412000005</v>
      </c>
      <c r="AA63" s="106"/>
      <c r="AB63" s="112">
        <f t="shared" si="3"/>
        <v>0.69642000000000337</v>
      </c>
      <c r="AC63" s="113">
        <f t="shared" si="77"/>
        <v>8.6043563486874405E-3</v>
      </c>
      <c r="AE63" s="268">
        <f>X63</f>
        <v>0.318</v>
      </c>
      <c r="AF63" s="103"/>
      <c r="AG63" s="112">
        <f>AE63*AG60</f>
        <v>81.787130411999996</v>
      </c>
      <c r="AH63" s="106"/>
      <c r="AI63" s="112">
        <f t="shared" si="74"/>
        <v>0.15263999999999101</v>
      </c>
      <c r="AJ63" s="113">
        <f t="shared" si="78"/>
        <v>1.8697979154354276E-3</v>
      </c>
      <c r="AL63" s="268">
        <f>AE63</f>
        <v>0.318</v>
      </c>
      <c r="AM63" s="103"/>
      <c r="AN63" s="112">
        <f>AL63*AN60</f>
        <v>81.818930412</v>
      </c>
      <c r="AO63" s="106"/>
      <c r="AP63" s="112">
        <f t="shared" si="75"/>
        <v>3.1800000000004047E-2</v>
      </c>
      <c r="AQ63" s="113">
        <f t="shared" si="79"/>
        <v>3.8881422834879508E-4</v>
      </c>
    </row>
    <row r="64" spans="2:43" ht="13.5" customHeight="1" thickBot="1" x14ac:dyDescent="0.3">
      <c r="B64" s="422" t="s">
        <v>126</v>
      </c>
      <c r="C64" s="422"/>
      <c r="D64" s="422"/>
      <c r="E64" s="114"/>
      <c r="F64" s="246"/>
      <c r="G64" s="116"/>
      <c r="H64" s="117">
        <f>H62-H63</f>
        <v>205.23915698999997</v>
      </c>
      <c r="I64" s="118"/>
      <c r="J64" s="249"/>
      <c r="K64" s="118"/>
      <c r="L64" s="119">
        <f>L62-L63</f>
        <v>205.63269400799999</v>
      </c>
      <c r="M64" s="120"/>
      <c r="N64" s="121">
        <f t="shared" si="58"/>
        <v>0.39353701800001772</v>
      </c>
      <c r="O64" s="122">
        <f t="shared" si="59"/>
        <v>1.9174558294409304E-3</v>
      </c>
      <c r="Q64" s="249"/>
      <c r="R64" s="118"/>
      <c r="S64" s="119">
        <f>S62-S63</f>
        <v>206.67205400799998</v>
      </c>
      <c r="T64" s="120"/>
      <c r="U64" s="121">
        <f t="shared" si="1"/>
        <v>1.0393599999999878</v>
      </c>
      <c r="V64" s="122">
        <f t="shared" si="76"/>
        <v>5.0544491721708044E-3</v>
      </c>
      <c r="X64" s="249"/>
      <c r="Y64" s="118"/>
      <c r="Z64" s="119">
        <f>Z62-Z63</f>
        <v>208.45033400800003</v>
      </c>
      <c r="AA64" s="120"/>
      <c r="AB64" s="121">
        <f t="shared" si="3"/>
        <v>1.778280000000052</v>
      </c>
      <c r="AC64" s="122">
        <f t="shared" si="77"/>
        <v>8.6043563486876522E-3</v>
      </c>
      <c r="AE64" s="249"/>
      <c r="AF64" s="118"/>
      <c r="AG64" s="119">
        <f>AG62-AG63</f>
        <v>208.84009400799999</v>
      </c>
      <c r="AH64" s="120"/>
      <c r="AI64" s="121">
        <f t="shared" si="74"/>
        <v>0.38975999999996702</v>
      </c>
      <c r="AJ64" s="122">
        <f t="shared" si="78"/>
        <v>1.8697979154353793E-3</v>
      </c>
      <c r="AL64" s="249"/>
      <c r="AM64" s="118"/>
      <c r="AN64" s="119">
        <f>AN62-AN63</f>
        <v>208.92129400800002</v>
      </c>
      <c r="AO64" s="120"/>
      <c r="AP64" s="121">
        <f t="shared" si="75"/>
        <v>8.120000000002392E-2</v>
      </c>
      <c r="AQ64" s="122">
        <f t="shared" si="79"/>
        <v>3.8881422834886008E-4</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257.90258250000005</v>
      </c>
      <c r="I66" s="134"/>
      <c r="J66" s="250"/>
      <c r="K66" s="135"/>
      <c r="L66" s="133">
        <f>SUM(L57:L58,L50,L51:L53)</f>
        <v>258.38723400000003</v>
      </c>
      <c r="M66" s="136"/>
      <c r="N66" s="137">
        <f t="shared" ref="N66:N69" si="80">L66-H66</f>
        <v>0.48465149999998403</v>
      </c>
      <c r="O66" s="98">
        <f t="shared" ref="O66:O69" si="81">IF((H66)=0,"",(N66/H66))</f>
        <v>1.8792037493458754E-3</v>
      </c>
      <c r="Q66" s="250"/>
      <c r="R66" s="135"/>
      <c r="S66" s="137">
        <f>SUM(S57:S58,S50,S51:S53)</f>
        <v>259.66723400000001</v>
      </c>
      <c r="T66" s="136"/>
      <c r="U66" s="137">
        <f t="shared" si="1"/>
        <v>1.2799999999999727</v>
      </c>
      <c r="V66" s="98">
        <f t="shared" si="76"/>
        <v>4.9538051094272428E-3</v>
      </c>
      <c r="X66" s="250"/>
      <c r="Y66" s="135"/>
      <c r="Z66" s="137">
        <f>SUM(Z57:Z58,Z50,Z51:Z53)</f>
        <v>261.85723400000001</v>
      </c>
      <c r="AA66" s="136"/>
      <c r="AB66" s="137">
        <f t="shared" si="3"/>
        <v>2.1899999999999977</v>
      </c>
      <c r="AC66" s="98">
        <f t="shared" si="77"/>
        <v>8.4338711752904392E-3</v>
      </c>
      <c r="AE66" s="250"/>
      <c r="AF66" s="135"/>
      <c r="AG66" s="137">
        <f>SUM(AG57:AG58,AG50,AG51:AG53)</f>
        <v>262.33723400000002</v>
      </c>
      <c r="AH66" s="136"/>
      <c r="AI66" s="137">
        <f t="shared" ref="AI66:AI69" si="82">AG66-Z66</f>
        <v>0.48000000000001819</v>
      </c>
      <c r="AJ66" s="98">
        <f t="shared" si="78"/>
        <v>1.8330599184440259E-3</v>
      </c>
      <c r="AL66" s="250"/>
      <c r="AM66" s="135"/>
      <c r="AN66" s="137">
        <f>SUM(AN57:AN58,AN50,AN51:AN53)</f>
        <v>190.737234</v>
      </c>
      <c r="AO66" s="136"/>
      <c r="AP66" s="137">
        <f t="shared" ref="AP66:AP69" si="83">AN66-AG66</f>
        <v>-71.600000000000023</v>
      </c>
      <c r="AQ66" s="98">
        <f t="shared" si="79"/>
        <v>-0.27293113870370384</v>
      </c>
    </row>
    <row r="67" spans="1:43" s="79" customFormat="1" x14ac:dyDescent="0.25">
      <c r="B67" s="138" t="s">
        <v>40</v>
      </c>
      <c r="C67" s="73"/>
      <c r="D67" s="73"/>
      <c r="E67" s="73"/>
      <c r="F67" s="248">
        <v>0.13</v>
      </c>
      <c r="G67" s="132"/>
      <c r="H67" s="140">
        <f>H66*F67</f>
        <v>33.527335725000007</v>
      </c>
      <c r="I67" s="141"/>
      <c r="J67" s="251">
        <v>0.13</v>
      </c>
      <c r="K67" s="143"/>
      <c r="L67" s="144">
        <f>L66*J67</f>
        <v>33.590340420000004</v>
      </c>
      <c r="M67" s="145"/>
      <c r="N67" s="146">
        <f t="shared" si="80"/>
        <v>6.3004694999996502E-2</v>
      </c>
      <c r="O67" s="108">
        <f t="shared" si="81"/>
        <v>1.8792037493458329E-3</v>
      </c>
      <c r="Q67" s="251">
        <v>0.13</v>
      </c>
      <c r="R67" s="143"/>
      <c r="S67" s="144">
        <f>S66*Q67</f>
        <v>33.75674042</v>
      </c>
      <c r="T67" s="145"/>
      <c r="U67" s="146">
        <f t="shared" si="1"/>
        <v>0.16639999999999588</v>
      </c>
      <c r="V67" s="108">
        <f t="shared" si="76"/>
        <v>4.9538051094272255E-3</v>
      </c>
      <c r="X67" s="251">
        <v>0.13</v>
      </c>
      <c r="Y67" s="143"/>
      <c r="Z67" s="144">
        <f>Z66*X67</f>
        <v>34.041440420000001</v>
      </c>
      <c r="AA67" s="145"/>
      <c r="AB67" s="146">
        <f t="shared" si="3"/>
        <v>0.28470000000000084</v>
      </c>
      <c r="AC67" s="108">
        <f t="shared" si="77"/>
        <v>8.4338711752904739E-3</v>
      </c>
      <c r="AE67" s="251">
        <v>0.13</v>
      </c>
      <c r="AF67" s="143"/>
      <c r="AG67" s="144">
        <f>AG66*AE67</f>
        <v>34.103840420000004</v>
      </c>
      <c r="AH67" s="145"/>
      <c r="AI67" s="146">
        <f t="shared" si="82"/>
        <v>6.2400000000003786E-2</v>
      </c>
      <c r="AJ67" s="108">
        <f t="shared" si="78"/>
        <v>1.8330599184440675E-3</v>
      </c>
      <c r="AL67" s="251">
        <v>0.13</v>
      </c>
      <c r="AM67" s="143"/>
      <c r="AN67" s="144">
        <f>AN66*AL67</f>
        <v>24.795840420000001</v>
      </c>
      <c r="AO67" s="145"/>
      <c r="AP67" s="146">
        <f t="shared" si="83"/>
        <v>-9.3080000000000034</v>
      </c>
      <c r="AQ67" s="108">
        <f t="shared" si="79"/>
        <v>-0.27293113870370384</v>
      </c>
    </row>
    <row r="68" spans="1:43" s="79" customFormat="1" ht="13" x14ac:dyDescent="0.25">
      <c r="B68" s="147" t="s">
        <v>41</v>
      </c>
      <c r="C68" s="73"/>
      <c r="D68" s="73"/>
      <c r="E68" s="73"/>
      <c r="F68" s="243"/>
      <c r="G68" s="149"/>
      <c r="H68" s="140">
        <f>H66+H67</f>
        <v>291.42991822500005</v>
      </c>
      <c r="I68" s="141"/>
      <c r="J68" s="244"/>
      <c r="K68" s="141"/>
      <c r="L68" s="144">
        <f>L66+L67</f>
        <v>291.97757442000005</v>
      </c>
      <c r="M68" s="145"/>
      <c r="N68" s="146">
        <f t="shared" si="80"/>
        <v>0.54765619500000184</v>
      </c>
      <c r="O68" s="108">
        <f t="shared" si="81"/>
        <v>1.8792037493459437E-3</v>
      </c>
      <c r="Q68" s="244"/>
      <c r="R68" s="141"/>
      <c r="S68" s="144">
        <f>S66+S67</f>
        <v>293.42397442000004</v>
      </c>
      <c r="T68" s="145"/>
      <c r="U68" s="146">
        <f t="shared" si="1"/>
        <v>1.4463999999999828</v>
      </c>
      <c r="V68" s="108">
        <f t="shared" si="76"/>
        <v>4.9538051094272888E-3</v>
      </c>
      <c r="X68" s="244"/>
      <c r="Y68" s="141"/>
      <c r="Z68" s="144">
        <f>Z66+Z67</f>
        <v>295.89867442000002</v>
      </c>
      <c r="AA68" s="145"/>
      <c r="AB68" s="146">
        <f t="shared" si="3"/>
        <v>2.4746999999999844</v>
      </c>
      <c r="AC68" s="108">
        <f t="shared" si="77"/>
        <v>8.4338711752903941E-3</v>
      </c>
      <c r="AE68" s="244"/>
      <c r="AF68" s="141"/>
      <c r="AG68" s="144">
        <f>AG66+AG67</f>
        <v>296.44107442000001</v>
      </c>
      <c r="AH68" s="145"/>
      <c r="AI68" s="146">
        <f t="shared" si="82"/>
        <v>0.54239999999998645</v>
      </c>
      <c r="AJ68" s="108">
        <f t="shared" si="78"/>
        <v>1.8330599184439105E-3</v>
      </c>
      <c r="AL68" s="244"/>
      <c r="AM68" s="141"/>
      <c r="AN68" s="144">
        <f>AN66+AN67</f>
        <v>215.53307441999999</v>
      </c>
      <c r="AO68" s="145"/>
      <c r="AP68" s="146">
        <f t="shared" si="83"/>
        <v>-80.908000000000015</v>
      </c>
      <c r="AQ68" s="108">
        <f t="shared" si="79"/>
        <v>-0.27293113870370384</v>
      </c>
    </row>
    <row r="69" spans="1:43" s="79" customFormat="1" ht="15.75" customHeight="1" x14ac:dyDescent="0.25">
      <c r="B69" s="421" t="s">
        <v>127</v>
      </c>
      <c r="C69" s="421"/>
      <c r="D69" s="421"/>
      <c r="E69" s="73"/>
      <c r="F69" s="269">
        <f>F63</f>
        <v>0.318</v>
      </c>
      <c r="G69" s="149"/>
      <c r="H69" s="150">
        <f>F69*H66</f>
        <v>82.013021235000011</v>
      </c>
      <c r="I69" s="141"/>
      <c r="J69" s="268">
        <f>'Res (100)'!J70</f>
        <v>0.318</v>
      </c>
      <c r="K69" s="141"/>
      <c r="L69" s="112">
        <f>J69*L66</f>
        <v>82.167140412000009</v>
      </c>
      <c r="M69" s="145"/>
      <c r="N69" s="151">
        <f t="shared" si="80"/>
        <v>0.15411917699999833</v>
      </c>
      <c r="O69" s="113">
        <f t="shared" si="81"/>
        <v>1.879203749345917E-3</v>
      </c>
      <c r="Q69" s="268">
        <f>'Res (100)'!Q70</f>
        <v>0.318</v>
      </c>
      <c r="R69" s="141"/>
      <c r="S69" s="112">
        <f>Q69*S66</f>
        <v>82.574180412000004</v>
      </c>
      <c r="T69" s="145"/>
      <c r="U69" s="151">
        <f t="shared" si="1"/>
        <v>0.40703999999999496</v>
      </c>
      <c r="V69" s="113">
        <f t="shared" si="76"/>
        <v>4.953805109427287E-3</v>
      </c>
      <c r="X69" s="268">
        <f>Q69</f>
        <v>0.318</v>
      </c>
      <c r="Y69" s="141"/>
      <c r="Z69" s="112">
        <f>X69*Z66</f>
        <v>83.270600412000007</v>
      </c>
      <c r="AA69" s="145"/>
      <c r="AB69" s="151">
        <f t="shared" si="3"/>
        <v>0.69642000000000337</v>
      </c>
      <c r="AC69" s="113">
        <f t="shared" si="77"/>
        <v>8.4338711752904895E-3</v>
      </c>
      <c r="AE69" s="268">
        <f>X69</f>
        <v>0.318</v>
      </c>
      <c r="AF69" s="141"/>
      <c r="AG69" s="112">
        <f>AE69*AG66</f>
        <v>83.423240412000013</v>
      </c>
      <c r="AH69" s="145"/>
      <c r="AI69" s="151">
        <f t="shared" si="82"/>
        <v>0.15264000000000522</v>
      </c>
      <c r="AJ69" s="113">
        <f t="shared" si="78"/>
        <v>1.8330599184440189E-3</v>
      </c>
      <c r="AL69" s="268">
        <f>AE69</f>
        <v>0.318</v>
      </c>
      <c r="AM69" s="141"/>
      <c r="AN69" s="112">
        <f>AL69*AN66</f>
        <v>60.654440412</v>
      </c>
      <c r="AO69" s="145"/>
      <c r="AP69" s="151">
        <f t="shared" si="83"/>
        <v>-22.768800000000013</v>
      </c>
      <c r="AQ69" s="113">
        <f t="shared" si="79"/>
        <v>-0.27293113870370389</v>
      </c>
    </row>
    <row r="70" spans="1:43" s="79" customFormat="1" ht="13.5" customHeight="1" thickBot="1" x14ac:dyDescent="0.3">
      <c r="B70" s="420" t="s">
        <v>128</v>
      </c>
      <c r="C70" s="420"/>
      <c r="D70" s="420"/>
      <c r="E70" s="152"/>
      <c r="F70" s="255"/>
      <c r="G70" s="154"/>
      <c r="H70" s="155">
        <f>H68-H69</f>
        <v>209.41689699000005</v>
      </c>
      <c r="I70" s="156"/>
      <c r="J70" s="156"/>
      <c r="K70" s="156"/>
      <c r="L70" s="157">
        <f>L68-L69</f>
        <v>209.81043400800004</v>
      </c>
      <c r="M70" s="158"/>
      <c r="N70" s="159">
        <f t="shared" ref="N70" si="84">L70-H70</f>
        <v>0.3935370179999893</v>
      </c>
      <c r="O70" s="160">
        <f t="shared" ref="O70" si="85">IF((H70)=0,"",(N70/H70))</f>
        <v>1.879203749345886E-3</v>
      </c>
      <c r="Q70" s="156"/>
      <c r="R70" s="156"/>
      <c r="S70" s="157">
        <f>S68-S69</f>
        <v>210.84979400800003</v>
      </c>
      <c r="T70" s="158"/>
      <c r="U70" s="159">
        <f t="shared" si="1"/>
        <v>1.0393599999999878</v>
      </c>
      <c r="V70" s="160">
        <f t="shared" si="76"/>
        <v>4.9538051094272896E-3</v>
      </c>
      <c r="X70" s="156"/>
      <c r="Y70" s="156"/>
      <c r="Z70" s="157">
        <f>Z68-Z69</f>
        <v>212.628074008</v>
      </c>
      <c r="AA70" s="158"/>
      <c r="AB70" s="159">
        <f t="shared" si="3"/>
        <v>1.7782799999999668</v>
      </c>
      <c r="AC70" s="160">
        <f t="shared" si="77"/>
        <v>8.43387117529029E-3</v>
      </c>
      <c r="AE70" s="156"/>
      <c r="AF70" s="156"/>
      <c r="AG70" s="157">
        <f>AG68-AG69</f>
        <v>213.01783400799999</v>
      </c>
      <c r="AH70" s="158"/>
      <c r="AI70" s="159">
        <f t="shared" ref="AI70" si="86">AG70-Z70</f>
        <v>0.38975999999999544</v>
      </c>
      <c r="AJ70" s="160">
        <f t="shared" si="78"/>
        <v>1.833059918443935E-3</v>
      </c>
      <c r="AL70" s="156"/>
      <c r="AM70" s="156"/>
      <c r="AN70" s="157">
        <f>AN68-AN69</f>
        <v>154.87863400800001</v>
      </c>
      <c r="AO70" s="158"/>
      <c r="AP70" s="159">
        <f t="shared" ref="AP70" si="87">AN70-AG70</f>
        <v>-58.139199999999988</v>
      </c>
      <c r="AQ70" s="160">
        <f t="shared" si="79"/>
        <v>-0.27293113870370372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374650</xdr:colOff>
                    <xdr:row>16</xdr:row>
                    <xdr:rowOff>114300</xdr:rowOff>
                  </from>
                  <to>
                    <xdr:col>15</xdr:col>
                    <xdr:colOff>222250</xdr:colOff>
                    <xdr:row>18</xdr:row>
                    <xdr:rowOff>146050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5"/>
  <sheetViews>
    <sheetView showGridLines="0" topLeftCell="B16" zoomScale="85" zoomScaleNormal="85" zoomScaleSheetLayoutView="100" workbookViewId="0">
      <selection activeCell="R32" sqref="R32"/>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453125" style="6" bestFit="1" customWidth="1"/>
    <col min="18" max="18" width="9.81640625" style="6" bestFit="1" customWidth="1"/>
    <col min="19" max="19" width="12.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453125" style="6" bestFit="1" customWidth="1"/>
    <col min="39" max="39" width="9.81640625" style="6" bestFit="1" customWidth="1"/>
    <col min="40" max="40" width="13" style="6" bestFit="1" customWidth="1"/>
    <col min="41" max="41" width="2.5429687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Rates'!D7</f>
        <v>27.79</v>
      </c>
      <c r="G23" s="25">
        <v>1</v>
      </c>
      <c r="H23" s="26">
        <f>G23*F23</f>
        <v>27.79</v>
      </c>
      <c r="I23" s="27"/>
      <c r="J23" s="28">
        <f>+'Res (100)'!J23</f>
        <v>29.32</v>
      </c>
      <c r="K23" s="29">
        <v>1</v>
      </c>
      <c r="L23" s="26">
        <f>K23*J23</f>
        <v>29.32</v>
      </c>
      <c r="M23" s="27"/>
      <c r="N23" s="30">
        <f>L23-H23</f>
        <v>1.5300000000000011</v>
      </c>
      <c r="O23" s="31">
        <f>IF((H23)=0,"",(N23/H23))</f>
        <v>5.5055775458798174E-2</v>
      </c>
      <c r="Q23" s="28">
        <f>+'Res (100)'!Q23</f>
        <v>30.59</v>
      </c>
      <c r="R23" s="29">
        <v>1</v>
      </c>
      <c r="S23" s="26">
        <f>R23*Q23</f>
        <v>30.59</v>
      </c>
      <c r="T23" s="27"/>
      <c r="U23" s="30">
        <f>S23-L23</f>
        <v>1.2699999999999996</v>
      </c>
      <c r="V23" s="31">
        <f>IF((L23)=0,"",(U23/L23))</f>
        <v>4.3315143246930407E-2</v>
      </c>
      <c r="X23" s="28">
        <f>+'Res (100)'!X23</f>
        <v>31.63</v>
      </c>
      <c r="Y23" s="29">
        <v>1</v>
      </c>
      <c r="Z23" s="26">
        <f>Y23*X23</f>
        <v>31.63</v>
      </c>
      <c r="AA23" s="27"/>
      <c r="AB23" s="30">
        <f>Z23-S23</f>
        <v>1.0399999999999991</v>
      </c>
      <c r="AC23" s="31">
        <f>IF((S23)=0,"",(AB23/S23))</f>
        <v>3.3998038574697582E-2</v>
      </c>
      <c r="AE23" s="28">
        <f>+'Res (100)'!AE23</f>
        <v>32.11</v>
      </c>
      <c r="AF23" s="29">
        <v>1</v>
      </c>
      <c r="AG23" s="26">
        <f>AF23*AE23</f>
        <v>32.11</v>
      </c>
      <c r="AH23" s="27"/>
      <c r="AI23" s="30">
        <f>AG23-Z23</f>
        <v>0.48000000000000043</v>
      </c>
      <c r="AJ23" s="31">
        <f>IF((Z23)=0,"",(AI23/Z23))</f>
        <v>1.5175466329434095E-2</v>
      </c>
      <c r="AL23" s="28">
        <f>+'Res (100)'!AL23</f>
        <v>32.21</v>
      </c>
      <c r="AM23" s="29">
        <v>1</v>
      </c>
      <c r="AN23" s="26">
        <f>AM23*AL23</f>
        <v>32.21</v>
      </c>
      <c r="AO23" s="27"/>
      <c r="AP23" s="30">
        <f>AN23-AG23</f>
        <v>0.10000000000000142</v>
      </c>
      <c r="AQ23" s="31">
        <f>IF((AG23)=0,"",(AP23/AG23))</f>
        <v>3.1142946122703651E-3</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Rates'!D81</f>
        <v>0</v>
      </c>
      <c r="G25" s="25">
        <f>$F$18</f>
        <v>2000</v>
      </c>
      <c r="H25" s="26">
        <f t="shared" si="0"/>
        <v>0</v>
      </c>
      <c r="I25" s="27"/>
      <c r="J25" s="28">
        <f>'Proposed Rates'!E81</f>
        <v>0</v>
      </c>
      <c r="K25" s="29">
        <f>$F$18</f>
        <v>2000</v>
      </c>
      <c r="L25" s="26">
        <f t="shared" ref="L25:L27" si="9">K25*J25</f>
        <v>0</v>
      </c>
      <c r="M25" s="27"/>
      <c r="N25" s="30">
        <f t="shared" ref="N25:N27" si="10">L25-H25</f>
        <v>0</v>
      </c>
      <c r="O25" s="31" t="str">
        <f t="shared" ref="O25:O27" si="11">IF((H25)=0,"",(N25/H25))</f>
        <v/>
      </c>
      <c r="Q25" s="28">
        <f>'Proposed Rates'!F81</f>
        <v>0</v>
      </c>
      <c r="R25" s="29">
        <f>$F$18</f>
        <v>2000</v>
      </c>
      <c r="S25" s="26">
        <f t="shared" ref="S25:S27" si="12">R25*Q25</f>
        <v>0</v>
      </c>
      <c r="T25" s="27"/>
      <c r="U25" s="30">
        <f t="shared" si="1"/>
        <v>0</v>
      </c>
      <c r="V25" s="31" t="str">
        <f t="shared" si="2"/>
        <v/>
      </c>
      <c r="X25" s="28">
        <f>'Proposed Rates'!G81</f>
        <v>0</v>
      </c>
      <c r="Y25" s="29">
        <f>$F$18</f>
        <v>2000</v>
      </c>
      <c r="Z25" s="26">
        <f t="shared" ref="Z25:Z27" si="13">Y25*X25</f>
        <v>0</v>
      </c>
      <c r="AA25" s="27"/>
      <c r="AB25" s="30">
        <f t="shared" si="3"/>
        <v>0</v>
      </c>
      <c r="AC25" s="31" t="str">
        <f t="shared" si="4"/>
        <v/>
      </c>
      <c r="AE25" s="28">
        <f>'Proposed Rates'!H81</f>
        <v>0</v>
      </c>
      <c r="AF25" s="29">
        <f>$F$18</f>
        <v>2000</v>
      </c>
      <c r="AG25" s="26">
        <f t="shared" ref="AG25:AG27" si="14">AF25*AE25</f>
        <v>0</v>
      </c>
      <c r="AH25" s="27"/>
      <c r="AI25" s="30">
        <f t="shared" si="5"/>
        <v>0</v>
      </c>
      <c r="AJ25" s="31" t="str">
        <f t="shared" si="6"/>
        <v/>
      </c>
      <c r="AL25" s="28">
        <f>'Proposed Rates'!I81</f>
        <v>0</v>
      </c>
      <c r="AM25" s="29">
        <f>$F$18</f>
        <v>2000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Rates'!D95</f>
        <v>0</v>
      </c>
      <c r="G26" s="25">
        <f t="shared" ref="G26:G27" si="15">$F$18</f>
        <v>2000</v>
      </c>
      <c r="H26" s="26">
        <f t="shared" si="0"/>
        <v>0</v>
      </c>
      <c r="I26" s="27"/>
      <c r="J26" s="28">
        <f>'Proposed Rates'!E95</f>
        <v>0</v>
      </c>
      <c r="K26" s="29">
        <f t="shared" ref="K26:K27" si="16">$F$18</f>
        <v>2000</v>
      </c>
      <c r="L26" s="26">
        <f t="shared" si="9"/>
        <v>0</v>
      </c>
      <c r="M26" s="27"/>
      <c r="N26" s="30">
        <f t="shared" si="10"/>
        <v>0</v>
      </c>
      <c r="O26" s="31" t="str">
        <f t="shared" si="11"/>
        <v/>
      </c>
      <c r="Q26" s="28">
        <f>'Proposed Rates'!F95</f>
        <v>0</v>
      </c>
      <c r="R26" s="29">
        <f t="shared" ref="R26:R27" si="17">$F$18</f>
        <v>2000</v>
      </c>
      <c r="S26" s="26">
        <f t="shared" si="12"/>
        <v>0</v>
      </c>
      <c r="T26" s="27"/>
      <c r="U26" s="30">
        <f t="shared" si="1"/>
        <v>0</v>
      </c>
      <c r="V26" s="31" t="str">
        <f t="shared" si="2"/>
        <v/>
      </c>
      <c r="X26" s="28">
        <f>'Proposed Rates'!G95</f>
        <v>0</v>
      </c>
      <c r="Y26" s="29">
        <f t="shared" ref="Y26:Y27" si="18">$F$18</f>
        <v>2000</v>
      </c>
      <c r="Z26" s="26">
        <f t="shared" si="13"/>
        <v>0</v>
      </c>
      <c r="AA26" s="27"/>
      <c r="AB26" s="30">
        <f t="shared" si="3"/>
        <v>0</v>
      </c>
      <c r="AC26" s="31" t="str">
        <f t="shared" si="4"/>
        <v/>
      </c>
      <c r="AE26" s="28">
        <f>'Proposed Rates'!H95</f>
        <v>0</v>
      </c>
      <c r="AF26" s="29">
        <f t="shared" ref="AF26:AF27" si="19">$F$18</f>
        <v>2000</v>
      </c>
      <c r="AG26" s="26">
        <f t="shared" si="14"/>
        <v>0</v>
      </c>
      <c r="AH26" s="27"/>
      <c r="AI26" s="30">
        <f t="shared" si="5"/>
        <v>0</v>
      </c>
      <c r="AJ26" s="31" t="str">
        <f t="shared" si="6"/>
        <v/>
      </c>
      <c r="AL26" s="28">
        <f>'Proposed Rates'!I95</f>
        <v>0</v>
      </c>
      <c r="AM26" s="29">
        <f t="shared" ref="AM26:AM27" si="20">$F$18</f>
        <v>2000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Rates'!D109</f>
        <v>0</v>
      </c>
      <c r="G27" s="25">
        <f t="shared" si="15"/>
        <v>2000</v>
      </c>
      <c r="H27" s="26">
        <f t="shared" si="0"/>
        <v>0</v>
      </c>
      <c r="I27" s="27"/>
      <c r="J27" s="28">
        <f>'Proposed Rates'!E109</f>
        <v>0</v>
      </c>
      <c r="K27" s="29">
        <f t="shared" si="16"/>
        <v>2000</v>
      </c>
      <c r="L27" s="26">
        <f t="shared" si="9"/>
        <v>0</v>
      </c>
      <c r="M27" s="27"/>
      <c r="N27" s="30">
        <f t="shared" si="10"/>
        <v>0</v>
      </c>
      <c r="O27" s="31" t="str">
        <f t="shared" si="11"/>
        <v/>
      </c>
      <c r="Q27" s="28">
        <f>'Proposed Rates'!F109</f>
        <v>0</v>
      </c>
      <c r="R27" s="29">
        <f t="shared" si="17"/>
        <v>2000</v>
      </c>
      <c r="S27" s="26">
        <f t="shared" si="12"/>
        <v>0</v>
      </c>
      <c r="T27" s="27"/>
      <c r="U27" s="30">
        <f t="shared" si="1"/>
        <v>0</v>
      </c>
      <c r="V27" s="31" t="str">
        <f t="shared" si="2"/>
        <v/>
      </c>
      <c r="X27" s="28">
        <f>'Proposed Rates'!G109</f>
        <v>0</v>
      </c>
      <c r="Y27" s="29">
        <f t="shared" si="18"/>
        <v>2000</v>
      </c>
      <c r="Z27" s="26">
        <f t="shared" si="13"/>
        <v>0</v>
      </c>
      <c r="AA27" s="27"/>
      <c r="AB27" s="30">
        <f t="shared" si="3"/>
        <v>0</v>
      </c>
      <c r="AC27" s="31" t="str">
        <f t="shared" si="4"/>
        <v/>
      </c>
      <c r="AE27" s="28">
        <f>'Proposed Rates'!H109</f>
        <v>0</v>
      </c>
      <c r="AF27" s="29">
        <f t="shared" si="19"/>
        <v>2000</v>
      </c>
      <c r="AG27" s="26">
        <f t="shared" si="14"/>
        <v>0</v>
      </c>
      <c r="AH27" s="27"/>
      <c r="AI27" s="30">
        <f t="shared" si="5"/>
        <v>0</v>
      </c>
      <c r="AJ27" s="31" t="str">
        <f t="shared" si="6"/>
        <v/>
      </c>
      <c r="AL27" s="28">
        <f>'Proposed Rates'!I109</f>
        <v>0</v>
      </c>
      <c r="AM27" s="29">
        <f t="shared" si="20"/>
        <v>2000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Rates'!D20</f>
        <v>0</v>
      </c>
      <c r="G29" s="25">
        <f>$F$18</f>
        <v>2000</v>
      </c>
      <c r="H29" s="26">
        <f t="shared" si="0"/>
        <v>0</v>
      </c>
      <c r="I29" s="27"/>
      <c r="J29" s="28">
        <f>+'Res (100)'!J29</f>
        <v>0</v>
      </c>
      <c r="K29" s="25">
        <f>$F$18</f>
        <v>2000</v>
      </c>
      <c r="L29" s="26">
        <f t="shared" si="22"/>
        <v>0</v>
      </c>
      <c r="M29" s="27"/>
      <c r="N29" s="30">
        <f t="shared" si="23"/>
        <v>0</v>
      </c>
      <c r="O29" s="31" t="str">
        <f t="shared" si="24"/>
        <v/>
      </c>
      <c r="Q29" s="28">
        <f>+'Res (100)'!Q29</f>
        <v>0</v>
      </c>
      <c r="R29" s="25">
        <f>$F$18</f>
        <v>2000</v>
      </c>
      <c r="S29" s="26">
        <f t="shared" si="25"/>
        <v>0</v>
      </c>
      <c r="T29" s="27"/>
      <c r="U29" s="30">
        <f t="shared" si="1"/>
        <v>0</v>
      </c>
      <c r="V29" s="31" t="str">
        <f t="shared" si="2"/>
        <v/>
      </c>
      <c r="X29" s="28">
        <f>+'Res (100)'!X29</f>
        <v>0</v>
      </c>
      <c r="Y29" s="25">
        <f>$F$18</f>
        <v>2000</v>
      </c>
      <c r="Z29" s="26">
        <f t="shared" si="26"/>
        <v>0</v>
      </c>
      <c r="AA29" s="27"/>
      <c r="AB29" s="30">
        <f t="shared" si="3"/>
        <v>0</v>
      </c>
      <c r="AC29" s="31" t="str">
        <f t="shared" si="4"/>
        <v/>
      </c>
      <c r="AE29" s="28">
        <f>+'Res (100)'!AE29</f>
        <v>0</v>
      </c>
      <c r="AF29" s="25">
        <f>$F$18</f>
        <v>2000</v>
      </c>
      <c r="AG29" s="26">
        <f t="shared" si="27"/>
        <v>0</v>
      </c>
      <c r="AH29" s="27"/>
      <c r="AI29" s="30">
        <f t="shared" si="5"/>
        <v>0</v>
      </c>
      <c r="AJ29" s="31" t="str">
        <f t="shared" si="6"/>
        <v/>
      </c>
      <c r="AL29" s="28">
        <f>+'Res (100)'!AL29</f>
        <v>0</v>
      </c>
      <c r="AM29" s="25">
        <f>$F$18</f>
        <v>2000</v>
      </c>
      <c r="AN29" s="26">
        <f t="shared" si="28"/>
        <v>0</v>
      </c>
      <c r="AO29" s="27"/>
      <c r="AP29" s="30">
        <f t="shared" si="7"/>
        <v>0</v>
      </c>
      <c r="AQ29" s="31" t="str">
        <f t="shared" si="8"/>
        <v/>
      </c>
    </row>
    <row r="30" spans="2:43" x14ac:dyDescent="0.25">
      <c r="B30" s="21" t="s">
        <v>21</v>
      </c>
      <c r="C30" s="21"/>
      <c r="D30" s="22"/>
      <c r="E30" s="23"/>
      <c r="F30" s="24"/>
      <c r="G30" s="25">
        <f t="shared" ref="G30" si="29">$F$18</f>
        <v>2000</v>
      </c>
      <c r="H30" s="26">
        <f t="shared" si="0"/>
        <v>0</v>
      </c>
      <c r="I30" s="27"/>
      <c r="J30" s="28"/>
      <c r="K30" s="25">
        <f t="shared" ref="K30:K38" si="30">$F$18</f>
        <v>2000</v>
      </c>
      <c r="L30" s="26">
        <f t="shared" si="22"/>
        <v>0</v>
      </c>
      <c r="M30" s="27"/>
      <c r="N30" s="30">
        <f t="shared" si="23"/>
        <v>0</v>
      </c>
      <c r="O30" s="31" t="str">
        <f t="shared" si="24"/>
        <v/>
      </c>
      <c r="Q30" s="28"/>
      <c r="R30" s="25">
        <f t="shared" ref="R30:R38" si="31">$F$18</f>
        <v>2000</v>
      </c>
      <c r="S30" s="26">
        <f t="shared" si="25"/>
        <v>0</v>
      </c>
      <c r="T30" s="27"/>
      <c r="U30" s="30">
        <f t="shared" si="1"/>
        <v>0</v>
      </c>
      <c r="V30" s="31" t="str">
        <f t="shared" si="2"/>
        <v/>
      </c>
      <c r="X30" s="28"/>
      <c r="Y30" s="25">
        <f t="shared" ref="Y30:Y38" si="32">$F$18</f>
        <v>2000</v>
      </c>
      <c r="Z30" s="26">
        <f t="shared" si="26"/>
        <v>0</v>
      </c>
      <c r="AA30" s="27"/>
      <c r="AB30" s="30">
        <f t="shared" si="3"/>
        <v>0</v>
      </c>
      <c r="AC30" s="31" t="str">
        <f t="shared" si="4"/>
        <v/>
      </c>
      <c r="AE30" s="28"/>
      <c r="AF30" s="25">
        <f t="shared" ref="AF30:AF38" si="33">$F$18</f>
        <v>2000</v>
      </c>
      <c r="AG30" s="26">
        <f t="shared" si="27"/>
        <v>0</v>
      </c>
      <c r="AH30" s="27"/>
      <c r="AI30" s="30">
        <f t="shared" si="5"/>
        <v>0</v>
      </c>
      <c r="AJ30" s="31" t="str">
        <f t="shared" si="6"/>
        <v/>
      </c>
      <c r="AL30" s="28"/>
      <c r="AM30" s="25">
        <f t="shared" ref="AM30:AM38" si="34">$F$18</f>
        <v>2000</v>
      </c>
      <c r="AN30" s="26">
        <f t="shared" si="28"/>
        <v>0</v>
      </c>
      <c r="AO30" s="27"/>
      <c r="AP30" s="30">
        <f t="shared" si="7"/>
        <v>0</v>
      </c>
      <c r="AQ30" s="31" t="str">
        <f t="shared" si="8"/>
        <v/>
      </c>
    </row>
    <row r="31" spans="2:43" x14ac:dyDescent="0.25">
      <c r="B31" s="21" t="s">
        <v>136</v>
      </c>
      <c r="C31" s="21"/>
      <c r="D31" s="22" t="s">
        <v>17</v>
      </c>
      <c r="E31" s="23"/>
      <c r="F31" s="24">
        <f>+'Proposed Rates'!D67</f>
        <v>0</v>
      </c>
      <c r="G31" s="25">
        <f>$F$18</f>
        <v>2000</v>
      </c>
      <c r="H31" s="26">
        <f t="shared" si="0"/>
        <v>0</v>
      </c>
      <c r="I31" s="27"/>
      <c r="J31" s="178">
        <f>+'Proposed Rates'!E67</f>
        <v>0.24</v>
      </c>
      <c r="K31" s="25">
        <v>1</v>
      </c>
      <c r="L31" s="26">
        <f t="shared" si="22"/>
        <v>0.24</v>
      </c>
      <c r="M31" s="27"/>
      <c r="N31" s="30">
        <f t="shared" si="23"/>
        <v>0.24</v>
      </c>
      <c r="O31" s="31" t="str">
        <f t="shared" si="24"/>
        <v/>
      </c>
      <c r="Q31" s="178">
        <f>+'Res (100)'!Q31</f>
        <v>0.24</v>
      </c>
      <c r="R31" s="25">
        <f>K31</f>
        <v>1</v>
      </c>
      <c r="S31" s="26">
        <f t="shared" si="25"/>
        <v>0.24</v>
      </c>
      <c r="T31" s="27"/>
      <c r="U31" s="30">
        <f t="shared" si="1"/>
        <v>0</v>
      </c>
      <c r="V31" s="31">
        <f t="shared" si="2"/>
        <v>0</v>
      </c>
      <c r="X31" s="46">
        <f>+'Res (100)'!X31</f>
        <v>0</v>
      </c>
      <c r="Y31" s="25">
        <f t="shared" si="32"/>
        <v>2000</v>
      </c>
      <c r="Z31" s="26">
        <f t="shared" si="26"/>
        <v>0</v>
      </c>
      <c r="AA31" s="27"/>
      <c r="AB31" s="30">
        <f t="shared" si="3"/>
        <v>-0.24</v>
      </c>
      <c r="AC31" s="31">
        <f t="shared" si="4"/>
        <v>-1</v>
      </c>
      <c r="AE31" s="46">
        <f>+'Res (100)'!AE31</f>
        <v>0</v>
      </c>
      <c r="AF31" s="25">
        <f t="shared" si="33"/>
        <v>2000</v>
      </c>
      <c r="AG31" s="26">
        <f t="shared" si="27"/>
        <v>0</v>
      </c>
      <c r="AH31" s="27"/>
      <c r="AI31" s="30">
        <f t="shared" si="5"/>
        <v>0</v>
      </c>
      <c r="AJ31" s="31" t="str">
        <f t="shared" si="6"/>
        <v/>
      </c>
      <c r="AL31" s="46">
        <f>+'Res (100)'!AL31</f>
        <v>0</v>
      </c>
      <c r="AM31" s="25">
        <f t="shared" si="34"/>
        <v>2000</v>
      </c>
      <c r="AN31" s="26">
        <f t="shared" si="28"/>
        <v>0</v>
      </c>
      <c r="AO31" s="27"/>
      <c r="AP31" s="30">
        <f t="shared" si="7"/>
        <v>0</v>
      </c>
      <c r="AQ31" s="31" t="str">
        <f t="shared" si="8"/>
        <v/>
      </c>
    </row>
    <row r="32" spans="2:43" x14ac:dyDescent="0.25">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5">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5">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5">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25" x14ac:dyDescent="0.25">
      <c r="B36" s="229" t="s">
        <v>98</v>
      </c>
      <c r="C36" s="21"/>
      <c r="D36" s="22" t="s">
        <v>17</v>
      </c>
      <c r="E36" s="23"/>
      <c r="F36" s="24">
        <f>+'Proposed Rates'!D52</f>
        <v>0.85</v>
      </c>
      <c r="G36" s="25">
        <v>1</v>
      </c>
      <c r="H36" s="26">
        <f t="shared" si="0"/>
        <v>0.85</v>
      </c>
      <c r="I36" s="27"/>
      <c r="J36" s="178">
        <f>+'Proposed Rates'!E52</f>
        <v>-0.5</v>
      </c>
      <c r="K36" s="25">
        <v>1</v>
      </c>
      <c r="L36" s="26">
        <f t="shared" si="22"/>
        <v>-0.5</v>
      </c>
      <c r="M36" s="27"/>
      <c r="N36" s="30">
        <f t="shared" si="23"/>
        <v>-1.35</v>
      </c>
      <c r="O36" s="31">
        <f t="shared" si="24"/>
        <v>-1.5882352941176472</v>
      </c>
      <c r="Q36" s="178">
        <f>+'Proposed Rates'!F52</f>
        <v>-0.49</v>
      </c>
      <c r="R36" s="25">
        <f>+K36</f>
        <v>1</v>
      </c>
      <c r="S36" s="26">
        <f t="shared" si="25"/>
        <v>-0.49</v>
      </c>
      <c r="T36" s="27"/>
      <c r="U36" s="30">
        <f t="shared" si="1"/>
        <v>1.0000000000000009E-2</v>
      </c>
      <c r="V36" s="31">
        <f t="shared" si="2"/>
        <v>-2.0000000000000018E-2</v>
      </c>
      <c r="X36" s="28">
        <f>+'Proposed Rates'!G52</f>
        <v>0</v>
      </c>
      <c r="Y36" s="25">
        <f>+K36</f>
        <v>1</v>
      </c>
      <c r="Z36" s="26">
        <f t="shared" si="26"/>
        <v>0</v>
      </c>
      <c r="AA36" s="27"/>
      <c r="AB36" s="30">
        <f t="shared" si="3"/>
        <v>0.49</v>
      </c>
      <c r="AC36" s="31">
        <f t="shared" si="4"/>
        <v>-1</v>
      </c>
      <c r="AE36" s="28">
        <f>+'Proposed Rates'!H52</f>
        <v>0</v>
      </c>
      <c r="AF36" s="25">
        <f>+K36</f>
        <v>1</v>
      </c>
      <c r="AG36" s="26">
        <f t="shared" si="27"/>
        <v>0</v>
      </c>
      <c r="AH36" s="27"/>
      <c r="AI36" s="30">
        <f t="shared" si="5"/>
        <v>0</v>
      </c>
      <c r="AJ36" s="31" t="str">
        <f t="shared" si="6"/>
        <v/>
      </c>
      <c r="AL36" s="28">
        <f>+'Proposed Rates'!I52</f>
        <v>0</v>
      </c>
      <c r="AM36" s="25">
        <f>+K36</f>
        <v>1</v>
      </c>
      <c r="AN36" s="26">
        <f t="shared" si="28"/>
        <v>0</v>
      </c>
      <c r="AO36" s="27"/>
      <c r="AP36" s="30">
        <f t="shared" si="7"/>
        <v>0</v>
      </c>
      <c r="AQ36" s="31" t="str">
        <f t="shared" si="8"/>
        <v/>
      </c>
    </row>
    <row r="37" spans="2:43" x14ac:dyDescent="0.25">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5">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28.64</v>
      </c>
      <c r="I39" s="62"/>
      <c r="J39" s="239"/>
      <c r="K39" s="240"/>
      <c r="L39" s="238">
        <f>SUM(L23:L38)</f>
        <v>29.06</v>
      </c>
      <c r="M39" s="62"/>
      <c r="N39" s="37">
        <f t="shared" si="23"/>
        <v>0.41999999999999815</v>
      </c>
      <c r="O39" s="38">
        <f t="shared" si="24"/>
        <v>1.4664804469273679E-2</v>
      </c>
      <c r="Q39" s="239"/>
      <c r="R39" s="240"/>
      <c r="S39" s="238">
        <f>SUM(S23:S38)</f>
        <v>30.34</v>
      </c>
      <c r="T39" s="62"/>
      <c r="U39" s="37">
        <f t="shared" si="1"/>
        <v>1.2800000000000011</v>
      </c>
      <c r="V39" s="38">
        <f t="shared" si="2"/>
        <v>4.4046799724707542E-2</v>
      </c>
      <c r="X39" s="239"/>
      <c r="Y39" s="240"/>
      <c r="Z39" s="238">
        <f>SUM(Z23:Z38)</f>
        <v>31.63</v>
      </c>
      <c r="AA39" s="62"/>
      <c r="AB39" s="37">
        <f t="shared" si="3"/>
        <v>1.2899999999999991</v>
      </c>
      <c r="AC39" s="38">
        <f t="shared" si="4"/>
        <v>4.2518127883981516E-2</v>
      </c>
      <c r="AE39" s="239"/>
      <c r="AF39" s="240"/>
      <c r="AG39" s="238">
        <f>SUM(AG23:AG38)</f>
        <v>32.11</v>
      </c>
      <c r="AH39" s="62"/>
      <c r="AI39" s="37">
        <f t="shared" si="5"/>
        <v>0.48000000000000043</v>
      </c>
      <c r="AJ39" s="38">
        <f t="shared" si="6"/>
        <v>1.5175466329434095E-2</v>
      </c>
      <c r="AL39" s="239"/>
      <c r="AM39" s="240"/>
      <c r="AN39" s="238">
        <f>SUM(AN23:AN38)</f>
        <v>32.21</v>
      </c>
      <c r="AO39" s="62"/>
      <c r="AP39" s="37">
        <f t="shared" si="7"/>
        <v>0.10000000000000142</v>
      </c>
      <c r="AQ39" s="38">
        <f t="shared" si="8"/>
        <v>3.1142946122703651E-3</v>
      </c>
    </row>
    <row r="40" spans="2:43" ht="25" x14ac:dyDescent="0.25">
      <c r="B40" s="40" t="s">
        <v>99</v>
      </c>
      <c r="C40" s="21"/>
      <c r="D40" s="22" t="s">
        <v>20</v>
      </c>
      <c r="E40" s="23"/>
      <c r="F40" s="24">
        <f>+'Proposed Rates'!D38</f>
        <v>-2.9999999999999997E-4</v>
      </c>
      <c r="G40" s="25">
        <f>$F$18</f>
        <v>2000</v>
      </c>
      <c r="H40" s="26">
        <f>G40*F40</f>
        <v>-0.6</v>
      </c>
      <c r="I40" s="27"/>
      <c r="J40" s="46">
        <f>+'Proposed Rates'!E38</f>
        <v>-5.9999999999999995E-4</v>
      </c>
      <c r="K40" s="25">
        <f>$F$18</f>
        <v>2000</v>
      </c>
      <c r="L40" s="26">
        <f>K40*J40</f>
        <v>-1.2</v>
      </c>
      <c r="M40" s="27"/>
      <c r="N40" s="30">
        <f>L40-H40</f>
        <v>-0.6</v>
      </c>
      <c r="O40" s="31">
        <f>IF((H40)=0,"",(N40/H40))</f>
        <v>1</v>
      </c>
      <c r="Q40" s="46">
        <f>+'Proposed Rates'!F38</f>
        <v>-5.9999999999999995E-4</v>
      </c>
      <c r="R40" s="25">
        <f>$F$18</f>
        <v>2000</v>
      </c>
      <c r="S40" s="26">
        <f>R40*Q40</f>
        <v>-1.2</v>
      </c>
      <c r="T40" s="27"/>
      <c r="U40" s="30">
        <f t="shared" si="1"/>
        <v>0</v>
      </c>
      <c r="V40" s="31">
        <f t="shared" si="2"/>
        <v>0</v>
      </c>
      <c r="X40" s="46">
        <f>+'Proposed Rates'!G38</f>
        <v>0</v>
      </c>
      <c r="Y40" s="25">
        <f>$F$18</f>
        <v>2000</v>
      </c>
      <c r="Z40" s="26">
        <f>Y40*X40</f>
        <v>0</v>
      </c>
      <c r="AA40" s="27"/>
      <c r="AB40" s="30">
        <f t="shared" si="3"/>
        <v>1.2</v>
      </c>
      <c r="AC40" s="31">
        <f t="shared" si="4"/>
        <v>-1</v>
      </c>
      <c r="AE40" s="46">
        <f>+'Proposed Rates'!H38</f>
        <v>0</v>
      </c>
      <c r="AF40" s="25">
        <f>$F$18</f>
        <v>2000</v>
      </c>
      <c r="AG40" s="26">
        <f>AF40*AE40</f>
        <v>0</v>
      </c>
      <c r="AH40" s="27"/>
      <c r="AI40" s="30">
        <f t="shared" si="5"/>
        <v>0</v>
      </c>
      <c r="AJ40" s="31" t="str">
        <f t="shared" si="6"/>
        <v/>
      </c>
      <c r="AL40" s="46">
        <f>+'Proposed Rates'!I38</f>
        <v>0</v>
      </c>
      <c r="AM40" s="25">
        <f>$F$18</f>
        <v>2000</v>
      </c>
      <c r="AN40" s="26">
        <f>AM40*AL40</f>
        <v>0</v>
      </c>
      <c r="AO40" s="27"/>
      <c r="AP40" s="30">
        <f t="shared" si="7"/>
        <v>0</v>
      </c>
      <c r="AQ40" s="31" t="str">
        <f t="shared" si="8"/>
        <v/>
      </c>
    </row>
    <row r="41" spans="2:43" x14ac:dyDescent="0.25">
      <c r="B41" s="40"/>
      <c r="C41" s="21"/>
      <c r="D41" s="22"/>
      <c r="E41" s="23"/>
      <c r="F41" s="24"/>
      <c r="G41" s="25"/>
      <c r="H41" s="26"/>
      <c r="I41" s="41"/>
      <c r="J41" s="178"/>
      <c r="K41" s="25"/>
      <c r="L41" s="26"/>
      <c r="M41" s="42"/>
      <c r="N41" s="30"/>
      <c r="O41" s="31"/>
      <c r="Q41" s="178"/>
      <c r="R41" s="25"/>
      <c r="S41" s="26"/>
      <c r="T41" s="42"/>
      <c r="U41" s="30"/>
      <c r="V41" s="31"/>
      <c r="X41" s="178"/>
      <c r="Y41" s="25"/>
      <c r="Z41" s="26"/>
      <c r="AA41" s="42"/>
      <c r="AB41" s="30"/>
      <c r="AC41" s="31"/>
      <c r="AE41" s="178"/>
      <c r="AF41" s="25"/>
      <c r="AG41" s="26"/>
      <c r="AH41" s="42"/>
      <c r="AI41" s="30"/>
      <c r="AJ41" s="31"/>
      <c r="AL41" s="178"/>
      <c r="AM41" s="25"/>
      <c r="AN41" s="26"/>
      <c r="AO41" s="42"/>
      <c r="AP41" s="30"/>
      <c r="AQ41" s="31"/>
    </row>
    <row r="42" spans="2:43" ht="37.5" x14ac:dyDescent="0.25">
      <c r="B42" s="40" t="s">
        <v>106</v>
      </c>
      <c r="C42" s="21"/>
      <c r="D42" s="22" t="s">
        <v>20</v>
      </c>
      <c r="E42" s="23"/>
      <c r="F42" s="24">
        <f>+'Proposed Rates'!D139</f>
        <v>0</v>
      </c>
      <c r="G42" s="25">
        <f t="shared" ref="G42:G43" si="36">$F$18</f>
        <v>2000</v>
      </c>
      <c r="H42" s="26">
        <f t="shared" ref="H42:H43" si="37">G42*F42</f>
        <v>0</v>
      </c>
      <c r="I42" s="41"/>
      <c r="J42" s="28">
        <f>+'Proposed Rates'!E139</f>
        <v>0</v>
      </c>
      <c r="K42" s="25">
        <f t="shared" ref="K42:K43" si="38">$F$18</f>
        <v>2000</v>
      </c>
      <c r="L42" s="26">
        <f t="shared" ref="L42:L43" si="39">K42*J42</f>
        <v>0</v>
      </c>
      <c r="M42" s="42"/>
      <c r="N42" s="30">
        <f t="shared" ref="N42:N43" si="40">L42-H42</f>
        <v>0</v>
      </c>
      <c r="O42" s="31" t="str">
        <f t="shared" ref="O42:O46" si="41">IF((H42)=0,"",(N42/H42))</f>
        <v/>
      </c>
      <c r="Q42" s="28">
        <f>+'Proposed Rates'!F139</f>
        <v>0</v>
      </c>
      <c r="R42" s="25">
        <f t="shared" ref="R42:R43" si="42">$F$18</f>
        <v>2000</v>
      </c>
      <c r="S42" s="26">
        <f t="shared" ref="S42:S43" si="43">R42*Q42</f>
        <v>0</v>
      </c>
      <c r="T42" s="42"/>
      <c r="U42" s="30">
        <f t="shared" si="1"/>
        <v>0</v>
      </c>
      <c r="V42" s="31" t="str">
        <f t="shared" si="2"/>
        <v/>
      </c>
      <c r="X42" s="28">
        <f>+'Proposed Rates'!G139</f>
        <v>0</v>
      </c>
      <c r="Y42" s="25">
        <f t="shared" ref="Y42:Y43" si="44">$F$18</f>
        <v>2000</v>
      </c>
      <c r="Z42" s="26">
        <f t="shared" ref="Z42:Z43" si="45">Y42*X42</f>
        <v>0</v>
      </c>
      <c r="AA42" s="42"/>
      <c r="AB42" s="30">
        <f t="shared" si="3"/>
        <v>0</v>
      </c>
      <c r="AC42" s="31" t="str">
        <f t="shared" si="4"/>
        <v/>
      </c>
      <c r="AE42" s="28">
        <f>+'Proposed Rates'!H139</f>
        <v>0</v>
      </c>
      <c r="AF42" s="25">
        <f t="shared" ref="AF42:AF43" si="46">$F$18</f>
        <v>2000</v>
      </c>
      <c r="AG42" s="26">
        <f t="shared" ref="AG42:AG43" si="47">AF42*AE42</f>
        <v>0</v>
      </c>
      <c r="AH42" s="42"/>
      <c r="AI42" s="30">
        <f t="shared" si="5"/>
        <v>0</v>
      </c>
      <c r="AJ42" s="31" t="str">
        <f t="shared" si="6"/>
        <v/>
      </c>
      <c r="AL42" s="28">
        <f>+'Proposed Rates'!I139</f>
        <v>0</v>
      </c>
      <c r="AM42" s="25">
        <f t="shared" ref="AM42:AM43" si="48">$F$18</f>
        <v>2000</v>
      </c>
      <c r="AN42" s="26">
        <f t="shared" ref="AN42:AN43" si="49">AM42*AL42</f>
        <v>0</v>
      </c>
      <c r="AO42" s="42"/>
      <c r="AP42" s="30">
        <f t="shared" si="7"/>
        <v>0</v>
      </c>
      <c r="AQ42" s="31" t="str">
        <f t="shared" si="8"/>
        <v/>
      </c>
    </row>
    <row r="43" spans="2:43" x14ac:dyDescent="0.25">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5">
      <c r="B44" s="43" t="s">
        <v>24</v>
      </c>
      <c r="C44" s="21"/>
      <c r="D44" s="22" t="s">
        <v>20</v>
      </c>
      <c r="E44" s="23"/>
      <c r="F44" s="44">
        <f>'Proposed Rates'!D233</f>
        <v>6.0000000000000002E-5</v>
      </c>
      <c r="G44" s="45">
        <f>$F$18*(1+F73)</f>
        <v>2067</v>
      </c>
      <c r="H44" s="26">
        <f>G44*F44</f>
        <v>0.12402000000000001</v>
      </c>
      <c r="I44" s="27"/>
      <c r="J44" s="46">
        <f>'Proposed Rates'!E233</f>
        <v>5.0000000000000002E-5</v>
      </c>
      <c r="K44" s="45">
        <f>$F$18*(1+J73)</f>
        <v>2067.6</v>
      </c>
      <c r="L44" s="26">
        <f>K44*J44</f>
        <v>0.10338</v>
      </c>
      <c r="M44" s="27"/>
      <c r="N44" s="30">
        <f>L44-H44</f>
        <v>-2.0640000000000006E-2</v>
      </c>
      <c r="O44" s="31">
        <f>IF((H44)=0,"",(N44/H44))</f>
        <v>-0.16642477019835514</v>
      </c>
      <c r="Q44" s="46">
        <f>'Proposed Rates'!F233</f>
        <v>5.0000000000000002E-5</v>
      </c>
      <c r="R44" s="45">
        <f>$F$18*(1+Q73)</f>
        <v>2067.6</v>
      </c>
      <c r="S44" s="26">
        <f>R44*Q44</f>
        <v>0.10338</v>
      </c>
      <c r="T44" s="27"/>
      <c r="U44" s="30">
        <f t="shared" si="1"/>
        <v>0</v>
      </c>
      <c r="V44" s="31">
        <f t="shared" si="2"/>
        <v>0</v>
      </c>
      <c r="X44" s="46">
        <f>'Proposed Rates'!G233</f>
        <v>5.0000000000000002E-5</v>
      </c>
      <c r="Y44" s="45">
        <f>$F$18*(1+X73)</f>
        <v>2067.6</v>
      </c>
      <c r="Z44" s="26">
        <f>Y44*X44</f>
        <v>0.10338</v>
      </c>
      <c r="AA44" s="27"/>
      <c r="AB44" s="30">
        <f t="shared" si="3"/>
        <v>0</v>
      </c>
      <c r="AC44" s="31">
        <f t="shared" si="4"/>
        <v>0</v>
      </c>
      <c r="AE44" s="46">
        <f>'Proposed Rates'!H233</f>
        <v>5.0000000000000002E-5</v>
      </c>
      <c r="AF44" s="45">
        <f>$F$18*(1+AE73)</f>
        <v>2067.6</v>
      </c>
      <c r="AG44" s="26">
        <f>AF44*AE44</f>
        <v>0.10338</v>
      </c>
      <c r="AH44" s="27"/>
      <c r="AI44" s="30">
        <f t="shared" si="5"/>
        <v>0</v>
      </c>
      <c r="AJ44" s="31">
        <f t="shared" si="6"/>
        <v>0</v>
      </c>
      <c r="AL44" s="46">
        <f>'Proposed Rates'!I233</f>
        <v>5.0000000000000002E-5</v>
      </c>
      <c r="AM44" s="45">
        <f>$F$18*(1+AL73)</f>
        <v>2067.6</v>
      </c>
      <c r="AN44" s="26">
        <f>AM44*AL44</f>
        <v>0.10338</v>
      </c>
      <c r="AO44" s="27"/>
      <c r="AP44" s="30">
        <f t="shared" si="7"/>
        <v>0</v>
      </c>
      <c r="AQ44" s="31">
        <f t="shared" si="8"/>
        <v>0</v>
      </c>
    </row>
    <row r="45" spans="2:43" x14ac:dyDescent="0.25">
      <c r="B45" s="43" t="s">
        <v>25</v>
      </c>
      <c r="C45" s="21"/>
      <c r="D45" s="22"/>
      <c r="E45" s="23"/>
      <c r="F45" s="47">
        <f>0.65*$F$54+0.17*$F$55+0.18*$F$56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5">
      <c r="B46" s="43" t="s">
        <v>26</v>
      </c>
      <c r="C46" s="21"/>
      <c r="D46" s="22" t="s">
        <v>17</v>
      </c>
      <c r="E46" s="23"/>
      <c r="F46" s="47">
        <f>'Proposed Rates'!E247</f>
        <v>0.56999999999999995</v>
      </c>
      <c r="G46" s="25">
        <v>1</v>
      </c>
      <c r="H46" s="26">
        <f>G46*F46</f>
        <v>0.56999999999999995</v>
      </c>
      <c r="I46" s="27"/>
      <c r="J46" s="47">
        <f>'Proposed Rates'!E247</f>
        <v>0.56999999999999995</v>
      </c>
      <c r="K46" s="25">
        <v>1</v>
      </c>
      <c r="L46" s="26">
        <f>K46*J46</f>
        <v>0.56999999999999995</v>
      </c>
      <c r="M46" s="27"/>
      <c r="N46" s="30">
        <f>L46-H46</f>
        <v>0</v>
      </c>
      <c r="O46" s="31">
        <f t="shared" si="41"/>
        <v>0</v>
      </c>
      <c r="Q46" s="47">
        <f>'Proposed Rates'!F247</f>
        <v>0.56999999999999995</v>
      </c>
      <c r="R46" s="25">
        <v>1</v>
      </c>
      <c r="S46" s="26">
        <f>R46*Q46</f>
        <v>0.56999999999999995</v>
      </c>
      <c r="T46" s="27"/>
      <c r="U46" s="30">
        <f t="shared" si="1"/>
        <v>0</v>
      </c>
      <c r="V46" s="31">
        <f t="shared" si="2"/>
        <v>0</v>
      </c>
      <c r="X46" s="47">
        <f>'Proposed Rates'!G247</f>
        <v>0.56999999999999995</v>
      </c>
      <c r="Y46" s="25">
        <v>1</v>
      </c>
      <c r="Z46" s="26">
        <f>Y46*X46</f>
        <v>0.56999999999999995</v>
      </c>
      <c r="AA46" s="27"/>
      <c r="AB46" s="30">
        <f t="shared" si="3"/>
        <v>0</v>
      </c>
      <c r="AC46" s="31">
        <f t="shared" si="4"/>
        <v>0</v>
      </c>
      <c r="AE46" s="47">
        <f>'Proposed Rates'!H247</f>
        <v>0.56999999999999995</v>
      </c>
      <c r="AF46" s="25">
        <v>1</v>
      </c>
      <c r="AG46" s="26">
        <f>AF46*AE46</f>
        <v>0.56999999999999995</v>
      </c>
      <c r="AH46" s="27"/>
      <c r="AI46" s="30">
        <f t="shared" si="5"/>
        <v>0</v>
      </c>
      <c r="AJ46" s="31">
        <f t="shared" si="6"/>
        <v>0</v>
      </c>
      <c r="AL46" s="47">
        <f>'Proposed Rates'!I247</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37.281210000000002</v>
      </c>
      <c r="I47" s="36"/>
      <c r="J47" s="53"/>
      <c r="K47" s="55"/>
      <c r="L47" s="54">
        <f>SUM(L40:L46)+L39</f>
        <v>37.157111999999984</v>
      </c>
      <c r="M47" s="36"/>
      <c r="N47" s="37">
        <f t="shared" ref="N47:N64" si="58">L47-H47</f>
        <v>-0.12409800000001781</v>
      </c>
      <c r="O47" s="38">
        <f t="shared" ref="O47:O64" si="59">IF((H47)=0,"",(N47/H47))</f>
        <v>-3.3287009729570955E-3</v>
      </c>
      <c r="Q47" s="53"/>
      <c r="R47" s="55"/>
      <c r="S47" s="54">
        <f>SUM(S40:S46)+S39</f>
        <v>38.437111999999985</v>
      </c>
      <c r="T47" s="36"/>
      <c r="U47" s="37">
        <f t="shared" si="1"/>
        <v>1.2800000000000011</v>
      </c>
      <c r="V47" s="38">
        <f t="shared" si="2"/>
        <v>3.4448317727168935E-2</v>
      </c>
      <c r="X47" s="53"/>
      <c r="Y47" s="55"/>
      <c r="Z47" s="54">
        <f>SUM(Z40:Z46)+Z39</f>
        <v>40.927111999999987</v>
      </c>
      <c r="AA47" s="36"/>
      <c r="AB47" s="37">
        <f t="shared" si="3"/>
        <v>2.490000000000002</v>
      </c>
      <c r="AC47" s="38">
        <f t="shared" si="4"/>
        <v>6.4781141725736388E-2</v>
      </c>
      <c r="AE47" s="53"/>
      <c r="AF47" s="55"/>
      <c r="AG47" s="54">
        <f>SUM(AG40:AG46)+AG39</f>
        <v>41.407111999999984</v>
      </c>
      <c r="AH47" s="36"/>
      <c r="AI47" s="37">
        <f t="shared" si="5"/>
        <v>0.47999999999999687</v>
      </c>
      <c r="AJ47" s="38">
        <f t="shared" si="6"/>
        <v>1.1728166893378576E-2</v>
      </c>
      <c r="AL47" s="53"/>
      <c r="AM47" s="55"/>
      <c r="AN47" s="54">
        <f>SUM(AN40:AN46)+AN39</f>
        <v>41.507111999999992</v>
      </c>
      <c r="AO47" s="36"/>
      <c r="AP47" s="37">
        <f t="shared" si="7"/>
        <v>0.10000000000000853</v>
      </c>
      <c r="AQ47" s="38">
        <f t="shared" si="8"/>
        <v>2.4150440629621445E-3</v>
      </c>
    </row>
    <row r="48" spans="2:43" x14ac:dyDescent="0.25">
      <c r="B48" s="27" t="s">
        <v>28</v>
      </c>
      <c r="C48" s="27"/>
      <c r="D48" s="56" t="s">
        <v>20</v>
      </c>
      <c r="E48" s="57"/>
      <c r="F48" s="28">
        <f>'Proposed Rates'!D153</f>
        <v>7.6E-3</v>
      </c>
      <c r="G48" s="58">
        <f>F18*(1+F73)</f>
        <v>2067</v>
      </c>
      <c r="H48" s="26">
        <f>G48*F48</f>
        <v>15.709199999999999</v>
      </c>
      <c r="I48" s="27"/>
      <c r="J48" s="28">
        <f>'Proposed Rates'!E153</f>
        <v>8.0999999999999996E-3</v>
      </c>
      <c r="K48" s="59">
        <f>F18*(1+J73)</f>
        <v>2067.6</v>
      </c>
      <c r="L48" s="26">
        <f>K48*J48</f>
        <v>16.74756</v>
      </c>
      <c r="M48" s="27"/>
      <c r="N48" s="30">
        <f t="shared" si="58"/>
        <v>1.0383600000000008</v>
      </c>
      <c r="O48" s="31">
        <f t="shared" si="59"/>
        <v>6.6098846535788E-2</v>
      </c>
      <c r="Q48" s="28">
        <f>'Proposed Rates'!F153</f>
        <v>8.0999999999999996E-3</v>
      </c>
      <c r="R48" s="59">
        <f>$F$18*(1+Q73)</f>
        <v>2067.6</v>
      </c>
      <c r="S48" s="26">
        <f>R48*Q48</f>
        <v>16.74756</v>
      </c>
      <c r="T48" s="27"/>
      <c r="U48" s="30">
        <f t="shared" si="1"/>
        <v>0</v>
      </c>
      <c r="V48" s="31">
        <f t="shared" si="2"/>
        <v>0</v>
      </c>
      <c r="X48" s="28">
        <f>'Proposed Rates'!G153</f>
        <v>8.0999999999999996E-3</v>
      </c>
      <c r="Y48" s="59">
        <f>$F$18*(1+X73)</f>
        <v>2067.6</v>
      </c>
      <c r="Z48" s="26">
        <f>Y48*X48</f>
        <v>16.74756</v>
      </c>
      <c r="AA48" s="27"/>
      <c r="AB48" s="30">
        <f t="shared" si="3"/>
        <v>0</v>
      </c>
      <c r="AC48" s="31">
        <f t="shared" si="4"/>
        <v>0</v>
      </c>
      <c r="AE48" s="28">
        <f>'Proposed Rates'!H153</f>
        <v>8.0999999999999996E-3</v>
      </c>
      <c r="AF48" s="59">
        <f>$F$18*(1+AE73)</f>
        <v>2067.6</v>
      </c>
      <c r="AG48" s="26">
        <f>AF48*AE48</f>
        <v>16.74756</v>
      </c>
      <c r="AH48" s="27"/>
      <c r="AI48" s="30">
        <f t="shared" si="5"/>
        <v>0</v>
      </c>
      <c r="AJ48" s="31">
        <f t="shared" si="6"/>
        <v>0</v>
      </c>
      <c r="AL48" s="28">
        <f>'Proposed Rates'!I153</f>
        <v>8.0999999999999996E-3</v>
      </c>
      <c r="AM48" s="59">
        <f>$F$18*(1+AL73)</f>
        <v>2067.6</v>
      </c>
      <c r="AN48" s="26">
        <f>AM48*AL48</f>
        <v>16.74756</v>
      </c>
      <c r="AO48" s="27"/>
      <c r="AP48" s="30">
        <f t="shared" si="7"/>
        <v>0</v>
      </c>
      <c r="AQ48" s="31">
        <f t="shared" si="8"/>
        <v>0</v>
      </c>
    </row>
    <row r="49" spans="2:43" ht="25" x14ac:dyDescent="0.25">
      <c r="B49" s="60" t="s">
        <v>29</v>
      </c>
      <c r="C49" s="27"/>
      <c r="D49" s="56" t="s">
        <v>20</v>
      </c>
      <c r="E49" s="57"/>
      <c r="F49" s="28">
        <f>'Proposed Rates'!D167</f>
        <v>5.1999999999999998E-3</v>
      </c>
      <c r="G49" s="58">
        <f>G48</f>
        <v>2067</v>
      </c>
      <c r="H49" s="26">
        <f>G49*F49</f>
        <v>10.7484</v>
      </c>
      <c r="I49" s="27"/>
      <c r="J49" s="28">
        <f>'Proposed Rates'!E167</f>
        <v>5.0000000000000001E-3</v>
      </c>
      <c r="K49" s="59">
        <f>K48</f>
        <v>2067.6</v>
      </c>
      <c r="L49" s="26">
        <f>K49*J49</f>
        <v>10.337999999999999</v>
      </c>
      <c r="M49" s="27"/>
      <c r="N49" s="30">
        <f t="shared" si="58"/>
        <v>-0.41040000000000099</v>
      </c>
      <c r="O49" s="31">
        <f t="shared" si="59"/>
        <v>-3.8182427151948285E-2</v>
      </c>
      <c r="Q49" s="28">
        <f>'Proposed Rates'!F167</f>
        <v>5.0000000000000001E-3</v>
      </c>
      <c r="R49" s="59">
        <f>R48</f>
        <v>2067.6</v>
      </c>
      <c r="S49" s="26">
        <f>R49*Q49</f>
        <v>10.337999999999999</v>
      </c>
      <c r="T49" s="27"/>
      <c r="U49" s="30">
        <f t="shared" si="1"/>
        <v>0</v>
      </c>
      <c r="V49" s="31">
        <f t="shared" si="2"/>
        <v>0</v>
      </c>
      <c r="X49" s="28">
        <f>'Proposed Rates'!G167</f>
        <v>5.0000000000000001E-3</v>
      </c>
      <c r="Y49" s="59">
        <f>Y48</f>
        <v>2067.6</v>
      </c>
      <c r="Z49" s="26">
        <f>Y49*X49</f>
        <v>10.337999999999999</v>
      </c>
      <c r="AA49" s="27"/>
      <c r="AB49" s="30">
        <f t="shared" si="3"/>
        <v>0</v>
      </c>
      <c r="AC49" s="31">
        <f t="shared" si="4"/>
        <v>0</v>
      </c>
      <c r="AE49" s="28">
        <f>'Proposed Rates'!H167</f>
        <v>5.0000000000000001E-3</v>
      </c>
      <c r="AF49" s="59">
        <f>AF48</f>
        <v>2067.6</v>
      </c>
      <c r="AG49" s="26">
        <f>AF49*AE49</f>
        <v>10.337999999999999</v>
      </c>
      <c r="AH49" s="27"/>
      <c r="AI49" s="30">
        <f t="shared" si="5"/>
        <v>0</v>
      </c>
      <c r="AJ49" s="31">
        <f t="shared" si="6"/>
        <v>0</v>
      </c>
      <c r="AL49" s="28">
        <f>'Proposed Rates'!I167</f>
        <v>5.0000000000000001E-3</v>
      </c>
      <c r="AM49" s="59">
        <f>AM48</f>
        <v>2067.6</v>
      </c>
      <c r="AN49" s="26">
        <f>AM49*AL49</f>
        <v>10.337999999999999</v>
      </c>
      <c r="AO49" s="27"/>
      <c r="AP49" s="30">
        <f t="shared" si="7"/>
        <v>0</v>
      </c>
      <c r="AQ49" s="31">
        <f t="shared" si="8"/>
        <v>0</v>
      </c>
    </row>
    <row r="50" spans="2:43" ht="26" x14ac:dyDescent="0.25">
      <c r="B50" s="50" t="s">
        <v>30</v>
      </c>
      <c r="C50" s="35"/>
      <c r="D50" s="35"/>
      <c r="E50" s="35"/>
      <c r="F50" s="61"/>
      <c r="G50" s="53"/>
      <c r="H50" s="54">
        <f>SUM(H47:H49)</f>
        <v>63.738810000000001</v>
      </c>
      <c r="I50" s="62"/>
      <c r="J50" s="63"/>
      <c r="K50" s="64"/>
      <c r="L50" s="54">
        <f>SUM(L47:L49)</f>
        <v>64.242671999999985</v>
      </c>
      <c r="M50" s="62"/>
      <c r="N50" s="37">
        <f t="shared" si="58"/>
        <v>0.50386199999998382</v>
      </c>
      <c r="O50" s="38">
        <f t="shared" si="59"/>
        <v>7.9051052255287441E-3</v>
      </c>
      <c r="Q50" s="63"/>
      <c r="R50" s="64"/>
      <c r="S50" s="54">
        <f>SUM(S47:S49)</f>
        <v>65.522671999999986</v>
      </c>
      <c r="T50" s="62"/>
      <c r="U50" s="37">
        <f t="shared" si="1"/>
        <v>1.2800000000000011</v>
      </c>
      <c r="V50" s="38">
        <f t="shared" si="2"/>
        <v>1.9924451461172124E-2</v>
      </c>
      <c r="X50" s="63"/>
      <c r="Y50" s="64"/>
      <c r="Z50" s="54">
        <f>SUM(Z47:Z49)</f>
        <v>68.012671999999981</v>
      </c>
      <c r="AA50" s="62"/>
      <c r="AB50" s="37">
        <f t="shared" si="3"/>
        <v>2.4899999999999949</v>
      </c>
      <c r="AC50" s="38">
        <f t="shared" si="4"/>
        <v>3.8002113222732968E-2</v>
      </c>
      <c r="AE50" s="63"/>
      <c r="AF50" s="64"/>
      <c r="AG50" s="54">
        <f>SUM(AG47:AG49)</f>
        <v>68.492671999999985</v>
      </c>
      <c r="AH50" s="62"/>
      <c r="AI50" s="37">
        <f t="shared" si="5"/>
        <v>0.48000000000000398</v>
      </c>
      <c r="AJ50" s="38">
        <f t="shared" si="6"/>
        <v>7.0575083419749211E-3</v>
      </c>
      <c r="AL50" s="63"/>
      <c r="AM50" s="64"/>
      <c r="AN50" s="54">
        <f>SUM(AN47:AN49)</f>
        <v>68.592671999999993</v>
      </c>
      <c r="AO50" s="62"/>
      <c r="AP50" s="37">
        <f t="shared" si="7"/>
        <v>0.10000000000000853</v>
      </c>
      <c r="AQ50" s="38">
        <f t="shared" si="8"/>
        <v>1.4600102037194366E-3</v>
      </c>
    </row>
    <row r="51" spans="2:43" ht="25" x14ac:dyDescent="0.25">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 x14ac:dyDescent="0.25">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5">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5">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600</v>
      </c>
      <c r="H57" s="67">
        <f>G57*F57</f>
        <v>71.399999999999991</v>
      </c>
      <c r="I57" s="77"/>
      <c r="J57" s="66">
        <f>'Proposed Rates'!E226</f>
        <v>0.11899999999999999</v>
      </c>
      <c r="K57" s="76">
        <f>$G$57</f>
        <v>600</v>
      </c>
      <c r="L57" s="67">
        <f>K57*J57</f>
        <v>71.399999999999991</v>
      </c>
      <c r="M57" s="77"/>
      <c r="N57" s="78">
        <f t="shared" si="58"/>
        <v>0</v>
      </c>
      <c r="O57" s="68">
        <f t="shared" si="59"/>
        <v>0</v>
      </c>
      <c r="Q57" s="66">
        <f>'Proposed Rates'!F226</f>
        <v>0.11899999999999999</v>
      </c>
      <c r="R57" s="76">
        <f>$G$57</f>
        <v>600</v>
      </c>
      <c r="S57" s="67">
        <f>R57*Q57</f>
        <v>71.399999999999991</v>
      </c>
      <c r="T57" s="77"/>
      <c r="U57" s="78">
        <f t="shared" si="1"/>
        <v>0</v>
      </c>
      <c r="V57" s="68">
        <f t="shared" si="2"/>
        <v>0</v>
      </c>
      <c r="X57" s="66">
        <f>'Proposed Rates'!G226</f>
        <v>0.11899999999999999</v>
      </c>
      <c r="Y57" s="76">
        <f>$G$57</f>
        <v>600</v>
      </c>
      <c r="Z57" s="67">
        <f>Y57*X57</f>
        <v>71.399999999999991</v>
      </c>
      <c r="AA57" s="77"/>
      <c r="AB57" s="78">
        <f t="shared" si="3"/>
        <v>0</v>
      </c>
      <c r="AC57" s="68">
        <f t="shared" si="4"/>
        <v>0</v>
      </c>
      <c r="AE57" s="66">
        <f>'Proposed Rates'!H226</f>
        <v>0.11899999999999999</v>
      </c>
      <c r="AF57" s="76">
        <f>$G$57</f>
        <v>600</v>
      </c>
      <c r="AG57" s="67">
        <f>AF57*AE57</f>
        <v>71.399999999999991</v>
      </c>
      <c r="AH57" s="77"/>
      <c r="AI57" s="78">
        <f t="shared" si="5"/>
        <v>0</v>
      </c>
      <c r="AJ57" s="68">
        <f t="shared" si="6"/>
        <v>0</v>
      </c>
      <c r="AL57" s="66">
        <f>'Proposed Rates'!I224</f>
        <v>0.20799999999999999</v>
      </c>
      <c r="AM57" s="76">
        <f>$G$57</f>
        <v>600</v>
      </c>
      <c r="AN57" s="67">
        <f>AM57*AL57</f>
        <v>124.8</v>
      </c>
      <c r="AO57" s="77"/>
      <c r="AP57" s="78">
        <f t="shared" si="7"/>
        <v>53.400000000000006</v>
      </c>
      <c r="AQ57" s="68">
        <f t="shared" si="8"/>
        <v>0.74789915966386566</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1400</v>
      </c>
      <c r="H58" s="67">
        <f>G58*F58</f>
        <v>194.60000000000002</v>
      </c>
      <c r="I58" s="77"/>
      <c r="J58" s="66">
        <f>'Proposed Rates'!E227</f>
        <v>0.13900000000000001</v>
      </c>
      <c r="K58" s="76">
        <f>$G$58</f>
        <v>1400</v>
      </c>
      <c r="L58" s="67">
        <f>K58*J58</f>
        <v>194.60000000000002</v>
      </c>
      <c r="M58" s="77"/>
      <c r="N58" s="78">
        <f t="shared" si="58"/>
        <v>0</v>
      </c>
      <c r="O58" s="68">
        <f t="shared" si="59"/>
        <v>0</v>
      </c>
      <c r="Q58" s="66">
        <f>'Proposed Rates'!F227</f>
        <v>0.13900000000000001</v>
      </c>
      <c r="R58" s="76">
        <f>$G$58</f>
        <v>1400</v>
      </c>
      <c r="S58" s="67">
        <f>R58*Q58</f>
        <v>194.60000000000002</v>
      </c>
      <c r="T58" s="77"/>
      <c r="U58" s="78">
        <f t="shared" si="1"/>
        <v>0</v>
      </c>
      <c r="V58" s="68">
        <f t="shared" si="2"/>
        <v>0</v>
      </c>
      <c r="X58" s="66">
        <f>'Proposed Rates'!G227</f>
        <v>0.13900000000000001</v>
      </c>
      <c r="Y58" s="76">
        <f>$G$58</f>
        <v>1400</v>
      </c>
      <c r="Z58" s="67">
        <f>Y58*X58</f>
        <v>194.60000000000002</v>
      </c>
      <c r="AA58" s="77"/>
      <c r="AB58" s="78">
        <f t="shared" si="3"/>
        <v>0</v>
      </c>
      <c r="AC58" s="68">
        <f t="shared" si="4"/>
        <v>0</v>
      </c>
      <c r="AE58" s="66">
        <f>'Proposed Rates'!H227</f>
        <v>0.13900000000000001</v>
      </c>
      <c r="AF58" s="76">
        <f>$G$58</f>
        <v>1400</v>
      </c>
      <c r="AG58" s="67">
        <f>AF58*AE58</f>
        <v>194.60000000000002</v>
      </c>
      <c r="AH58" s="77"/>
      <c r="AI58" s="78">
        <f t="shared" si="5"/>
        <v>0</v>
      </c>
      <c r="AJ58" s="68">
        <f t="shared" si="6"/>
        <v>0</v>
      </c>
      <c r="AL58" s="66">
        <f>'Proposed Rates'!I225</f>
        <v>0</v>
      </c>
      <c r="AM58" s="76">
        <f>$G$58</f>
        <v>1400</v>
      </c>
      <c r="AN58" s="67">
        <f>AM58*AL58</f>
        <v>0</v>
      </c>
      <c r="AO58" s="77"/>
      <c r="AP58" s="78">
        <f t="shared" si="7"/>
        <v>-194.60000000000002</v>
      </c>
      <c r="AQ58" s="68">
        <f t="shared" si="8"/>
        <v>-1</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327.19011</v>
      </c>
      <c r="I60" s="94"/>
      <c r="J60" s="95"/>
      <c r="K60" s="95"/>
      <c r="L60" s="93">
        <f>SUM(L51:L56,L50)</f>
        <v>327.69631199999998</v>
      </c>
      <c r="M60" s="96"/>
      <c r="N60" s="97">
        <f t="shared" ref="N60" si="72">L60-H60</f>
        <v>0.5062019999999734</v>
      </c>
      <c r="O60" s="98">
        <f t="shared" ref="O60" si="73">IF((H60)=0,"",(N60/H60))</f>
        <v>1.5471188906045277E-3</v>
      </c>
      <c r="Q60" s="95"/>
      <c r="R60" s="95"/>
      <c r="S60" s="97">
        <f>SUM(S51:S56,S50)</f>
        <v>328.97631200000001</v>
      </c>
      <c r="T60" s="96"/>
      <c r="U60" s="97">
        <f t="shared" si="1"/>
        <v>1.2800000000000296</v>
      </c>
      <c r="V60" s="98">
        <f>IF((L60)=0,"",(U60/L60))</f>
        <v>3.9060555554864761E-3</v>
      </c>
      <c r="X60" s="95"/>
      <c r="Y60" s="95"/>
      <c r="Z60" s="97">
        <f>SUM(Z51:Z56,Z50)</f>
        <v>331.46631200000002</v>
      </c>
      <c r="AA60" s="96"/>
      <c r="AB60" s="97">
        <f t="shared" si="3"/>
        <v>2.4900000000000091</v>
      </c>
      <c r="AC60" s="98">
        <f>IF((S60)=0,"",(AB60/S60))</f>
        <v>7.568934021000299E-3</v>
      </c>
      <c r="AE60" s="95"/>
      <c r="AF60" s="95"/>
      <c r="AG60" s="97">
        <f>SUM(AG51:AG56,AG50)</f>
        <v>331.94631199999998</v>
      </c>
      <c r="AH60" s="96"/>
      <c r="AI60" s="97">
        <f t="shared" ref="AI60:AI64" si="74">AG60-Z60</f>
        <v>0.47999999999996135</v>
      </c>
      <c r="AJ60" s="98">
        <f>IF((Z60)=0,"",(AI60/Z60))</f>
        <v>1.4481109621781454E-3</v>
      </c>
      <c r="AL60" s="95"/>
      <c r="AM60" s="95"/>
      <c r="AN60" s="97">
        <f>SUM(AN51:AN56,AN50)</f>
        <v>332.046312</v>
      </c>
      <c r="AO60" s="96"/>
      <c r="AP60" s="97">
        <f t="shared" ref="AP60:AP64" si="75">AN60-AG60</f>
        <v>0.10000000000002274</v>
      </c>
      <c r="AQ60" s="98">
        <f>IF((AG60)=0,"",(AP60/AG60))</f>
        <v>3.0125353524042991E-4</v>
      </c>
    </row>
    <row r="61" spans="2:43" x14ac:dyDescent="0.25">
      <c r="B61" s="99" t="s">
        <v>40</v>
      </c>
      <c r="C61" s="21"/>
      <c r="D61" s="21"/>
      <c r="E61" s="21"/>
      <c r="F61" s="100">
        <v>0.13</v>
      </c>
      <c r="G61" s="101"/>
      <c r="H61" s="102">
        <f>H60*F61</f>
        <v>42.534714300000005</v>
      </c>
      <c r="I61" s="103"/>
      <c r="J61" s="104">
        <v>0.13</v>
      </c>
      <c r="K61" s="103"/>
      <c r="L61" s="105">
        <f>L60*J61</f>
        <v>42.60052056</v>
      </c>
      <c r="M61" s="106"/>
      <c r="N61" s="107">
        <f t="shared" si="58"/>
        <v>6.580625999999512E-2</v>
      </c>
      <c r="O61" s="108">
        <f t="shared" si="59"/>
        <v>1.5471188906044941E-3</v>
      </c>
      <c r="Q61" s="104">
        <v>0.13</v>
      </c>
      <c r="R61" s="103"/>
      <c r="S61" s="105">
        <f>S60*Q61</f>
        <v>42.766920560000003</v>
      </c>
      <c r="T61" s="106"/>
      <c r="U61" s="107">
        <f t="shared" si="1"/>
        <v>0.16640000000000299</v>
      </c>
      <c r="V61" s="108">
        <f t="shared" ref="V61:V70" si="76">IF((L61)=0,"",(U61/L61))</f>
        <v>3.9060555554864562E-3</v>
      </c>
      <c r="X61" s="104">
        <v>0.13</v>
      </c>
      <c r="Y61" s="103"/>
      <c r="Z61" s="105">
        <f>Z60*X61</f>
        <v>43.090620560000005</v>
      </c>
      <c r="AA61" s="106"/>
      <c r="AB61" s="107">
        <f t="shared" si="3"/>
        <v>0.32370000000000232</v>
      </c>
      <c r="AC61" s="108">
        <f t="shared" ref="AC61:AC70" si="77">IF((S61)=0,"",(AB61/S61))</f>
        <v>7.5689340210003259E-3</v>
      </c>
      <c r="AE61" s="104">
        <v>0.13</v>
      </c>
      <c r="AF61" s="103"/>
      <c r="AG61" s="105">
        <f>AG60*AE61</f>
        <v>43.153020560000002</v>
      </c>
      <c r="AH61" s="106"/>
      <c r="AI61" s="107">
        <f t="shared" si="74"/>
        <v>6.239999999999668E-2</v>
      </c>
      <c r="AJ61" s="108">
        <f t="shared" ref="AJ61:AJ70" si="78">IF((Z61)=0,"",(AI61/Z61))</f>
        <v>1.4481109621781848E-3</v>
      </c>
      <c r="AL61" s="104">
        <v>0.13</v>
      </c>
      <c r="AM61" s="103"/>
      <c r="AN61" s="105">
        <f>AN60*AL61</f>
        <v>43.16602056</v>
      </c>
      <c r="AO61" s="106"/>
      <c r="AP61" s="107">
        <f t="shared" si="75"/>
        <v>1.2999999999998124E-2</v>
      </c>
      <c r="AQ61" s="108">
        <f t="shared" ref="AQ61:AQ70" si="79">IF((AG61)=0,"",(AP61/AG61))</f>
        <v>3.0125353524031791E-4</v>
      </c>
    </row>
    <row r="62" spans="2:43" ht="13" x14ac:dyDescent="0.25">
      <c r="B62" s="109" t="s">
        <v>41</v>
      </c>
      <c r="C62" s="21"/>
      <c r="D62" s="21"/>
      <c r="E62" s="21"/>
      <c r="F62" s="242"/>
      <c r="G62" s="101"/>
      <c r="H62" s="102">
        <f>H60+H61</f>
        <v>369.72482430000002</v>
      </c>
      <c r="I62" s="103"/>
      <c r="J62" s="244"/>
      <c r="K62" s="103"/>
      <c r="L62" s="105">
        <f>L60+L61</f>
        <v>370.29683255999998</v>
      </c>
      <c r="M62" s="106"/>
      <c r="N62" s="107">
        <f t="shared" si="58"/>
        <v>0.57200825999996141</v>
      </c>
      <c r="O62" s="108">
        <f t="shared" si="59"/>
        <v>1.5471188906045045E-3</v>
      </c>
      <c r="Q62" s="244"/>
      <c r="R62" s="103"/>
      <c r="S62" s="105">
        <f>S60+S61</f>
        <v>371.74323256000002</v>
      </c>
      <c r="T62" s="106"/>
      <c r="U62" s="107">
        <f t="shared" si="1"/>
        <v>1.4464000000000397</v>
      </c>
      <c r="V62" s="108">
        <f t="shared" si="76"/>
        <v>3.906055555486493E-3</v>
      </c>
      <c r="X62" s="244"/>
      <c r="Y62" s="103"/>
      <c r="Z62" s="105">
        <f>Z60+Z61</f>
        <v>374.55693256000001</v>
      </c>
      <c r="AA62" s="106"/>
      <c r="AB62" s="107">
        <f t="shared" si="3"/>
        <v>2.813699999999983</v>
      </c>
      <c r="AC62" s="108">
        <f t="shared" si="77"/>
        <v>7.5689340210002252E-3</v>
      </c>
      <c r="AE62" s="103"/>
      <c r="AF62" s="103"/>
      <c r="AG62" s="105">
        <f>AG60+AG61</f>
        <v>375.09933255999999</v>
      </c>
      <c r="AH62" s="106"/>
      <c r="AI62" s="107">
        <f t="shared" si="74"/>
        <v>0.54239999999998645</v>
      </c>
      <c r="AJ62" s="108">
        <f t="shared" si="78"/>
        <v>1.4481109621782258E-3</v>
      </c>
      <c r="AL62" s="244"/>
      <c r="AM62" s="103"/>
      <c r="AN62" s="105">
        <f>AN60+AN61</f>
        <v>375.21233255999999</v>
      </c>
      <c r="AO62" s="106"/>
      <c r="AP62" s="107">
        <f t="shared" si="75"/>
        <v>0.11299999999999955</v>
      </c>
      <c r="AQ62" s="108">
        <f t="shared" si="79"/>
        <v>3.012535352403602E-4</v>
      </c>
    </row>
    <row r="63" spans="2:43" ht="15.75" customHeight="1" x14ac:dyDescent="0.25">
      <c r="B63" s="421" t="s">
        <v>127</v>
      </c>
      <c r="C63" s="421"/>
      <c r="D63" s="421"/>
      <c r="E63" s="21"/>
      <c r="F63" s="267">
        <f>'Res (100)'!F64</f>
        <v>0.318</v>
      </c>
      <c r="G63" s="101"/>
      <c r="H63" s="111">
        <f>F63*H60</f>
        <v>104.04645498000001</v>
      </c>
      <c r="I63" s="103"/>
      <c r="J63" s="268">
        <f>'Res (100)'!J64</f>
        <v>0.318</v>
      </c>
      <c r="K63" s="103"/>
      <c r="L63" s="112">
        <f>J63*L60</f>
        <v>104.207427216</v>
      </c>
      <c r="M63" s="106"/>
      <c r="N63" s="112">
        <f t="shared" si="58"/>
        <v>0.16097223599999211</v>
      </c>
      <c r="O63" s="113">
        <f t="shared" si="59"/>
        <v>1.5471188906045332E-3</v>
      </c>
      <c r="Q63" s="268">
        <f>'Res (100)'!Q64</f>
        <v>0.318</v>
      </c>
      <c r="R63" s="103"/>
      <c r="S63" s="112">
        <f>Q63*S60</f>
        <v>104.61446721600001</v>
      </c>
      <c r="T63" s="106"/>
      <c r="U63" s="112">
        <f t="shared" si="1"/>
        <v>0.40704000000000917</v>
      </c>
      <c r="V63" s="113">
        <f t="shared" si="76"/>
        <v>3.9060555554864739E-3</v>
      </c>
      <c r="X63" s="268">
        <f>Q63</f>
        <v>0.318</v>
      </c>
      <c r="Y63" s="103"/>
      <c r="Z63" s="112">
        <f>X63*Z60</f>
        <v>105.40628721600001</v>
      </c>
      <c r="AA63" s="106"/>
      <c r="AB63" s="112">
        <f t="shared" si="3"/>
        <v>0.7918200000000013</v>
      </c>
      <c r="AC63" s="113">
        <f t="shared" si="77"/>
        <v>7.5689340210002834E-3</v>
      </c>
      <c r="AE63" s="268">
        <f>X63</f>
        <v>0.318</v>
      </c>
      <c r="AF63" s="103"/>
      <c r="AG63" s="112">
        <f>AE63*AG60</f>
        <v>105.558927216</v>
      </c>
      <c r="AH63" s="106"/>
      <c r="AI63" s="112">
        <f t="shared" si="74"/>
        <v>0.15263999999999101</v>
      </c>
      <c r="AJ63" s="113">
        <f t="shared" si="78"/>
        <v>1.4481109621781766E-3</v>
      </c>
      <c r="AL63" s="268">
        <f>AE63</f>
        <v>0.318</v>
      </c>
      <c r="AM63" s="103"/>
      <c r="AN63" s="112">
        <f>AL63*AN60</f>
        <v>105.590727216</v>
      </c>
      <c r="AO63" s="106"/>
      <c r="AP63" s="112">
        <f t="shared" si="75"/>
        <v>3.1800000000004047E-2</v>
      </c>
      <c r="AQ63" s="113">
        <f t="shared" si="79"/>
        <v>3.0125353524039971E-4</v>
      </c>
    </row>
    <row r="64" spans="2:43" ht="13.5" customHeight="1" thickBot="1" x14ac:dyDescent="0.3">
      <c r="B64" s="422" t="s">
        <v>126</v>
      </c>
      <c r="C64" s="422"/>
      <c r="D64" s="422"/>
      <c r="E64" s="114"/>
      <c r="F64" s="246"/>
      <c r="G64" s="116"/>
      <c r="H64" s="117">
        <f>H62-H63</f>
        <v>265.67836932</v>
      </c>
      <c r="I64" s="118"/>
      <c r="J64" s="249"/>
      <c r="K64" s="118"/>
      <c r="L64" s="119">
        <f>L62-L63</f>
        <v>266.089405344</v>
      </c>
      <c r="M64" s="120"/>
      <c r="N64" s="121">
        <f t="shared" si="58"/>
        <v>0.41103602399999772</v>
      </c>
      <c r="O64" s="122">
        <f t="shared" si="59"/>
        <v>1.5471188906046004E-3</v>
      </c>
      <c r="Q64" s="249"/>
      <c r="R64" s="118"/>
      <c r="S64" s="119">
        <f>S62-S63</f>
        <v>267.12876534400004</v>
      </c>
      <c r="T64" s="120"/>
      <c r="U64" s="121">
        <f t="shared" si="1"/>
        <v>1.0393600000000447</v>
      </c>
      <c r="V64" s="122">
        <f t="shared" si="76"/>
        <v>3.9060555554865537E-3</v>
      </c>
      <c r="X64" s="249"/>
      <c r="Y64" s="118"/>
      <c r="Z64" s="119">
        <f>Z62-Z63</f>
        <v>269.150645344</v>
      </c>
      <c r="AA64" s="120"/>
      <c r="AB64" s="121">
        <f t="shared" si="3"/>
        <v>2.0218799999999533</v>
      </c>
      <c r="AC64" s="122">
        <f t="shared" si="77"/>
        <v>7.568934021000096E-3</v>
      </c>
      <c r="AE64" s="249"/>
      <c r="AF64" s="118"/>
      <c r="AG64" s="119">
        <f>AG62-AG63</f>
        <v>269.54040534399996</v>
      </c>
      <c r="AH64" s="120"/>
      <c r="AI64" s="121">
        <f t="shared" si="74"/>
        <v>0.38975999999996702</v>
      </c>
      <c r="AJ64" s="122">
        <f t="shared" si="78"/>
        <v>1.4481109621781395E-3</v>
      </c>
      <c r="AL64" s="249"/>
      <c r="AM64" s="118"/>
      <c r="AN64" s="119">
        <f>AN62-AN63</f>
        <v>269.62160534399999</v>
      </c>
      <c r="AO64" s="120"/>
      <c r="AP64" s="121">
        <f t="shared" si="75"/>
        <v>8.120000000002392E-2</v>
      </c>
      <c r="AQ64" s="122">
        <f t="shared" si="79"/>
        <v>3.0125353524045018E-4</v>
      </c>
    </row>
    <row r="65" spans="1:43" s="79" customFormat="1" ht="8.25" customHeight="1" thickBot="1" x14ac:dyDescent="0.3">
      <c r="B65" s="123"/>
      <c r="C65" s="124"/>
      <c r="D65" s="125"/>
      <c r="E65" s="124"/>
      <c r="F65" s="247"/>
      <c r="G65" s="126"/>
      <c r="H65" s="85"/>
      <c r="I65" s="127"/>
      <c r="J65" s="247"/>
      <c r="K65" s="128"/>
      <c r="L65" s="85"/>
      <c r="M65" s="127"/>
      <c r="N65" s="129"/>
      <c r="O65" s="89"/>
      <c r="Q65" s="247"/>
      <c r="R65" s="128"/>
      <c r="S65" s="85"/>
      <c r="T65" s="127"/>
      <c r="U65" s="129"/>
      <c r="V65" s="89"/>
      <c r="X65" s="247"/>
      <c r="Y65" s="128"/>
      <c r="Z65" s="85"/>
      <c r="AA65" s="127"/>
      <c r="AB65" s="129"/>
      <c r="AC65" s="89"/>
      <c r="AE65" s="247"/>
      <c r="AF65" s="128"/>
      <c r="AG65" s="85"/>
      <c r="AH65" s="127"/>
      <c r="AI65" s="129"/>
      <c r="AJ65" s="89"/>
      <c r="AL65" s="247"/>
      <c r="AM65" s="128"/>
      <c r="AN65" s="85"/>
      <c r="AO65" s="127"/>
      <c r="AP65" s="129"/>
      <c r="AQ65" s="89"/>
    </row>
    <row r="66" spans="1:43" s="79" customFormat="1" ht="13" x14ac:dyDescent="0.25">
      <c r="B66" s="130" t="s">
        <v>42</v>
      </c>
      <c r="C66" s="73"/>
      <c r="D66" s="73"/>
      <c r="E66" s="73"/>
      <c r="F66" s="243"/>
      <c r="G66" s="132"/>
      <c r="H66" s="133">
        <f>SUM(H57:H58,H50,H51:H53)</f>
        <v>338.05011000000002</v>
      </c>
      <c r="I66" s="134"/>
      <c r="J66" s="250"/>
      <c r="K66" s="135"/>
      <c r="L66" s="133">
        <f>SUM(L57:L58,L50,L51:L53)</f>
        <v>338.55631199999993</v>
      </c>
      <c r="M66" s="136"/>
      <c r="N66" s="137">
        <f t="shared" ref="N66:N69" si="80">L66-H66</f>
        <v>0.50620199999991655</v>
      </c>
      <c r="O66" s="98">
        <f t="shared" ref="O66:O69" si="81">IF((H66)=0,"",(N66/H66))</f>
        <v>1.4974170545305149E-3</v>
      </c>
      <c r="Q66" s="250"/>
      <c r="R66" s="135"/>
      <c r="S66" s="137">
        <f>SUM(S57:S58,S50,S51:S53)</f>
        <v>339.83631199999996</v>
      </c>
      <c r="T66" s="136"/>
      <c r="U66" s="137">
        <f t="shared" si="1"/>
        <v>1.2800000000000296</v>
      </c>
      <c r="V66" s="98">
        <f t="shared" si="76"/>
        <v>3.7807595210336228E-3</v>
      </c>
      <c r="X66" s="250"/>
      <c r="Y66" s="135"/>
      <c r="Z66" s="137">
        <f>SUM(Z57:Z58,Z50,Z51:Z53)</f>
        <v>342.32631199999992</v>
      </c>
      <c r="AA66" s="136"/>
      <c r="AB66" s="137">
        <f t="shared" si="3"/>
        <v>2.4899999999999523</v>
      </c>
      <c r="AC66" s="98">
        <f t="shared" si="77"/>
        <v>7.3270569155657285E-3</v>
      </c>
      <c r="AE66" s="250"/>
      <c r="AF66" s="135"/>
      <c r="AG66" s="137">
        <f>SUM(AG57:AG58,AG50,AG51:AG53)</f>
        <v>342.80631199999993</v>
      </c>
      <c r="AH66" s="136"/>
      <c r="AI66" s="137">
        <f t="shared" ref="AI66:AI69" si="82">AG66-Z66</f>
        <v>0.48000000000001819</v>
      </c>
      <c r="AJ66" s="98">
        <f t="shared" si="78"/>
        <v>1.4021709204754857E-3</v>
      </c>
      <c r="AL66" s="250"/>
      <c r="AM66" s="135"/>
      <c r="AN66" s="137">
        <f>SUM(AN57:AN58,AN50,AN51:AN53)</f>
        <v>201.70631200000003</v>
      </c>
      <c r="AO66" s="136"/>
      <c r="AP66" s="137">
        <f t="shared" ref="AP66:AP69" si="83">AN66-AG66</f>
        <v>-141.09999999999991</v>
      </c>
      <c r="AQ66" s="98">
        <f t="shared" si="79"/>
        <v>-0.41160268950940421</v>
      </c>
    </row>
    <row r="67" spans="1:43" s="79" customFormat="1" x14ac:dyDescent="0.25">
      <c r="B67" s="138" t="s">
        <v>40</v>
      </c>
      <c r="C67" s="73"/>
      <c r="D67" s="73"/>
      <c r="E67" s="73"/>
      <c r="F67" s="248">
        <v>0.13</v>
      </c>
      <c r="G67" s="132"/>
      <c r="H67" s="140">
        <f>H66*F67</f>
        <v>43.946514300000004</v>
      </c>
      <c r="I67" s="141"/>
      <c r="J67" s="251">
        <v>0.13</v>
      </c>
      <c r="K67" s="143"/>
      <c r="L67" s="144">
        <f>L66*J67</f>
        <v>44.012320559999992</v>
      </c>
      <c r="M67" s="145"/>
      <c r="N67" s="146">
        <f t="shared" si="80"/>
        <v>6.5806259999988015E-2</v>
      </c>
      <c r="O67" s="108">
        <f t="shared" si="81"/>
        <v>1.4974170545304889E-3</v>
      </c>
      <c r="Q67" s="251">
        <v>0.13</v>
      </c>
      <c r="R67" s="143"/>
      <c r="S67" s="144">
        <f>S66*Q67</f>
        <v>44.178720559999995</v>
      </c>
      <c r="T67" s="145"/>
      <c r="U67" s="146">
        <f t="shared" si="1"/>
        <v>0.16640000000000299</v>
      </c>
      <c r="V67" s="108">
        <f t="shared" si="76"/>
        <v>3.7807595210336037E-3</v>
      </c>
      <c r="X67" s="251">
        <v>0.13</v>
      </c>
      <c r="Y67" s="143"/>
      <c r="Z67" s="144">
        <f>Z66*X67</f>
        <v>44.50242055999999</v>
      </c>
      <c r="AA67" s="145"/>
      <c r="AB67" s="146">
        <f t="shared" si="3"/>
        <v>0.32369999999999521</v>
      </c>
      <c r="AC67" s="108">
        <f t="shared" si="77"/>
        <v>7.3270569155657606E-3</v>
      </c>
      <c r="AE67" s="251">
        <v>0.13</v>
      </c>
      <c r="AF67" s="143"/>
      <c r="AG67" s="144">
        <f>AG66*AE67</f>
        <v>44.564820559999994</v>
      </c>
      <c r="AH67" s="145"/>
      <c r="AI67" s="146">
        <f t="shared" si="82"/>
        <v>6.2400000000003786E-2</v>
      </c>
      <c r="AJ67" s="108">
        <f t="shared" si="78"/>
        <v>1.4021709204755175E-3</v>
      </c>
      <c r="AL67" s="251">
        <v>0.13</v>
      </c>
      <c r="AM67" s="143"/>
      <c r="AN67" s="144">
        <f>AN66*AL67</f>
        <v>26.221820560000005</v>
      </c>
      <c r="AO67" s="145"/>
      <c r="AP67" s="146">
        <f t="shared" si="83"/>
        <v>-18.342999999999989</v>
      </c>
      <c r="AQ67" s="108">
        <f t="shared" si="79"/>
        <v>-0.41160268950940421</v>
      </c>
    </row>
    <row r="68" spans="1:43" s="79" customFormat="1" ht="13" x14ac:dyDescent="0.25">
      <c r="B68" s="147" t="s">
        <v>41</v>
      </c>
      <c r="C68" s="73"/>
      <c r="D68" s="73"/>
      <c r="E68" s="73"/>
      <c r="F68" s="243"/>
      <c r="G68" s="149"/>
      <c r="H68" s="140">
        <f>H66+H67</f>
        <v>381.99662430000001</v>
      </c>
      <c r="I68" s="141"/>
      <c r="J68" s="244"/>
      <c r="K68" s="141"/>
      <c r="L68" s="144">
        <f>L66+L67</f>
        <v>382.56863255999991</v>
      </c>
      <c r="M68" s="145"/>
      <c r="N68" s="146">
        <f t="shared" si="80"/>
        <v>0.57200825999990457</v>
      </c>
      <c r="O68" s="108">
        <f t="shared" si="81"/>
        <v>1.4974170545305119E-3</v>
      </c>
      <c r="Q68" s="244"/>
      <c r="R68" s="141"/>
      <c r="S68" s="144">
        <f>S66+S67</f>
        <v>384.01503255999995</v>
      </c>
      <c r="T68" s="145"/>
      <c r="U68" s="146">
        <f t="shared" si="1"/>
        <v>1.4464000000000397</v>
      </c>
      <c r="V68" s="108">
        <f t="shared" si="76"/>
        <v>3.7807595210336393E-3</v>
      </c>
      <c r="X68" s="244"/>
      <c r="Y68" s="141"/>
      <c r="Z68" s="144">
        <f>Z66+Z67</f>
        <v>386.82873255999993</v>
      </c>
      <c r="AA68" s="145"/>
      <c r="AB68" s="146">
        <f t="shared" si="3"/>
        <v>2.813699999999983</v>
      </c>
      <c r="AC68" s="108">
        <f t="shared" si="77"/>
        <v>7.3270569155658247E-3</v>
      </c>
      <c r="AE68" s="244"/>
      <c r="AF68" s="141"/>
      <c r="AG68" s="144">
        <f>AG66+AG67</f>
        <v>387.37113255999992</v>
      </c>
      <c r="AH68" s="145"/>
      <c r="AI68" s="146">
        <f t="shared" si="82"/>
        <v>0.54239999999998645</v>
      </c>
      <c r="AJ68" s="108">
        <f t="shared" si="78"/>
        <v>1.4021709204753974E-3</v>
      </c>
      <c r="AL68" s="244"/>
      <c r="AM68" s="141"/>
      <c r="AN68" s="144">
        <f>AN66+AN67</f>
        <v>227.92813256000002</v>
      </c>
      <c r="AO68" s="145"/>
      <c r="AP68" s="146">
        <f t="shared" si="83"/>
        <v>-159.4429999999999</v>
      </c>
      <c r="AQ68" s="108">
        <f t="shared" si="79"/>
        <v>-0.41160268950940421</v>
      </c>
    </row>
    <row r="69" spans="1:43" s="79" customFormat="1" ht="15.75" customHeight="1" x14ac:dyDescent="0.25">
      <c r="B69" s="421" t="s">
        <v>127</v>
      </c>
      <c r="C69" s="421"/>
      <c r="D69" s="421"/>
      <c r="E69" s="73"/>
      <c r="F69" s="269">
        <f>F63</f>
        <v>0.318</v>
      </c>
      <c r="G69" s="149"/>
      <c r="H69" s="150">
        <f>F69*H66</f>
        <v>107.49993498000001</v>
      </c>
      <c r="I69" s="141"/>
      <c r="J69" s="268">
        <f>'Res (100)'!J70</f>
        <v>0.318</v>
      </c>
      <c r="K69" s="141"/>
      <c r="L69" s="112">
        <f>J69*L66</f>
        <v>107.66090721599998</v>
      </c>
      <c r="M69" s="145"/>
      <c r="N69" s="151">
        <f t="shared" si="80"/>
        <v>0.1609722359999779</v>
      </c>
      <c r="O69" s="113">
        <f t="shared" si="81"/>
        <v>1.4974170545305561E-3</v>
      </c>
      <c r="Q69" s="268">
        <f>'Res (100)'!Q70</f>
        <v>0.318</v>
      </c>
      <c r="R69" s="141"/>
      <c r="S69" s="112">
        <f>Q69*S66</f>
        <v>108.06794721599999</v>
      </c>
      <c r="T69" s="145"/>
      <c r="U69" s="151">
        <f t="shared" si="1"/>
        <v>0.40704000000000917</v>
      </c>
      <c r="V69" s="113">
        <f t="shared" si="76"/>
        <v>3.7807595210336206E-3</v>
      </c>
      <c r="X69" s="268">
        <f>Q69</f>
        <v>0.318</v>
      </c>
      <c r="Y69" s="141"/>
      <c r="Z69" s="112">
        <f>X69*Z66</f>
        <v>108.85976721599998</v>
      </c>
      <c r="AA69" s="145"/>
      <c r="AB69" s="151">
        <f t="shared" si="3"/>
        <v>0.79181999999998709</v>
      </c>
      <c r="AC69" s="113">
        <f t="shared" si="77"/>
        <v>7.3270569155657493E-3</v>
      </c>
      <c r="AE69" s="268">
        <f>X69</f>
        <v>0.318</v>
      </c>
      <c r="AF69" s="141"/>
      <c r="AG69" s="112">
        <f>AE69*AG66</f>
        <v>109.01240721599999</v>
      </c>
      <c r="AH69" s="145"/>
      <c r="AI69" s="151">
        <f t="shared" si="82"/>
        <v>0.15264000000000522</v>
      </c>
      <c r="AJ69" s="113">
        <f t="shared" si="78"/>
        <v>1.4021709204754805E-3</v>
      </c>
      <c r="AL69" s="268">
        <f>AE69</f>
        <v>0.318</v>
      </c>
      <c r="AM69" s="141"/>
      <c r="AN69" s="112">
        <f>AL69*AN66</f>
        <v>64.142607216000016</v>
      </c>
      <c r="AO69" s="145"/>
      <c r="AP69" s="151">
        <f t="shared" si="83"/>
        <v>-44.869799999999969</v>
      </c>
      <c r="AQ69" s="113">
        <f t="shared" si="79"/>
        <v>-0.41160268950940415</v>
      </c>
    </row>
    <row r="70" spans="1:43" s="79" customFormat="1" ht="13.5" customHeight="1" thickBot="1" x14ac:dyDescent="0.3">
      <c r="B70" s="420" t="s">
        <v>128</v>
      </c>
      <c r="C70" s="420"/>
      <c r="D70" s="420"/>
      <c r="E70" s="152"/>
      <c r="F70" s="153"/>
      <c r="G70" s="154"/>
      <c r="H70" s="155">
        <f>H68-H69</f>
        <v>274.49668931999997</v>
      </c>
      <c r="I70" s="156"/>
      <c r="J70" s="156"/>
      <c r="K70" s="156"/>
      <c r="L70" s="157">
        <f>L68-L69</f>
        <v>274.90772534399991</v>
      </c>
      <c r="M70" s="158"/>
      <c r="N70" s="159">
        <f t="shared" ref="N70" si="84">L70-H70</f>
        <v>0.41103602399994088</v>
      </c>
      <c r="O70" s="160">
        <f t="shared" ref="O70" si="85">IF((H70)=0,"",(N70/H70))</f>
        <v>1.4974170545305465E-3</v>
      </c>
      <c r="Q70" s="156"/>
      <c r="R70" s="156"/>
      <c r="S70" s="157">
        <f>S68-S69</f>
        <v>275.94708534399996</v>
      </c>
      <c r="T70" s="158"/>
      <c r="U70" s="159">
        <f t="shared" si="1"/>
        <v>1.0393600000000447</v>
      </c>
      <c r="V70" s="160">
        <f t="shared" si="76"/>
        <v>3.7807595210336987E-3</v>
      </c>
      <c r="X70" s="156"/>
      <c r="Y70" s="156"/>
      <c r="Z70" s="157">
        <f>Z68-Z69</f>
        <v>277.96896534399997</v>
      </c>
      <c r="AA70" s="158"/>
      <c r="AB70" s="159">
        <f t="shared" si="3"/>
        <v>2.0218800000000101</v>
      </c>
      <c r="AC70" s="160">
        <f t="shared" si="77"/>
        <v>7.3270569155659054E-3</v>
      </c>
      <c r="AE70" s="156"/>
      <c r="AF70" s="156"/>
      <c r="AG70" s="157">
        <f>AG68-AG69</f>
        <v>278.35872534399994</v>
      </c>
      <c r="AH70" s="158"/>
      <c r="AI70" s="159">
        <f t="shared" ref="AI70" si="86">AG70-Z70</f>
        <v>0.38975999999996702</v>
      </c>
      <c r="AJ70" s="160">
        <f t="shared" si="78"/>
        <v>1.4021709204753137E-3</v>
      </c>
      <c r="AL70" s="156"/>
      <c r="AM70" s="156"/>
      <c r="AN70" s="157">
        <f>AN68-AN69</f>
        <v>163.78552534400001</v>
      </c>
      <c r="AO70" s="158"/>
      <c r="AP70" s="159">
        <f t="shared" ref="AP70" si="87">AN70-AG70</f>
        <v>-114.57319999999993</v>
      </c>
      <c r="AQ70" s="160">
        <f t="shared" si="79"/>
        <v>-0.41160268950940421</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Rates'!D275</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5">
      <c r="A75" s="11" t="s">
        <v>48</v>
      </c>
    </row>
    <row r="77" spans="1:43" x14ac:dyDescent="0.25">
      <c r="A77" s="6" t="s">
        <v>49</v>
      </c>
    </row>
    <row r="78" spans="1:43" x14ac:dyDescent="0.25">
      <c r="A78" s="6" t="s">
        <v>50</v>
      </c>
    </row>
    <row r="79" spans="1:43" x14ac:dyDescent="0.25">
      <c r="A79" s="6" t="s">
        <v>51</v>
      </c>
    </row>
    <row r="80" spans="1:43" x14ac:dyDescent="0.25">
      <c r="A80" s="6" t="s">
        <v>52</v>
      </c>
    </row>
    <row r="81" spans="1:2" x14ac:dyDescent="0.25">
      <c r="A81" s="6" t="s">
        <v>53</v>
      </c>
    </row>
    <row r="83" spans="1:2" x14ac:dyDescent="0.25">
      <c r="A83" s="170"/>
      <c r="B83" s="6" t="s">
        <v>54</v>
      </c>
    </row>
    <row r="85" spans="1:2" x14ac:dyDescent="0.25">
      <c r="B85"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2" fitToWidth="2" orientation="landscape" r:id="rId1"/>
  <headerFooter alignWithMargins="0"/>
  <colBreaks count="1" manualBreakCount="1">
    <brk id="29" min="8"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374650</xdr:colOff>
                    <xdr:row>16</xdr:row>
                    <xdr:rowOff>114300</xdr:rowOff>
                  </from>
                  <to>
                    <xdr:col>15</xdr:col>
                    <xdr:colOff>222250</xdr:colOff>
                    <xdr:row>18</xdr:row>
                    <xdr:rowOff>146050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91"/>
  <sheetViews>
    <sheetView showGridLines="0" topLeftCell="A11"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45312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2.54296875" style="6" bestFit="1" customWidth="1"/>
    <col min="41" max="41" width="2.54296875" style="6" bestFit="1" customWidth="1"/>
    <col min="42" max="42" width="11.816406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9"/>
      <c r="D10" s="189"/>
      <c r="E10" s="189"/>
      <c r="F10" s="189" t="s">
        <v>0</v>
      </c>
      <c r="G10" s="189"/>
      <c r="H10" s="189"/>
      <c r="I10" s="189"/>
      <c r="J10" s="189"/>
      <c r="K10" s="189"/>
      <c r="L10" s="189"/>
      <c r="M10" s="189"/>
      <c r="N10" s="189"/>
      <c r="O10" s="189"/>
      <c r="P10"/>
    </row>
    <row r="11" spans="1:43" ht="18.75" customHeight="1" x14ac:dyDescent="0.4">
      <c r="C11" s="189"/>
      <c r="D11" s="189"/>
      <c r="E11" s="189"/>
      <c r="F11" s="189" t="s">
        <v>1</v>
      </c>
      <c r="G11" s="189"/>
      <c r="H11" s="189"/>
      <c r="I11" s="189"/>
      <c r="J11" s="189"/>
      <c r="K11" s="189"/>
      <c r="L11" s="189"/>
      <c r="M11" s="189"/>
      <c r="N11" s="189"/>
      <c r="O11" s="189"/>
      <c r="P11"/>
    </row>
    <row r="12" spans="1:43" ht="7.5" customHeight="1" x14ac:dyDescent="0.25">
      <c r="L12"/>
      <c r="M12"/>
      <c r="N12"/>
      <c r="O12"/>
      <c r="P12"/>
    </row>
    <row r="13" spans="1:43" ht="7.5" customHeight="1" x14ac:dyDescent="0.25">
      <c r="L13"/>
      <c r="M13"/>
      <c r="N13"/>
      <c r="O13"/>
      <c r="P13"/>
    </row>
    <row r="14" spans="1:43" ht="15.5" x14ac:dyDescent="0.3">
      <c r="B14" s="7" t="s">
        <v>2</v>
      </c>
      <c r="D14" s="410" t="s">
        <v>56</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Rates'!D8</f>
        <v>19.32</v>
      </c>
      <c r="G23" s="25">
        <v>1</v>
      </c>
      <c r="H23" s="26">
        <f>G23*F23</f>
        <v>19.32</v>
      </c>
      <c r="I23" s="27"/>
      <c r="J23" s="28">
        <f>+'Proposed Rates'!E8</f>
        <v>19.759999999999998</v>
      </c>
      <c r="K23" s="29">
        <v>1</v>
      </c>
      <c r="L23" s="26">
        <f>K23*J23</f>
        <v>19.759999999999998</v>
      </c>
      <c r="M23" s="27"/>
      <c r="N23" s="30">
        <f>L23-H23</f>
        <v>0.43999999999999773</v>
      </c>
      <c r="O23" s="31">
        <f>IF((H23)=0,"",(N23/H23))</f>
        <v>2.277432712215309E-2</v>
      </c>
      <c r="Q23" s="28">
        <f>+'Proposed Rates'!F8</f>
        <v>20.72</v>
      </c>
      <c r="R23" s="29">
        <v>1</v>
      </c>
      <c r="S23" s="26">
        <f>R23*Q23</f>
        <v>20.72</v>
      </c>
      <c r="T23" s="27"/>
      <c r="U23" s="30">
        <f>S23-L23</f>
        <v>0.96000000000000085</v>
      </c>
      <c r="V23" s="31">
        <f>IF((L23)=0,"",(U23/L23))</f>
        <v>4.8582995951417053E-2</v>
      </c>
      <c r="X23" s="28">
        <f>+'Proposed Rates'!G8</f>
        <v>21.54</v>
      </c>
      <c r="Y23" s="29">
        <v>1</v>
      </c>
      <c r="Z23" s="26">
        <f>Y23*X23</f>
        <v>21.54</v>
      </c>
      <c r="AA23" s="27"/>
      <c r="AB23" s="30">
        <f>Z23-S23</f>
        <v>0.82000000000000028</v>
      </c>
      <c r="AC23" s="31">
        <f>IF((S23)=0,"",(AB23/S23))</f>
        <v>3.9575289575289593E-2</v>
      </c>
      <c r="AE23" s="28">
        <f>+'Proposed Rates'!H8</f>
        <v>21.96</v>
      </c>
      <c r="AF23" s="29">
        <v>1</v>
      </c>
      <c r="AG23" s="26">
        <f>AF23*AE23</f>
        <v>21.96</v>
      </c>
      <c r="AH23" s="27"/>
      <c r="AI23" s="30">
        <f>AG23-Z23</f>
        <v>0.42000000000000171</v>
      </c>
      <c r="AJ23" s="31">
        <f>IF((Z23)=0,"",(AI23/Z23))</f>
        <v>1.9498607242339913E-2</v>
      </c>
      <c r="AL23" s="28">
        <f>+'Proposed Rates'!I8</f>
        <v>22.18</v>
      </c>
      <c r="AM23" s="29">
        <v>1</v>
      </c>
      <c r="AN23" s="26">
        <f>AM23*AL23</f>
        <v>22.18</v>
      </c>
      <c r="AO23" s="27"/>
      <c r="AP23" s="30">
        <f>AN23-AG23</f>
        <v>0.21999999999999886</v>
      </c>
      <c r="AQ23" s="31">
        <f>IF((AG23)=0,"",(AP23/AG23))</f>
        <v>1.0018214936247671E-2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1000</v>
      </c>
      <c r="H25" s="26">
        <f t="shared" si="0"/>
        <v>0</v>
      </c>
      <c r="I25" s="27"/>
      <c r="J25" s="28">
        <f>'Proposed Rates'!E82</f>
        <v>0</v>
      </c>
      <c r="K25" s="29">
        <f>$F$18</f>
        <v>1000</v>
      </c>
      <c r="L25" s="26">
        <f t="shared" ref="L25:L27" si="9">K25*J25</f>
        <v>0</v>
      </c>
      <c r="M25" s="27"/>
      <c r="N25" s="30">
        <f t="shared" ref="N25:N27" si="10">L25-H25</f>
        <v>0</v>
      </c>
      <c r="O25" s="31" t="str">
        <f t="shared" ref="O25:O27" si="11">IF((H25)=0,"",(N25/H25))</f>
        <v/>
      </c>
      <c r="Q25" s="28">
        <f>'Proposed Rates'!F82</f>
        <v>0</v>
      </c>
      <c r="R25" s="29">
        <f>$F$18</f>
        <v>1000</v>
      </c>
      <c r="S25" s="26">
        <f t="shared" ref="S25:S27" si="12">R25*Q25</f>
        <v>0</v>
      </c>
      <c r="T25" s="27"/>
      <c r="U25" s="30">
        <f t="shared" si="1"/>
        <v>0</v>
      </c>
      <c r="V25" s="31" t="str">
        <f t="shared" si="2"/>
        <v/>
      </c>
      <c r="X25" s="28">
        <f>'Proposed Rates'!G82</f>
        <v>0</v>
      </c>
      <c r="Y25" s="29">
        <f>$F$18</f>
        <v>1000</v>
      </c>
      <c r="Z25" s="26">
        <f t="shared" ref="Z25:Z27" si="13">Y25*X25</f>
        <v>0</v>
      </c>
      <c r="AA25" s="27"/>
      <c r="AB25" s="30">
        <f t="shared" si="3"/>
        <v>0</v>
      </c>
      <c r="AC25" s="31" t="str">
        <f t="shared" si="4"/>
        <v/>
      </c>
      <c r="AE25" s="28">
        <f>'Proposed Rates'!H82</f>
        <v>0</v>
      </c>
      <c r="AF25" s="29">
        <f>$F$18</f>
        <v>1000</v>
      </c>
      <c r="AG25" s="26">
        <f t="shared" ref="AG25:AG27" si="14">AF25*AE25</f>
        <v>0</v>
      </c>
      <c r="AH25" s="27"/>
      <c r="AI25" s="30">
        <f t="shared" si="5"/>
        <v>0</v>
      </c>
      <c r="AJ25" s="31" t="str">
        <f t="shared" si="6"/>
        <v/>
      </c>
      <c r="AL25" s="28">
        <f>'Proposed Rates'!I82</f>
        <v>0</v>
      </c>
      <c r="AM25" s="29">
        <f>$F$18</f>
        <v>1000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1000</v>
      </c>
      <c r="H26" s="26">
        <f t="shared" si="0"/>
        <v>0</v>
      </c>
      <c r="I26" s="27"/>
      <c r="J26" s="28">
        <f>'Proposed Rates'!E96</f>
        <v>0</v>
      </c>
      <c r="K26" s="29">
        <f t="shared" ref="K26:K27" si="16">$F$18</f>
        <v>1000</v>
      </c>
      <c r="L26" s="26">
        <f t="shared" si="9"/>
        <v>0</v>
      </c>
      <c r="M26" s="27"/>
      <c r="N26" s="30">
        <f t="shared" si="10"/>
        <v>0</v>
      </c>
      <c r="O26" s="31" t="str">
        <f t="shared" si="11"/>
        <v/>
      </c>
      <c r="Q26" s="28">
        <f>'Proposed Rates'!F96</f>
        <v>0</v>
      </c>
      <c r="R26" s="29">
        <f t="shared" ref="R26:R27" si="17">$F$18</f>
        <v>1000</v>
      </c>
      <c r="S26" s="26">
        <f t="shared" si="12"/>
        <v>0</v>
      </c>
      <c r="T26" s="27"/>
      <c r="U26" s="30">
        <f t="shared" si="1"/>
        <v>0</v>
      </c>
      <c r="V26" s="31" t="str">
        <f t="shared" si="2"/>
        <v/>
      </c>
      <c r="X26" s="28">
        <f>'Proposed Rates'!G96</f>
        <v>0</v>
      </c>
      <c r="Y26" s="29">
        <f t="shared" ref="Y26:Y27" si="18">$F$18</f>
        <v>1000</v>
      </c>
      <c r="Z26" s="26">
        <f t="shared" si="13"/>
        <v>0</v>
      </c>
      <c r="AA26" s="27"/>
      <c r="AB26" s="30">
        <f t="shared" si="3"/>
        <v>0</v>
      </c>
      <c r="AC26" s="31" t="str">
        <f t="shared" si="4"/>
        <v/>
      </c>
      <c r="AE26" s="28">
        <f>'Proposed Rates'!H96</f>
        <v>0</v>
      </c>
      <c r="AF26" s="29">
        <f t="shared" ref="AF26:AF27" si="19">$F$18</f>
        <v>1000</v>
      </c>
      <c r="AG26" s="26">
        <f t="shared" si="14"/>
        <v>0</v>
      </c>
      <c r="AH26" s="27"/>
      <c r="AI26" s="30">
        <f t="shared" si="5"/>
        <v>0</v>
      </c>
      <c r="AJ26" s="31" t="str">
        <f t="shared" si="6"/>
        <v/>
      </c>
      <c r="AL26" s="28">
        <f>'Proposed Rates'!I96</f>
        <v>0</v>
      </c>
      <c r="AM26" s="29">
        <f t="shared" ref="AM26:AM27" si="20">$F$18</f>
        <v>1000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1000</v>
      </c>
      <c r="H27" s="26">
        <f t="shared" si="0"/>
        <v>0</v>
      </c>
      <c r="I27" s="27"/>
      <c r="J27" s="28">
        <f>'Proposed Rates'!E110</f>
        <v>0</v>
      </c>
      <c r="K27" s="29">
        <f t="shared" si="16"/>
        <v>1000</v>
      </c>
      <c r="L27" s="26">
        <f t="shared" si="9"/>
        <v>0</v>
      </c>
      <c r="M27" s="27"/>
      <c r="N27" s="30">
        <f t="shared" si="10"/>
        <v>0</v>
      </c>
      <c r="O27" s="31" t="str">
        <f t="shared" si="11"/>
        <v/>
      </c>
      <c r="Q27" s="28">
        <f>'Proposed Rates'!F110</f>
        <v>0</v>
      </c>
      <c r="R27" s="29">
        <f t="shared" si="17"/>
        <v>1000</v>
      </c>
      <c r="S27" s="26">
        <f t="shared" si="12"/>
        <v>0</v>
      </c>
      <c r="T27" s="27"/>
      <c r="U27" s="30">
        <f t="shared" si="1"/>
        <v>0</v>
      </c>
      <c r="V27" s="31" t="str">
        <f t="shared" si="2"/>
        <v/>
      </c>
      <c r="X27" s="28">
        <f>'Proposed Rates'!G110</f>
        <v>0</v>
      </c>
      <c r="Y27" s="29">
        <f t="shared" si="18"/>
        <v>1000</v>
      </c>
      <c r="Z27" s="26">
        <f t="shared" si="13"/>
        <v>0</v>
      </c>
      <c r="AA27" s="27"/>
      <c r="AB27" s="30">
        <f t="shared" si="3"/>
        <v>0</v>
      </c>
      <c r="AC27" s="31" t="str">
        <f t="shared" si="4"/>
        <v/>
      </c>
      <c r="AE27" s="28">
        <f>'Proposed Rates'!H110</f>
        <v>0</v>
      </c>
      <c r="AF27" s="29">
        <f t="shared" si="19"/>
        <v>1000</v>
      </c>
      <c r="AG27" s="26">
        <f t="shared" si="14"/>
        <v>0</v>
      </c>
      <c r="AH27" s="27"/>
      <c r="AI27" s="30">
        <f t="shared" si="5"/>
        <v>0</v>
      </c>
      <c r="AJ27" s="31" t="str">
        <f t="shared" si="6"/>
        <v/>
      </c>
      <c r="AL27" s="28">
        <f>'Proposed Rates'!I110</f>
        <v>0</v>
      </c>
      <c r="AM27" s="29">
        <f t="shared" si="20"/>
        <v>1000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1000</v>
      </c>
      <c r="H29" s="26">
        <f t="shared" si="0"/>
        <v>25</v>
      </c>
      <c r="I29" s="27"/>
      <c r="J29" s="28">
        <f>+'Proposed Rates'!E21</f>
        <v>2.5600000000000001E-2</v>
      </c>
      <c r="K29" s="25">
        <f>$F$18</f>
        <v>1000</v>
      </c>
      <c r="L29" s="26">
        <f t="shared" si="22"/>
        <v>25.6</v>
      </c>
      <c r="M29" s="27"/>
      <c r="N29" s="30">
        <f t="shared" si="23"/>
        <v>0.60000000000000142</v>
      </c>
      <c r="O29" s="31">
        <f t="shared" si="24"/>
        <v>2.4000000000000056E-2</v>
      </c>
      <c r="Q29" s="28">
        <f>+'Proposed Rates'!F21</f>
        <v>2.6800000000000001E-2</v>
      </c>
      <c r="R29" s="25">
        <f>$F$18</f>
        <v>1000</v>
      </c>
      <c r="S29" s="26">
        <f t="shared" si="25"/>
        <v>26.8</v>
      </c>
      <c r="T29" s="27"/>
      <c r="U29" s="30">
        <f t="shared" si="1"/>
        <v>1.1999999999999993</v>
      </c>
      <c r="V29" s="31">
        <f t="shared" si="2"/>
        <v>4.6874999999999972E-2</v>
      </c>
      <c r="X29" s="28">
        <f>+'Proposed Rates'!G21</f>
        <v>2.7900000000000001E-2</v>
      </c>
      <c r="Y29" s="25">
        <f>$F$18</f>
        <v>1000</v>
      </c>
      <c r="Z29" s="26">
        <f t="shared" si="26"/>
        <v>27.900000000000002</v>
      </c>
      <c r="AA29" s="27"/>
      <c r="AB29" s="30">
        <f t="shared" si="3"/>
        <v>1.1000000000000014</v>
      </c>
      <c r="AC29" s="31">
        <f t="shared" si="4"/>
        <v>4.1044776119403034E-2</v>
      </c>
      <c r="AE29" s="28">
        <f>+'Proposed Rates'!H21</f>
        <v>2.8400000000000002E-2</v>
      </c>
      <c r="AF29" s="25">
        <f>$F$18</f>
        <v>1000</v>
      </c>
      <c r="AG29" s="26">
        <f t="shared" si="27"/>
        <v>28.400000000000002</v>
      </c>
      <c r="AH29" s="27"/>
      <c r="AI29" s="30">
        <f t="shared" si="5"/>
        <v>0.5</v>
      </c>
      <c r="AJ29" s="31">
        <f t="shared" si="6"/>
        <v>1.7921146953405017E-2</v>
      </c>
      <c r="AL29" s="28">
        <f>+'Proposed Rates'!I21</f>
        <v>2.87E-2</v>
      </c>
      <c r="AM29" s="25">
        <f>$F$18</f>
        <v>1000</v>
      </c>
      <c r="AN29" s="26">
        <f t="shared" si="28"/>
        <v>28.7</v>
      </c>
      <c r="AO29" s="27"/>
      <c r="AP29" s="30">
        <f t="shared" si="7"/>
        <v>0.29999999999999716</v>
      </c>
      <c r="AQ29" s="31">
        <f t="shared" si="8"/>
        <v>1.056338028169004E-2</v>
      </c>
    </row>
    <row r="30" spans="2:43" x14ac:dyDescent="0.25">
      <c r="B30" s="21" t="s">
        <v>21</v>
      </c>
      <c r="C30" s="21"/>
      <c r="D30" s="22"/>
      <c r="E30" s="23"/>
      <c r="F30" s="24"/>
      <c r="G30" s="25">
        <f t="shared" ref="G30" si="29">$F$18</f>
        <v>1000</v>
      </c>
      <c r="H30" s="26">
        <f t="shared" si="0"/>
        <v>0</v>
      </c>
      <c r="I30" s="27"/>
      <c r="J30" s="28"/>
      <c r="K30" s="25">
        <f t="shared" ref="K30:K38" si="30">$F$18</f>
        <v>1000</v>
      </c>
      <c r="L30" s="26">
        <f t="shared" si="22"/>
        <v>0</v>
      </c>
      <c r="M30" s="27"/>
      <c r="N30" s="30">
        <f t="shared" si="23"/>
        <v>0</v>
      </c>
      <c r="O30" s="31" t="str">
        <f t="shared" si="24"/>
        <v/>
      </c>
      <c r="Q30" s="28"/>
      <c r="R30" s="25">
        <f t="shared" ref="R30:R38" si="31">$F$18</f>
        <v>1000</v>
      </c>
      <c r="S30" s="26">
        <f t="shared" si="25"/>
        <v>0</v>
      </c>
      <c r="T30" s="27"/>
      <c r="U30" s="30">
        <f t="shared" si="1"/>
        <v>0</v>
      </c>
      <c r="V30" s="31" t="str">
        <f t="shared" si="2"/>
        <v/>
      </c>
      <c r="X30" s="28"/>
      <c r="Y30" s="25">
        <f t="shared" ref="Y30:Y38" si="32">$F$18</f>
        <v>1000</v>
      </c>
      <c r="Z30" s="26">
        <f t="shared" si="26"/>
        <v>0</v>
      </c>
      <c r="AA30" s="27"/>
      <c r="AB30" s="30">
        <f t="shared" si="3"/>
        <v>0</v>
      </c>
      <c r="AC30" s="31" t="str">
        <f t="shared" si="4"/>
        <v/>
      </c>
      <c r="AE30" s="28"/>
      <c r="AF30" s="25">
        <f t="shared" ref="AF30:AF38" si="33">$F$18</f>
        <v>1000</v>
      </c>
      <c r="AG30" s="26">
        <f t="shared" si="27"/>
        <v>0</v>
      </c>
      <c r="AH30" s="27"/>
      <c r="AI30" s="30">
        <f t="shared" si="5"/>
        <v>0</v>
      </c>
      <c r="AJ30" s="31" t="str">
        <f t="shared" si="6"/>
        <v/>
      </c>
      <c r="AL30" s="28"/>
      <c r="AM30" s="25">
        <f t="shared" ref="AM30:AM38" si="34">$F$18</f>
        <v>1000</v>
      </c>
      <c r="AN30" s="26">
        <f t="shared" si="28"/>
        <v>0</v>
      </c>
      <c r="AO30" s="27"/>
      <c r="AP30" s="30">
        <f t="shared" si="7"/>
        <v>0</v>
      </c>
      <c r="AQ30" s="31" t="str">
        <f t="shared" si="8"/>
        <v/>
      </c>
    </row>
    <row r="31" spans="2:43" x14ac:dyDescent="0.25">
      <c r="B31" s="21" t="s">
        <v>136</v>
      </c>
      <c r="C31" s="21"/>
      <c r="D31" s="22" t="s">
        <v>20</v>
      </c>
      <c r="E31" s="23"/>
      <c r="F31" s="24">
        <f>+'Proposed Rates'!D68</f>
        <v>0</v>
      </c>
      <c r="G31" s="25">
        <f>$F$18</f>
        <v>1000</v>
      </c>
      <c r="H31" s="26">
        <f t="shared" si="0"/>
        <v>0</v>
      </c>
      <c r="I31" s="27"/>
      <c r="J31" s="28">
        <f>+'Proposed Rates'!E68</f>
        <v>5.9999999999999995E-4</v>
      </c>
      <c r="K31" s="25">
        <f t="shared" si="30"/>
        <v>1000</v>
      </c>
      <c r="L31" s="26">
        <f t="shared" si="22"/>
        <v>0.6</v>
      </c>
      <c r="M31" s="27"/>
      <c r="N31" s="30">
        <f t="shared" si="23"/>
        <v>0.6</v>
      </c>
      <c r="O31" s="31" t="str">
        <f t="shared" si="24"/>
        <v/>
      </c>
      <c r="Q31" s="28">
        <f>+'Proposed Rates'!F68</f>
        <v>5.9999999999999995E-4</v>
      </c>
      <c r="R31" s="25">
        <f t="shared" si="31"/>
        <v>1000</v>
      </c>
      <c r="S31" s="26">
        <f t="shared" si="25"/>
        <v>0.6</v>
      </c>
      <c r="T31" s="27"/>
      <c r="U31" s="30">
        <f t="shared" si="1"/>
        <v>0</v>
      </c>
      <c r="V31" s="31">
        <f t="shared" si="2"/>
        <v>0</v>
      </c>
      <c r="X31" s="28"/>
      <c r="Y31" s="25">
        <f t="shared" si="32"/>
        <v>1000</v>
      </c>
      <c r="Z31" s="26">
        <f t="shared" si="26"/>
        <v>0</v>
      </c>
      <c r="AA31" s="27"/>
      <c r="AB31" s="30">
        <f t="shared" si="3"/>
        <v>-0.6</v>
      </c>
      <c r="AC31" s="31">
        <f t="shared" si="4"/>
        <v>-1</v>
      </c>
      <c r="AE31" s="28"/>
      <c r="AF31" s="25">
        <f t="shared" si="33"/>
        <v>1000</v>
      </c>
      <c r="AG31" s="26">
        <f t="shared" si="27"/>
        <v>0</v>
      </c>
      <c r="AH31" s="27"/>
      <c r="AI31" s="30">
        <f t="shared" si="5"/>
        <v>0</v>
      </c>
      <c r="AJ31" s="31" t="str">
        <f t="shared" si="6"/>
        <v/>
      </c>
      <c r="AL31" s="28"/>
      <c r="AM31" s="25">
        <f t="shared" si="34"/>
        <v>1000</v>
      </c>
      <c r="AN31" s="26">
        <f t="shared" si="28"/>
        <v>0</v>
      </c>
      <c r="AO31" s="27"/>
      <c r="AP31" s="30">
        <f t="shared" si="7"/>
        <v>0</v>
      </c>
      <c r="AQ31" s="31" t="str">
        <f t="shared" si="8"/>
        <v/>
      </c>
    </row>
    <row r="32" spans="2:43" x14ac:dyDescent="0.25">
      <c r="B32" s="33"/>
      <c r="C32" s="21"/>
      <c r="D32" s="22"/>
      <c r="E32" s="23"/>
      <c r="F32" s="24"/>
      <c r="G32" s="25">
        <f t="shared" ref="G32:G38" si="35">$F$18</f>
        <v>1000</v>
      </c>
      <c r="H32" s="26">
        <f t="shared" si="0"/>
        <v>0</v>
      </c>
      <c r="I32" s="27"/>
      <c r="J32" s="28"/>
      <c r="K32" s="25">
        <f t="shared" si="30"/>
        <v>1000</v>
      </c>
      <c r="L32" s="26">
        <f t="shared" si="22"/>
        <v>0</v>
      </c>
      <c r="M32" s="27"/>
      <c r="N32" s="30">
        <f t="shared" si="23"/>
        <v>0</v>
      </c>
      <c r="O32" s="31" t="str">
        <f t="shared" si="24"/>
        <v/>
      </c>
      <c r="Q32" s="28"/>
      <c r="R32" s="25">
        <f t="shared" si="31"/>
        <v>1000</v>
      </c>
      <c r="S32" s="26">
        <f t="shared" si="25"/>
        <v>0</v>
      </c>
      <c r="T32" s="27"/>
      <c r="U32" s="30">
        <f t="shared" si="1"/>
        <v>0</v>
      </c>
      <c r="V32" s="31" t="str">
        <f t="shared" si="2"/>
        <v/>
      </c>
      <c r="X32" s="28"/>
      <c r="Y32" s="25">
        <f t="shared" si="32"/>
        <v>1000</v>
      </c>
      <c r="Z32" s="26">
        <f t="shared" si="26"/>
        <v>0</v>
      </c>
      <c r="AA32" s="27"/>
      <c r="AB32" s="30">
        <f t="shared" si="3"/>
        <v>0</v>
      </c>
      <c r="AC32" s="31" t="str">
        <f t="shared" si="4"/>
        <v/>
      </c>
      <c r="AE32" s="28"/>
      <c r="AF32" s="25">
        <f t="shared" si="33"/>
        <v>1000</v>
      </c>
      <c r="AG32" s="26">
        <f t="shared" si="27"/>
        <v>0</v>
      </c>
      <c r="AH32" s="27"/>
      <c r="AI32" s="30">
        <f t="shared" si="5"/>
        <v>0</v>
      </c>
      <c r="AJ32" s="31" t="str">
        <f t="shared" si="6"/>
        <v/>
      </c>
      <c r="AL32" s="28"/>
      <c r="AM32" s="25">
        <f t="shared" si="34"/>
        <v>1000</v>
      </c>
      <c r="AN32" s="26">
        <f t="shared" si="28"/>
        <v>0</v>
      </c>
      <c r="AO32" s="27"/>
      <c r="AP32" s="30">
        <f t="shared" si="7"/>
        <v>0</v>
      </c>
      <c r="AQ32" s="31" t="str">
        <f t="shared" si="8"/>
        <v/>
      </c>
    </row>
    <row r="33" spans="2:43" x14ac:dyDescent="0.25">
      <c r="B33" s="33"/>
      <c r="C33" s="21"/>
      <c r="D33" s="22"/>
      <c r="E33" s="23"/>
      <c r="F33" s="24"/>
      <c r="G33" s="25">
        <f t="shared" si="35"/>
        <v>1000</v>
      </c>
      <c r="H33" s="26">
        <f t="shared" si="0"/>
        <v>0</v>
      </c>
      <c r="I33" s="27"/>
      <c r="J33" s="28"/>
      <c r="K33" s="25">
        <f t="shared" si="30"/>
        <v>1000</v>
      </c>
      <c r="L33" s="26">
        <f t="shared" si="22"/>
        <v>0</v>
      </c>
      <c r="M33" s="27"/>
      <c r="N33" s="30">
        <f t="shared" si="23"/>
        <v>0</v>
      </c>
      <c r="O33" s="31" t="str">
        <f t="shared" si="24"/>
        <v/>
      </c>
      <c r="Q33" s="28"/>
      <c r="R33" s="25">
        <f t="shared" si="31"/>
        <v>1000</v>
      </c>
      <c r="S33" s="26">
        <f t="shared" si="25"/>
        <v>0</v>
      </c>
      <c r="T33" s="27"/>
      <c r="U33" s="30">
        <f t="shared" si="1"/>
        <v>0</v>
      </c>
      <c r="V33" s="31" t="str">
        <f t="shared" si="2"/>
        <v/>
      </c>
      <c r="X33" s="28"/>
      <c r="Y33" s="25">
        <f t="shared" si="32"/>
        <v>1000</v>
      </c>
      <c r="Z33" s="26">
        <f t="shared" si="26"/>
        <v>0</v>
      </c>
      <c r="AA33" s="27"/>
      <c r="AB33" s="30">
        <f t="shared" si="3"/>
        <v>0</v>
      </c>
      <c r="AC33" s="31" t="str">
        <f t="shared" si="4"/>
        <v/>
      </c>
      <c r="AE33" s="28"/>
      <c r="AF33" s="25">
        <f t="shared" si="33"/>
        <v>1000</v>
      </c>
      <c r="AG33" s="26">
        <f t="shared" si="27"/>
        <v>0</v>
      </c>
      <c r="AH33" s="27"/>
      <c r="AI33" s="30">
        <f t="shared" si="5"/>
        <v>0</v>
      </c>
      <c r="AJ33" s="31" t="str">
        <f t="shared" si="6"/>
        <v/>
      </c>
      <c r="AL33" s="28"/>
      <c r="AM33" s="25">
        <f t="shared" si="34"/>
        <v>1000</v>
      </c>
      <c r="AN33" s="26">
        <f t="shared" si="28"/>
        <v>0</v>
      </c>
      <c r="AO33" s="27"/>
      <c r="AP33" s="30">
        <f t="shared" si="7"/>
        <v>0</v>
      </c>
      <c r="AQ33" s="31" t="str">
        <f t="shared" si="8"/>
        <v/>
      </c>
    </row>
    <row r="34" spans="2:43" x14ac:dyDescent="0.25">
      <c r="B34" s="33"/>
      <c r="C34" s="21"/>
      <c r="D34" s="22"/>
      <c r="E34" s="23"/>
      <c r="F34" s="24"/>
      <c r="G34" s="25">
        <f t="shared" si="35"/>
        <v>1000</v>
      </c>
      <c r="H34" s="26">
        <f t="shared" si="0"/>
        <v>0</v>
      </c>
      <c r="I34" s="27"/>
      <c r="J34" s="28"/>
      <c r="K34" s="25">
        <f t="shared" si="30"/>
        <v>1000</v>
      </c>
      <c r="L34" s="26">
        <f t="shared" si="22"/>
        <v>0</v>
      </c>
      <c r="M34" s="27"/>
      <c r="N34" s="30">
        <f t="shared" si="23"/>
        <v>0</v>
      </c>
      <c r="O34" s="31" t="str">
        <f t="shared" si="24"/>
        <v/>
      </c>
      <c r="Q34" s="28"/>
      <c r="R34" s="25">
        <f t="shared" si="31"/>
        <v>1000</v>
      </c>
      <c r="S34" s="26">
        <f t="shared" si="25"/>
        <v>0</v>
      </c>
      <c r="T34" s="27"/>
      <c r="U34" s="30">
        <f t="shared" si="1"/>
        <v>0</v>
      </c>
      <c r="V34" s="31" t="str">
        <f t="shared" si="2"/>
        <v/>
      </c>
      <c r="X34" s="28"/>
      <c r="Y34" s="25">
        <f t="shared" si="32"/>
        <v>1000</v>
      </c>
      <c r="Z34" s="26">
        <f t="shared" si="26"/>
        <v>0</v>
      </c>
      <c r="AA34" s="27"/>
      <c r="AB34" s="30">
        <f t="shared" si="3"/>
        <v>0</v>
      </c>
      <c r="AC34" s="31" t="str">
        <f t="shared" si="4"/>
        <v/>
      </c>
      <c r="AE34" s="28"/>
      <c r="AF34" s="25">
        <f t="shared" si="33"/>
        <v>1000</v>
      </c>
      <c r="AG34" s="26">
        <f t="shared" si="27"/>
        <v>0</v>
      </c>
      <c r="AH34" s="27"/>
      <c r="AI34" s="30">
        <f t="shared" si="5"/>
        <v>0</v>
      </c>
      <c r="AJ34" s="31" t="str">
        <f t="shared" si="6"/>
        <v/>
      </c>
      <c r="AL34" s="28"/>
      <c r="AM34" s="25">
        <f t="shared" si="34"/>
        <v>1000</v>
      </c>
      <c r="AN34" s="26">
        <f t="shared" si="28"/>
        <v>0</v>
      </c>
      <c r="AO34" s="27"/>
      <c r="AP34" s="30">
        <f t="shared" si="7"/>
        <v>0</v>
      </c>
      <c r="AQ34" s="31" t="str">
        <f t="shared" si="8"/>
        <v/>
      </c>
    </row>
    <row r="35" spans="2:43" x14ac:dyDescent="0.25">
      <c r="B35" s="33"/>
      <c r="C35" s="21"/>
      <c r="D35" s="22"/>
      <c r="E35" s="23"/>
      <c r="F35" s="24"/>
      <c r="G35" s="25">
        <f t="shared" si="35"/>
        <v>1000</v>
      </c>
      <c r="H35" s="26">
        <f t="shared" si="0"/>
        <v>0</v>
      </c>
      <c r="I35" s="27"/>
      <c r="J35" s="28"/>
      <c r="K35" s="25">
        <f t="shared" si="30"/>
        <v>1000</v>
      </c>
      <c r="L35" s="26">
        <f t="shared" si="22"/>
        <v>0</v>
      </c>
      <c r="M35" s="27"/>
      <c r="N35" s="30">
        <f t="shared" si="23"/>
        <v>0</v>
      </c>
      <c r="O35" s="31" t="str">
        <f t="shared" si="24"/>
        <v/>
      </c>
      <c r="Q35" s="28"/>
      <c r="R35" s="25">
        <f t="shared" si="31"/>
        <v>1000</v>
      </c>
      <c r="S35" s="26">
        <f t="shared" si="25"/>
        <v>0</v>
      </c>
      <c r="T35" s="27"/>
      <c r="U35" s="30">
        <f t="shared" si="1"/>
        <v>0</v>
      </c>
      <c r="V35" s="31" t="str">
        <f t="shared" si="2"/>
        <v/>
      </c>
      <c r="X35" s="28"/>
      <c r="Y35" s="25">
        <f t="shared" si="32"/>
        <v>1000</v>
      </c>
      <c r="Z35" s="26">
        <f t="shared" si="26"/>
        <v>0</v>
      </c>
      <c r="AA35" s="27"/>
      <c r="AB35" s="30">
        <f t="shared" si="3"/>
        <v>0</v>
      </c>
      <c r="AC35" s="31" t="str">
        <f t="shared" si="4"/>
        <v/>
      </c>
      <c r="AE35" s="28"/>
      <c r="AF35" s="25">
        <f t="shared" si="33"/>
        <v>1000</v>
      </c>
      <c r="AG35" s="26">
        <f t="shared" si="27"/>
        <v>0</v>
      </c>
      <c r="AH35" s="27"/>
      <c r="AI35" s="30">
        <f t="shared" si="5"/>
        <v>0</v>
      </c>
      <c r="AJ35" s="31" t="str">
        <f t="shared" si="6"/>
        <v/>
      </c>
      <c r="AL35" s="28"/>
      <c r="AM35" s="25">
        <f t="shared" si="34"/>
        <v>1000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1000</v>
      </c>
      <c r="H36" s="26">
        <f t="shared" si="0"/>
        <v>1</v>
      </c>
      <c r="I36" s="27"/>
      <c r="J36" s="28">
        <f>+'Proposed Rates'!E53</f>
        <v>-6.9999999999999999E-4</v>
      </c>
      <c r="K36" s="25">
        <f t="shared" si="30"/>
        <v>1000</v>
      </c>
      <c r="L36" s="26">
        <f t="shared" si="22"/>
        <v>-0.7</v>
      </c>
      <c r="M36" s="27"/>
      <c r="N36" s="30">
        <f t="shared" si="23"/>
        <v>-1.7</v>
      </c>
      <c r="O36" s="31">
        <f t="shared" si="24"/>
        <v>-1.7</v>
      </c>
      <c r="Q36" s="28">
        <f>+'Proposed Rates'!F53</f>
        <v>-6.9999999999999999E-4</v>
      </c>
      <c r="R36" s="25">
        <f t="shared" si="31"/>
        <v>1000</v>
      </c>
      <c r="S36" s="26">
        <f t="shared" si="25"/>
        <v>-0.7</v>
      </c>
      <c r="T36" s="27"/>
      <c r="U36" s="30">
        <f t="shared" ref="U36" si="36">S36-L36</f>
        <v>0</v>
      </c>
      <c r="V36" s="31">
        <f t="shared" ref="V36" si="37">IF((L36)=0,"",(U36/L36))</f>
        <v>0</v>
      </c>
      <c r="X36" s="28">
        <f>+'Proposed Rates'!G53</f>
        <v>0</v>
      </c>
      <c r="Y36" s="25">
        <f t="shared" si="32"/>
        <v>1000</v>
      </c>
      <c r="Z36" s="26">
        <f t="shared" si="26"/>
        <v>0</v>
      </c>
      <c r="AA36" s="27"/>
      <c r="AB36" s="30">
        <f t="shared" ref="AB36" si="38">Z36-S36</f>
        <v>0.7</v>
      </c>
      <c r="AC36" s="31">
        <f t="shared" ref="AC36" si="39">IF((S36)=0,"",(AB36/S36))</f>
        <v>-1</v>
      </c>
      <c r="AE36" s="28">
        <f>+'Proposed Rates'!H53</f>
        <v>0</v>
      </c>
      <c r="AF36" s="25">
        <f t="shared" si="33"/>
        <v>1000</v>
      </c>
      <c r="AG36" s="26">
        <f t="shared" si="27"/>
        <v>0</v>
      </c>
      <c r="AH36" s="27"/>
      <c r="AI36" s="30">
        <f t="shared" ref="AI36" si="40">AG36-Z36</f>
        <v>0</v>
      </c>
      <c r="AJ36" s="31" t="str">
        <f t="shared" ref="AJ36" si="41">IF((Z36)=0,"",(AI36/Z36))</f>
        <v/>
      </c>
      <c r="AL36" s="28">
        <f>+'Proposed Rates'!I53</f>
        <v>0</v>
      </c>
      <c r="AM36" s="25">
        <f t="shared" si="34"/>
        <v>1000</v>
      </c>
      <c r="AN36" s="26">
        <f t="shared" si="28"/>
        <v>0</v>
      </c>
      <c r="AO36" s="27"/>
      <c r="AP36" s="30">
        <f t="shared" ref="AP36" si="42">AN36-AG36</f>
        <v>0</v>
      </c>
      <c r="AQ36" s="31" t="str">
        <f t="shared" ref="AQ36" si="43">IF((AG36)=0,"",(AP36/AG36))</f>
        <v/>
      </c>
    </row>
    <row r="37" spans="2:43" x14ac:dyDescent="0.25">
      <c r="B37" s="33"/>
      <c r="C37" s="21"/>
      <c r="D37" s="22"/>
      <c r="E37" s="23"/>
      <c r="F37" s="24"/>
      <c r="G37" s="25">
        <f t="shared" si="35"/>
        <v>1000</v>
      </c>
      <c r="H37" s="26">
        <f t="shared" si="0"/>
        <v>0</v>
      </c>
      <c r="I37" s="27"/>
      <c r="J37" s="28"/>
      <c r="K37" s="25">
        <f t="shared" si="30"/>
        <v>1000</v>
      </c>
      <c r="L37" s="26">
        <f t="shared" si="22"/>
        <v>0</v>
      </c>
      <c r="M37" s="27"/>
      <c r="N37" s="30">
        <f t="shared" si="23"/>
        <v>0</v>
      </c>
      <c r="O37" s="31" t="str">
        <f t="shared" si="24"/>
        <v/>
      </c>
      <c r="Q37" s="28"/>
      <c r="R37" s="25">
        <f t="shared" si="31"/>
        <v>1000</v>
      </c>
      <c r="S37" s="26">
        <f t="shared" si="25"/>
        <v>0</v>
      </c>
      <c r="T37" s="27"/>
      <c r="U37" s="30">
        <f t="shared" si="1"/>
        <v>0</v>
      </c>
      <c r="V37" s="31" t="str">
        <f t="shared" si="2"/>
        <v/>
      </c>
      <c r="X37" s="28"/>
      <c r="Y37" s="25">
        <f t="shared" si="32"/>
        <v>1000</v>
      </c>
      <c r="Z37" s="26">
        <f t="shared" si="26"/>
        <v>0</v>
      </c>
      <c r="AA37" s="27"/>
      <c r="AB37" s="30">
        <f t="shared" si="3"/>
        <v>0</v>
      </c>
      <c r="AC37" s="31" t="str">
        <f t="shared" si="4"/>
        <v/>
      </c>
      <c r="AE37" s="28"/>
      <c r="AF37" s="25">
        <f t="shared" si="33"/>
        <v>1000</v>
      </c>
      <c r="AG37" s="26">
        <f t="shared" si="27"/>
        <v>0</v>
      </c>
      <c r="AH37" s="27"/>
      <c r="AI37" s="30">
        <f t="shared" si="5"/>
        <v>0</v>
      </c>
      <c r="AJ37" s="31" t="str">
        <f t="shared" si="6"/>
        <v/>
      </c>
      <c r="AL37" s="28"/>
      <c r="AM37" s="25">
        <f t="shared" si="34"/>
        <v>1000</v>
      </c>
      <c r="AN37" s="26">
        <f t="shared" si="28"/>
        <v>0</v>
      </c>
      <c r="AO37" s="27"/>
      <c r="AP37" s="30">
        <f t="shared" si="7"/>
        <v>0</v>
      </c>
      <c r="AQ37" s="31" t="str">
        <f t="shared" si="8"/>
        <v/>
      </c>
    </row>
    <row r="38" spans="2:43" x14ac:dyDescent="0.25">
      <c r="B38" s="33"/>
      <c r="C38" s="21"/>
      <c r="D38" s="22"/>
      <c r="E38" s="23"/>
      <c r="F38" s="24"/>
      <c r="G38" s="25">
        <f t="shared" si="35"/>
        <v>1000</v>
      </c>
      <c r="H38" s="26">
        <f t="shared" si="0"/>
        <v>0</v>
      </c>
      <c r="I38" s="27"/>
      <c r="J38" s="28"/>
      <c r="K38" s="25">
        <f t="shared" si="30"/>
        <v>1000</v>
      </c>
      <c r="L38" s="26">
        <f t="shared" si="22"/>
        <v>0</v>
      </c>
      <c r="M38" s="27"/>
      <c r="N38" s="30">
        <f t="shared" si="23"/>
        <v>0</v>
      </c>
      <c r="O38" s="31" t="str">
        <f t="shared" si="24"/>
        <v/>
      </c>
      <c r="Q38" s="28"/>
      <c r="R38" s="25">
        <f t="shared" si="31"/>
        <v>1000</v>
      </c>
      <c r="S38" s="26">
        <f t="shared" si="25"/>
        <v>0</v>
      </c>
      <c r="T38" s="27"/>
      <c r="U38" s="30">
        <f t="shared" si="1"/>
        <v>0</v>
      </c>
      <c r="V38" s="31" t="str">
        <f t="shared" si="2"/>
        <v/>
      </c>
      <c r="X38" s="28"/>
      <c r="Y38" s="25">
        <f t="shared" si="32"/>
        <v>1000</v>
      </c>
      <c r="Z38" s="26">
        <f t="shared" si="26"/>
        <v>0</v>
      </c>
      <c r="AA38" s="27"/>
      <c r="AB38" s="30">
        <f t="shared" si="3"/>
        <v>0</v>
      </c>
      <c r="AC38" s="31" t="str">
        <f t="shared" si="4"/>
        <v/>
      </c>
      <c r="AE38" s="28"/>
      <c r="AF38" s="25">
        <f t="shared" si="33"/>
        <v>1000</v>
      </c>
      <c r="AG38" s="26">
        <f t="shared" si="27"/>
        <v>0</v>
      </c>
      <c r="AH38" s="27"/>
      <c r="AI38" s="30">
        <f t="shared" si="5"/>
        <v>0</v>
      </c>
      <c r="AJ38" s="31" t="str">
        <f t="shared" si="6"/>
        <v/>
      </c>
      <c r="AL38" s="28"/>
      <c r="AM38" s="25">
        <f t="shared" si="34"/>
        <v>1000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45.32</v>
      </c>
      <c r="I39" s="62"/>
      <c r="J39" s="239"/>
      <c r="K39" s="240"/>
      <c r="L39" s="238">
        <f>SUM(L23:L38)</f>
        <v>45.26</v>
      </c>
      <c r="M39" s="62"/>
      <c r="N39" s="37">
        <f t="shared" si="23"/>
        <v>-6.0000000000002274E-2</v>
      </c>
      <c r="O39" s="38">
        <f t="shared" si="24"/>
        <v>-1.3239187996470052E-3</v>
      </c>
      <c r="Q39" s="239"/>
      <c r="R39" s="240"/>
      <c r="S39" s="238">
        <f>SUM(S23:S38)</f>
        <v>47.419999999999995</v>
      </c>
      <c r="T39" s="62"/>
      <c r="U39" s="37">
        <f t="shared" si="1"/>
        <v>2.1599999999999966</v>
      </c>
      <c r="V39" s="38">
        <f t="shared" si="2"/>
        <v>4.7724259832081235E-2</v>
      </c>
      <c r="X39" s="239"/>
      <c r="Y39" s="240"/>
      <c r="Z39" s="238">
        <f>SUM(Z23:Z38)</f>
        <v>49.44</v>
      </c>
      <c r="AA39" s="62"/>
      <c r="AB39" s="37">
        <f t="shared" si="3"/>
        <v>2.0200000000000031</v>
      </c>
      <c r="AC39" s="38">
        <f t="shared" si="4"/>
        <v>4.2598059890341697E-2</v>
      </c>
      <c r="AE39" s="239"/>
      <c r="AF39" s="240"/>
      <c r="AG39" s="238">
        <f>SUM(AG23:AG38)</f>
        <v>50.36</v>
      </c>
      <c r="AH39" s="62"/>
      <c r="AI39" s="37">
        <f t="shared" si="5"/>
        <v>0.92000000000000171</v>
      </c>
      <c r="AJ39" s="38">
        <f t="shared" si="6"/>
        <v>1.8608414239482236E-2</v>
      </c>
      <c r="AL39" s="239"/>
      <c r="AM39" s="240"/>
      <c r="AN39" s="238">
        <f>SUM(AN23:AN38)</f>
        <v>50.879999999999995</v>
      </c>
      <c r="AO39" s="62"/>
      <c r="AP39" s="37">
        <f t="shared" si="7"/>
        <v>0.51999999999999602</v>
      </c>
      <c r="AQ39" s="38">
        <f t="shared" si="8"/>
        <v>1.0325655281969739E-2</v>
      </c>
    </row>
    <row r="40" spans="2:43" ht="25" x14ac:dyDescent="0.25">
      <c r="B40" s="40" t="s">
        <v>99</v>
      </c>
      <c r="C40" s="21"/>
      <c r="D40" s="22" t="s">
        <v>20</v>
      </c>
      <c r="E40" s="23"/>
      <c r="F40" s="24">
        <f>+'Proposed Rates'!D39</f>
        <v>-2.0000000000000001E-4</v>
      </c>
      <c r="G40" s="25">
        <f>$F$18</f>
        <v>1000</v>
      </c>
      <c r="H40" s="26">
        <f>G40*F40</f>
        <v>-0.2</v>
      </c>
      <c r="I40" s="27"/>
      <c r="J40" s="28">
        <f>+'Proposed Rates'!E39</f>
        <v>-5.9999999999999995E-4</v>
      </c>
      <c r="K40" s="25">
        <f>$F$18</f>
        <v>1000</v>
      </c>
      <c r="L40" s="26">
        <f>K40*J40</f>
        <v>-0.6</v>
      </c>
      <c r="M40" s="27"/>
      <c r="N40" s="30">
        <f>L40-H40</f>
        <v>-0.39999999999999997</v>
      </c>
      <c r="O40" s="31">
        <f>IF((H40)=0,"",(N40/H40))</f>
        <v>1.9999999999999998</v>
      </c>
      <c r="Q40" s="28">
        <f>+'Proposed Rates'!F39</f>
        <v>-5.9999999999999995E-4</v>
      </c>
      <c r="R40" s="25">
        <f>$F$18</f>
        <v>1000</v>
      </c>
      <c r="S40" s="26">
        <f>R40*Q40</f>
        <v>-0.6</v>
      </c>
      <c r="T40" s="27"/>
      <c r="U40" s="30">
        <f t="shared" si="1"/>
        <v>0</v>
      </c>
      <c r="V40" s="31">
        <f t="shared" si="2"/>
        <v>0</v>
      </c>
      <c r="X40" s="28">
        <f>+'Proposed Rates'!G39</f>
        <v>0</v>
      </c>
      <c r="Y40" s="25">
        <f>$F$18</f>
        <v>1000</v>
      </c>
      <c r="Z40" s="26">
        <f>Y40*X40</f>
        <v>0</v>
      </c>
      <c r="AA40" s="27"/>
      <c r="AB40" s="30">
        <f t="shared" si="3"/>
        <v>0.6</v>
      </c>
      <c r="AC40" s="31">
        <f t="shared" si="4"/>
        <v>-1</v>
      </c>
      <c r="AE40" s="28">
        <f>+'Proposed Rates'!H39</f>
        <v>0</v>
      </c>
      <c r="AF40" s="25">
        <f>$F$18</f>
        <v>1000</v>
      </c>
      <c r="AG40" s="26">
        <f>AF40*AE40</f>
        <v>0</v>
      </c>
      <c r="AH40" s="27"/>
      <c r="AI40" s="30">
        <f t="shared" si="5"/>
        <v>0</v>
      </c>
      <c r="AJ40" s="31" t="str">
        <f t="shared" si="6"/>
        <v/>
      </c>
      <c r="AL40" s="28">
        <f>+'Proposed Rates'!I39</f>
        <v>0</v>
      </c>
      <c r="AM40" s="25">
        <f>$F$18</f>
        <v>1000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44">$F$18</f>
        <v>1000</v>
      </c>
      <c r="H42" s="26">
        <f t="shared" ref="H42:H43" si="45">G42*F42</f>
        <v>0</v>
      </c>
      <c r="I42" s="41"/>
      <c r="J42" s="28">
        <f>+'Proposed Rates'!E140</f>
        <v>0</v>
      </c>
      <c r="K42" s="25">
        <f t="shared" ref="K42:K43" si="46">$F$18</f>
        <v>1000</v>
      </c>
      <c r="L42" s="26">
        <f t="shared" ref="L42:L43" si="47">K42*J42</f>
        <v>0</v>
      </c>
      <c r="M42" s="42"/>
      <c r="N42" s="30">
        <f t="shared" ref="N42:N43" si="48">L42-H42</f>
        <v>0</v>
      </c>
      <c r="O42" s="31" t="str">
        <f t="shared" ref="O42:O46" si="49">IF((H42)=0,"",(N42/H42))</f>
        <v/>
      </c>
      <c r="Q42" s="28">
        <f>+'Proposed Rates'!F140</f>
        <v>0</v>
      </c>
      <c r="R42" s="25">
        <f t="shared" ref="R42:R43" si="50">$F$18</f>
        <v>1000</v>
      </c>
      <c r="S42" s="26">
        <f t="shared" ref="S42:S43" si="51">R42*Q42</f>
        <v>0</v>
      </c>
      <c r="T42" s="42"/>
      <c r="U42" s="30">
        <f t="shared" si="1"/>
        <v>0</v>
      </c>
      <c r="V42" s="31" t="str">
        <f t="shared" si="2"/>
        <v/>
      </c>
      <c r="X42" s="28">
        <f>+'Proposed Rates'!G140</f>
        <v>0</v>
      </c>
      <c r="Y42" s="25">
        <f t="shared" ref="Y42:Y43" si="52">$F$18</f>
        <v>1000</v>
      </c>
      <c r="Z42" s="26">
        <f t="shared" ref="Z42:Z43" si="53">Y42*X42</f>
        <v>0</v>
      </c>
      <c r="AA42" s="42"/>
      <c r="AB42" s="30">
        <f t="shared" si="3"/>
        <v>0</v>
      </c>
      <c r="AC42" s="31" t="str">
        <f t="shared" si="4"/>
        <v/>
      </c>
      <c r="AE42" s="28">
        <f>+'Proposed Rates'!H140</f>
        <v>0</v>
      </c>
      <c r="AF42" s="25">
        <f t="shared" ref="AF42:AF43" si="54">$F$18</f>
        <v>1000</v>
      </c>
      <c r="AG42" s="26">
        <f t="shared" ref="AG42:AG43" si="55">AF42*AE42</f>
        <v>0</v>
      </c>
      <c r="AH42" s="42"/>
      <c r="AI42" s="30">
        <f t="shared" si="5"/>
        <v>0</v>
      </c>
      <c r="AJ42" s="31" t="str">
        <f t="shared" si="6"/>
        <v/>
      </c>
      <c r="AL42" s="28">
        <f>+'Proposed Rates'!I140</f>
        <v>0</v>
      </c>
      <c r="AM42" s="25">
        <f t="shared" ref="AM42:AM43" si="56">$F$18</f>
        <v>1000</v>
      </c>
      <c r="AN42" s="26">
        <f t="shared" ref="AN42:AN43" si="57">AM42*AL42</f>
        <v>0</v>
      </c>
      <c r="AO42" s="42"/>
      <c r="AP42" s="30">
        <f t="shared" si="7"/>
        <v>0</v>
      </c>
      <c r="AQ42" s="31" t="str">
        <f t="shared" si="8"/>
        <v/>
      </c>
    </row>
    <row r="43" spans="2:43" x14ac:dyDescent="0.25">
      <c r="B43" s="40"/>
      <c r="C43" s="21"/>
      <c r="D43" s="22"/>
      <c r="E43" s="23"/>
      <c r="F43" s="24"/>
      <c r="G43" s="25">
        <f t="shared" si="44"/>
        <v>1000</v>
      </c>
      <c r="H43" s="26">
        <f t="shared" si="45"/>
        <v>0</v>
      </c>
      <c r="I43" s="41"/>
      <c r="J43" s="28"/>
      <c r="K43" s="25">
        <f t="shared" si="46"/>
        <v>1000</v>
      </c>
      <c r="L43" s="26">
        <f t="shared" si="47"/>
        <v>0</v>
      </c>
      <c r="M43" s="42"/>
      <c r="N43" s="30">
        <f t="shared" si="48"/>
        <v>0</v>
      </c>
      <c r="O43" s="31" t="str">
        <f t="shared" si="49"/>
        <v/>
      </c>
      <c r="Q43" s="28"/>
      <c r="R43" s="25">
        <f t="shared" si="50"/>
        <v>1000</v>
      </c>
      <c r="S43" s="26">
        <f t="shared" si="51"/>
        <v>0</v>
      </c>
      <c r="T43" s="42"/>
      <c r="U43" s="30">
        <f t="shared" si="1"/>
        <v>0</v>
      </c>
      <c r="V43" s="31" t="str">
        <f t="shared" si="2"/>
        <v/>
      </c>
      <c r="X43" s="28"/>
      <c r="Y43" s="25">
        <f t="shared" si="52"/>
        <v>1000</v>
      </c>
      <c r="Z43" s="26">
        <f t="shared" si="53"/>
        <v>0</v>
      </c>
      <c r="AA43" s="42"/>
      <c r="AB43" s="30">
        <f t="shared" si="3"/>
        <v>0</v>
      </c>
      <c r="AC43" s="31" t="str">
        <f t="shared" si="4"/>
        <v/>
      </c>
      <c r="AE43" s="28"/>
      <c r="AF43" s="25">
        <f t="shared" si="54"/>
        <v>1000</v>
      </c>
      <c r="AG43" s="26">
        <f t="shared" si="55"/>
        <v>0</v>
      </c>
      <c r="AH43" s="42"/>
      <c r="AI43" s="30">
        <f t="shared" si="5"/>
        <v>0</v>
      </c>
      <c r="AJ43" s="31" t="str">
        <f t="shared" si="6"/>
        <v/>
      </c>
      <c r="AL43" s="28"/>
      <c r="AM43" s="25">
        <f t="shared" si="56"/>
        <v>1000</v>
      </c>
      <c r="AN43" s="26">
        <f t="shared" si="57"/>
        <v>0</v>
      </c>
      <c r="AO43" s="42"/>
      <c r="AP43" s="30">
        <f t="shared" si="7"/>
        <v>0</v>
      </c>
      <c r="AQ43" s="31" t="str">
        <f t="shared" si="8"/>
        <v/>
      </c>
    </row>
    <row r="44" spans="2:43" x14ac:dyDescent="0.25">
      <c r="B44" s="43" t="s">
        <v>24</v>
      </c>
      <c r="C44" s="21"/>
      <c r="D44" s="22" t="s">
        <v>20</v>
      </c>
      <c r="E44" s="23"/>
      <c r="F44" s="44">
        <f>'Proposed Rates'!D234</f>
        <v>6.0000000000000002E-5</v>
      </c>
      <c r="G44" s="45">
        <f>$F$18*(1+F73)</f>
        <v>1033.5</v>
      </c>
      <c r="H44" s="26">
        <f>G44*F44</f>
        <v>6.2010000000000003E-2</v>
      </c>
      <c r="I44" s="27"/>
      <c r="J44" s="46">
        <f>'Proposed Rates'!E234</f>
        <v>5.0000000000000002E-5</v>
      </c>
      <c r="K44" s="45">
        <f>$F$18*(1+J73)</f>
        <v>1033.8</v>
      </c>
      <c r="L44" s="26">
        <f>K44*J44</f>
        <v>5.169E-2</v>
      </c>
      <c r="M44" s="27"/>
      <c r="N44" s="30">
        <f>L44-H44</f>
        <v>-1.0320000000000003E-2</v>
      </c>
      <c r="O44" s="31">
        <f>IF((H44)=0,"",(N44/H44))</f>
        <v>-0.16642477019835514</v>
      </c>
      <c r="Q44" s="46">
        <f>'Proposed Rates'!F234</f>
        <v>5.0000000000000002E-5</v>
      </c>
      <c r="R44" s="45">
        <f>$F$18*(1+Q73)</f>
        <v>1033.8</v>
      </c>
      <c r="S44" s="26">
        <f>R44*Q44</f>
        <v>5.169E-2</v>
      </c>
      <c r="T44" s="27"/>
      <c r="U44" s="30">
        <f t="shared" si="1"/>
        <v>0</v>
      </c>
      <c r="V44" s="31">
        <f t="shared" si="2"/>
        <v>0</v>
      </c>
      <c r="X44" s="46">
        <f>'Proposed Rates'!G234</f>
        <v>5.0000000000000002E-5</v>
      </c>
      <c r="Y44" s="45">
        <f>$F$18*(1+X73)</f>
        <v>1033.8</v>
      </c>
      <c r="Z44" s="26">
        <f>Y44*X44</f>
        <v>5.169E-2</v>
      </c>
      <c r="AA44" s="27"/>
      <c r="AB44" s="30">
        <f t="shared" si="3"/>
        <v>0</v>
      </c>
      <c r="AC44" s="31">
        <f t="shared" si="4"/>
        <v>0</v>
      </c>
      <c r="AE44" s="46">
        <f>'Proposed Rates'!H234</f>
        <v>5.0000000000000002E-5</v>
      </c>
      <c r="AF44" s="45">
        <f>$F$18*(1+AE73)</f>
        <v>1033.8</v>
      </c>
      <c r="AG44" s="26">
        <f>AF44*AE44</f>
        <v>5.169E-2</v>
      </c>
      <c r="AH44" s="27"/>
      <c r="AI44" s="30">
        <f t="shared" si="5"/>
        <v>0</v>
      </c>
      <c r="AJ44" s="31">
        <f t="shared" si="6"/>
        <v>0</v>
      </c>
      <c r="AL44" s="46">
        <f>'Proposed Rates'!I234</f>
        <v>5.0000000000000002E-5</v>
      </c>
      <c r="AM44" s="45">
        <f>$F$18*(1+AL73)</f>
        <v>1033.8</v>
      </c>
      <c r="AN44" s="26">
        <f>AM44*AL44</f>
        <v>5.169E-2</v>
      </c>
      <c r="AO44" s="27"/>
      <c r="AP44" s="30">
        <f t="shared" si="7"/>
        <v>0</v>
      </c>
      <c r="AQ44" s="31">
        <f t="shared" si="8"/>
        <v>0</v>
      </c>
    </row>
    <row r="45" spans="2:43" x14ac:dyDescent="0.25">
      <c r="B45" s="43" t="s">
        <v>25</v>
      </c>
      <c r="C45" s="21"/>
      <c r="D45" s="22"/>
      <c r="E45" s="23"/>
      <c r="F45" s="47">
        <f>0.65*$J$54+0.17*$J$55+0.18*$J$56</f>
        <v>0.12756999999999999</v>
      </c>
      <c r="G45" s="48">
        <f>$F$18*(1+$F$73)-$F$18</f>
        <v>33.5</v>
      </c>
      <c r="H45" s="26">
        <f t="shared" ref="H45" si="58">G45*F45</f>
        <v>4.2735949999999994</v>
      </c>
      <c r="I45" s="27"/>
      <c r="J45" s="49">
        <f>0.65*$J$54+0.17*$J$55+0.18*$J$56</f>
        <v>0.12756999999999999</v>
      </c>
      <c r="K45" s="48">
        <f>$F$18*(1+$J$73)-$F$18</f>
        <v>33.799999999999955</v>
      </c>
      <c r="L45" s="26">
        <f t="shared" ref="L45" si="59">K45*J45</f>
        <v>4.311865999999994</v>
      </c>
      <c r="M45" s="27"/>
      <c r="N45" s="30">
        <f t="shared" ref="N45" si="60">L45-H45</f>
        <v>3.8270999999994615E-2</v>
      </c>
      <c r="O45" s="31">
        <f t="shared" ref="O45" si="61">IF((H45)=0,"",(N45/H45))</f>
        <v>8.955223880595756E-3</v>
      </c>
      <c r="Q45" s="49">
        <f>0.65*$Q$54+0.17*$Q$55+0.18*$Q$56</f>
        <v>0.12756999999999999</v>
      </c>
      <c r="R45" s="48">
        <f>$F$18*(1+Q73)-$F$18</f>
        <v>33.799999999999955</v>
      </c>
      <c r="S45" s="26">
        <f t="shared" ref="S45" si="62">R45*Q45</f>
        <v>4.311865999999994</v>
      </c>
      <c r="T45" s="27"/>
      <c r="U45" s="30">
        <f t="shared" si="1"/>
        <v>0</v>
      </c>
      <c r="V45" s="31">
        <f t="shared" si="2"/>
        <v>0</v>
      </c>
      <c r="X45" s="49">
        <f>0.65*$X$54+0.17*$X$55+0.18*$X$56</f>
        <v>0.12756999999999999</v>
      </c>
      <c r="Y45" s="48">
        <f>$F$18*(1+X73)-$F$18</f>
        <v>33.799999999999955</v>
      </c>
      <c r="Z45" s="26">
        <f t="shared" ref="Z45" si="63">Y45*X45</f>
        <v>4.311865999999994</v>
      </c>
      <c r="AA45" s="27"/>
      <c r="AB45" s="30">
        <f t="shared" si="3"/>
        <v>0</v>
      </c>
      <c r="AC45" s="31">
        <f t="shared" si="4"/>
        <v>0</v>
      </c>
      <c r="AE45" s="49">
        <f>0.65*$AE$54+0.17*$AE$55+0.18*$AE$56</f>
        <v>0.12756999999999999</v>
      </c>
      <c r="AF45" s="48">
        <f>$F$18*(1+AE73)-$F$18</f>
        <v>33.799999999999955</v>
      </c>
      <c r="AG45" s="26">
        <f t="shared" ref="AG45" si="64">AF45*AE45</f>
        <v>4.311865999999994</v>
      </c>
      <c r="AH45" s="27"/>
      <c r="AI45" s="30">
        <f t="shared" si="5"/>
        <v>0</v>
      </c>
      <c r="AJ45" s="31">
        <f t="shared" si="6"/>
        <v>0</v>
      </c>
      <c r="AL45" s="49">
        <f>0.65*$AL$54+0.17*$AL$55+0.18*$AL$56</f>
        <v>0.12756999999999999</v>
      </c>
      <c r="AM45" s="48">
        <f>$F$18*(1+AL73)-$F$18</f>
        <v>33.799999999999955</v>
      </c>
      <c r="AN45" s="26">
        <f t="shared" ref="AN45" si="65">AM45*AL45</f>
        <v>4.311865999999994</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9"/>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50.025604999999999</v>
      </c>
      <c r="I47" s="36"/>
      <c r="J47" s="53"/>
      <c r="K47" s="55"/>
      <c r="L47" s="54">
        <f>SUM(L40:L46)+L39</f>
        <v>49.593555999999992</v>
      </c>
      <c r="M47" s="36"/>
      <c r="N47" s="37">
        <f t="shared" ref="N47:N64" si="66">L47-H47</f>
        <v>-0.43204900000000634</v>
      </c>
      <c r="O47" s="38">
        <f t="shared" ref="O47:O64" si="67">IF((H47)=0,"",(N47/H47))</f>
        <v>-8.6365572190482531E-3</v>
      </c>
      <c r="Q47" s="53"/>
      <c r="R47" s="55"/>
      <c r="S47" s="54">
        <f>SUM(S40:S46)+S39</f>
        <v>51.753555999999989</v>
      </c>
      <c r="T47" s="36"/>
      <c r="U47" s="37">
        <f t="shared" si="1"/>
        <v>2.1599999999999966</v>
      </c>
      <c r="V47" s="38">
        <f t="shared" si="2"/>
        <v>4.3554045610280437E-2</v>
      </c>
      <c r="X47" s="53"/>
      <c r="Y47" s="55"/>
      <c r="Z47" s="54">
        <f>SUM(Z40:Z46)+Z39</f>
        <v>54.373555999999994</v>
      </c>
      <c r="AA47" s="36"/>
      <c r="AB47" s="37">
        <f t="shared" si="3"/>
        <v>2.6200000000000045</v>
      </c>
      <c r="AC47" s="38">
        <f t="shared" si="4"/>
        <v>5.0624540659582988E-2</v>
      </c>
      <c r="AE47" s="53"/>
      <c r="AF47" s="55"/>
      <c r="AG47" s="54">
        <f>SUM(AG40:AG46)+AG39</f>
        <v>55.293555999999995</v>
      </c>
      <c r="AH47" s="36"/>
      <c r="AI47" s="37">
        <f t="shared" si="5"/>
        <v>0.92000000000000171</v>
      </c>
      <c r="AJ47" s="38">
        <f t="shared" si="6"/>
        <v>1.6919989562573429E-2</v>
      </c>
      <c r="AL47" s="53"/>
      <c r="AM47" s="55"/>
      <c r="AN47" s="54">
        <f>SUM(AN40:AN46)+AN39</f>
        <v>55.813555999999991</v>
      </c>
      <c r="AO47" s="36"/>
      <c r="AP47" s="37">
        <f t="shared" si="7"/>
        <v>0.51999999999999602</v>
      </c>
      <c r="AQ47" s="38">
        <f t="shared" si="8"/>
        <v>9.4043508433423254E-3</v>
      </c>
    </row>
    <row r="48" spans="2:43" x14ac:dyDescent="0.25">
      <c r="B48" s="27" t="s">
        <v>28</v>
      </c>
      <c r="C48" s="27"/>
      <c r="D48" s="56" t="s">
        <v>20</v>
      </c>
      <c r="E48" s="57"/>
      <c r="F48" s="28">
        <f>'Proposed Rates'!D154</f>
        <v>7.1000000000000004E-3</v>
      </c>
      <c r="G48" s="58">
        <f>F18*(1+F73)</f>
        <v>1033.5</v>
      </c>
      <c r="H48" s="26">
        <f>G48*F48</f>
        <v>7.3378500000000004</v>
      </c>
      <c r="I48" s="27"/>
      <c r="J48" s="28">
        <f>'Proposed Rates'!E154</f>
        <v>7.6E-3</v>
      </c>
      <c r="K48" s="59">
        <f>F18*(1+J73)</f>
        <v>1033.8</v>
      </c>
      <c r="L48" s="26">
        <f>K48*J48</f>
        <v>7.8568799999999994</v>
      </c>
      <c r="M48" s="27"/>
      <c r="N48" s="30">
        <f t="shared" si="66"/>
        <v>0.51902999999999899</v>
      </c>
      <c r="O48" s="31">
        <f t="shared" si="67"/>
        <v>7.0733252928309925E-2</v>
      </c>
      <c r="Q48" s="28">
        <f>'Proposed Rates'!F154</f>
        <v>7.6E-3</v>
      </c>
      <c r="R48" s="59">
        <f>$F$18*(1+Q73)</f>
        <v>1033.8</v>
      </c>
      <c r="S48" s="26">
        <f>R48*Q48</f>
        <v>7.8568799999999994</v>
      </c>
      <c r="T48" s="27"/>
      <c r="U48" s="30">
        <f t="shared" si="1"/>
        <v>0</v>
      </c>
      <c r="V48" s="31">
        <f t="shared" si="2"/>
        <v>0</v>
      </c>
      <c r="X48" s="28">
        <f>'Proposed Rates'!G154</f>
        <v>7.6E-3</v>
      </c>
      <c r="Y48" s="59">
        <f>$F$18*(1+X73)</f>
        <v>1033.8</v>
      </c>
      <c r="Z48" s="26">
        <f>Y48*X48</f>
        <v>7.8568799999999994</v>
      </c>
      <c r="AA48" s="27"/>
      <c r="AB48" s="30">
        <f t="shared" si="3"/>
        <v>0</v>
      </c>
      <c r="AC48" s="31">
        <f t="shared" si="4"/>
        <v>0</v>
      </c>
      <c r="AE48" s="28">
        <f>'Proposed Rates'!H154</f>
        <v>7.6E-3</v>
      </c>
      <c r="AF48" s="59">
        <f>$F$18*(1+AE73)</f>
        <v>1033.8</v>
      </c>
      <c r="AG48" s="26">
        <f>AF48*AE48</f>
        <v>7.8568799999999994</v>
      </c>
      <c r="AH48" s="27"/>
      <c r="AI48" s="30">
        <f t="shared" si="5"/>
        <v>0</v>
      </c>
      <c r="AJ48" s="31">
        <f t="shared" si="6"/>
        <v>0</v>
      </c>
      <c r="AL48" s="28">
        <f>'Proposed Rates'!I154</f>
        <v>7.6E-3</v>
      </c>
      <c r="AM48" s="59">
        <f>$F$18*(1+AL73)</f>
        <v>1033.8</v>
      </c>
      <c r="AN48" s="26">
        <f>AM48*AL48</f>
        <v>7.8568799999999994</v>
      </c>
      <c r="AO48" s="27"/>
      <c r="AP48" s="30">
        <f t="shared" si="7"/>
        <v>0</v>
      </c>
      <c r="AQ48" s="31">
        <f t="shared" si="8"/>
        <v>0</v>
      </c>
    </row>
    <row r="49" spans="2:43" ht="25" x14ac:dyDescent="0.25">
      <c r="B49" s="60" t="s">
        <v>29</v>
      </c>
      <c r="C49" s="27"/>
      <c r="D49" s="56" t="s">
        <v>20</v>
      </c>
      <c r="E49" s="57"/>
      <c r="F49" s="28">
        <f>'Proposed Rates'!D168</f>
        <v>5.0000000000000001E-3</v>
      </c>
      <c r="G49" s="58">
        <f>G48</f>
        <v>1033.5</v>
      </c>
      <c r="H49" s="26">
        <f>G49*F49</f>
        <v>5.1675000000000004</v>
      </c>
      <c r="I49" s="27"/>
      <c r="J49" s="28">
        <f>'Proposed Rates'!E168</f>
        <v>4.7999999999999996E-3</v>
      </c>
      <c r="K49" s="59">
        <f>K48</f>
        <v>1033.8</v>
      </c>
      <c r="L49" s="26">
        <f>K49*J49</f>
        <v>4.9622399999999995</v>
      </c>
      <c r="M49" s="27"/>
      <c r="N49" s="30">
        <f t="shared" si="66"/>
        <v>-0.20526000000000089</v>
      </c>
      <c r="O49" s="31">
        <f t="shared" si="67"/>
        <v>-3.9721335268505249E-2</v>
      </c>
      <c r="Q49" s="28">
        <f>'Proposed Rates'!F168</f>
        <v>4.7999999999999996E-3</v>
      </c>
      <c r="R49" s="59">
        <f>R48</f>
        <v>1033.8</v>
      </c>
      <c r="S49" s="26">
        <f>R49*Q49</f>
        <v>4.9622399999999995</v>
      </c>
      <c r="T49" s="27"/>
      <c r="U49" s="30">
        <f t="shared" si="1"/>
        <v>0</v>
      </c>
      <c r="V49" s="31">
        <f t="shared" si="2"/>
        <v>0</v>
      </c>
      <c r="X49" s="28">
        <f>'Proposed Rates'!G168</f>
        <v>4.7999999999999996E-3</v>
      </c>
      <c r="Y49" s="59">
        <f>Y48</f>
        <v>1033.8</v>
      </c>
      <c r="Z49" s="26">
        <f>Y49*X49</f>
        <v>4.9622399999999995</v>
      </c>
      <c r="AA49" s="27"/>
      <c r="AB49" s="30">
        <f t="shared" si="3"/>
        <v>0</v>
      </c>
      <c r="AC49" s="31">
        <f t="shared" si="4"/>
        <v>0</v>
      </c>
      <c r="AE49" s="28">
        <f>'Proposed Rates'!H168</f>
        <v>4.7999999999999996E-3</v>
      </c>
      <c r="AF49" s="59">
        <f>AF48</f>
        <v>1033.8</v>
      </c>
      <c r="AG49" s="26">
        <f>AF49*AE49</f>
        <v>4.9622399999999995</v>
      </c>
      <c r="AH49" s="27"/>
      <c r="AI49" s="30">
        <f t="shared" si="5"/>
        <v>0</v>
      </c>
      <c r="AJ49" s="31">
        <f t="shared" si="6"/>
        <v>0</v>
      </c>
      <c r="AL49" s="28">
        <f>'Proposed Rates'!I168</f>
        <v>4.7999999999999996E-3</v>
      </c>
      <c r="AM49" s="59">
        <f>AM48</f>
        <v>1033.8</v>
      </c>
      <c r="AN49" s="26">
        <f>AM49*AL49</f>
        <v>4.9622399999999995</v>
      </c>
      <c r="AO49" s="27"/>
      <c r="AP49" s="30">
        <f t="shared" si="7"/>
        <v>0</v>
      </c>
      <c r="AQ49" s="31">
        <f t="shared" si="8"/>
        <v>0</v>
      </c>
    </row>
    <row r="50" spans="2:43" ht="26" x14ac:dyDescent="0.25">
      <c r="B50" s="50" t="s">
        <v>30</v>
      </c>
      <c r="C50" s="35"/>
      <c r="D50" s="35"/>
      <c r="E50" s="35"/>
      <c r="F50" s="61"/>
      <c r="G50" s="53"/>
      <c r="H50" s="54">
        <f>SUM(H47:H49)</f>
        <v>62.530955000000006</v>
      </c>
      <c r="I50" s="62"/>
      <c r="J50" s="63"/>
      <c r="K50" s="64"/>
      <c r="L50" s="54">
        <f>SUM(L47:L49)</f>
        <v>62.41267599999999</v>
      </c>
      <c r="M50" s="62"/>
      <c r="N50" s="37">
        <f t="shared" si="66"/>
        <v>-0.11827900000001534</v>
      </c>
      <c r="O50" s="38">
        <f t="shared" si="67"/>
        <v>-1.8915271644262483E-3</v>
      </c>
      <c r="Q50" s="63"/>
      <c r="R50" s="64"/>
      <c r="S50" s="54">
        <f>SUM(S47:S49)</f>
        <v>64.572675999999987</v>
      </c>
      <c r="T50" s="62"/>
      <c r="U50" s="37">
        <f t="shared" si="1"/>
        <v>2.1599999999999966</v>
      </c>
      <c r="V50" s="38">
        <f t="shared" si="2"/>
        <v>3.4608354238808745E-2</v>
      </c>
      <c r="X50" s="63"/>
      <c r="Y50" s="64"/>
      <c r="Z50" s="54">
        <f>SUM(Z47:Z49)</f>
        <v>67.192675999999992</v>
      </c>
      <c r="AA50" s="62"/>
      <c r="AB50" s="37">
        <f t="shared" si="3"/>
        <v>2.6200000000000045</v>
      </c>
      <c r="AC50" s="38">
        <f t="shared" si="4"/>
        <v>4.0574437398258126E-2</v>
      </c>
      <c r="AE50" s="63"/>
      <c r="AF50" s="64"/>
      <c r="AG50" s="54">
        <f>SUM(AG47:AG49)</f>
        <v>68.112675999999993</v>
      </c>
      <c r="AH50" s="62"/>
      <c r="AI50" s="37">
        <f t="shared" si="5"/>
        <v>0.92000000000000171</v>
      </c>
      <c r="AJ50" s="38">
        <f t="shared" si="6"/>
        <v>1.3691968452037866E-2</v>
      </c>
      <c r="AL50" s="63"/>
      <c r="AM50" s="64"/>
      <c r="AN50" s="54">
        <f>SUM(AN47:AN49)</f>
        <v>68.632675999999989</v>
      </c>
      <c r="AO50" s="62"/>
      <c r="AP50" s="37">
        <f t="shared" si="7"/>
        <v>0.51999999999999602</v>
      </c>
      <c r="AQ50" s="38">
        <f t="shared" si="8"/>
        <v>7.6344086084651269E-3</v>
      </c>
    </row>
    <row r="51" spans="2:43" ht="25" x14ac:dyDescent="0.25">
      <c r="B51" s="65" t="s">
        <v>31</v>
      </c>
      <c r="C51" s="21"/>
      <c r="D51" s="22" t="s">
        <v>20</v>
      </c>
      <c r="E51" s="23"/>
      <c r="F51" s="66">
        <f>'Proposed Rates'!D181</f>
        <v>3.3999999999999998E-3</v>
      </c>
      <c r="G51" s="58">
        <f>G49</f>
        <v>1033.5</v>
      </c>
      <c r="H51" s="67">
        <f t="shared" ref="H51:H53" si="68">G51*F51</f>
        <v>3.5139</v>
      </c>
      <c r="I51" s="27"/>
      <c r="J51" s="66">
        <f>'Proposed Rates'!E181</f>
        <v>3.3999999999999998E-3</v>
      </c>
      <c r="K51" s="59">
        <f>K49</f>
        <v>1033.8</v>
      </c>
      <c r="L51" s="67">
        <f t="shared" ref="L51:L53" si="69">K51*J51</f>
        <v>3.5149199999999996</v>
      </c>
      <c r="M51" s="27"/>
      <c r="N51" s="30">
        <f t="shared" si="66"/>
        <v>1.0199999999995768E-3</v>
      </c>
      <c r="O51" s="68">
        <f t="shared" si="67"/>
        <v>2.9027576197375476E-4</v>
      </c>
      <c r="Q51" s="66">
        <f>'Proposed Rates'!F181</f>
        <v>3.3999999999999998E-3</v>
      </c>
      <c r="R51" s="59">
        <f>R49</f>
        <v>1033.8</v>
      </c>
      <c r="S51" s="67">
        <f t="shared" ref="S51:S53" si="70">R51*Q51</f>
        <v>3.5149199999999996</v>
      </c>
      <c r="T51" s="27"/>
      <c r="U51" s="30">
        <f t="shared" si="1"/>
        <v>0</v>
      </c>
      <c r="V51" s="68">
        <f t="shared" si="2"/>
        <v>0</v>
      </c>
      <c r="X51" s="66">
        <f>'Proposed Rates'!G181</f>
        <v>3.3999999999999998E-3</v>
      </c>
      <c r="Y51" s="59">
        <f>Y49</f>
        <v>1033.8</v>
      </c>
      <c r="Z51" s="67">
        <f t="shared" ref="Z51:Z53" si="71">Y51*X51</f>
        <v>3.5149199999999996</v>
      </c>
      <c r="AA51" s="27"/>
      <c r="AB51" s="30">
        <f t="shared" si="3"/>
        <v>0</v>
      </c>
      <c r="AC51" s="68">
        <f t="shared" si="4"/>
        <v>0</v>
      </c>
      <c r="AE51" s="66">
        <f>'Proposed Rates'!H181</f>
        <v>3.3999999999999998E-3</v>
      </c>
      <c r="AF51" s="59">
        <f>AF49</f>
        <v>1033.8</v>
      </c>
      <c r="AG51" s="67">
        <f t="shared" ref="AG51:AG53" si="72">AF51*AE51</f>
        <v>3.5149199999999996</v>
      </c>
      <c r="AH51" s="27"/>
      <c r="AI51" s="30">
        <f t="shared" si="5"/>
        <v>0</v>
      </c>
      <c r="AJ51" s="68">
        <f t="shared" si="6"/>
        <v>0</v>
      </c>
      <c r="AL51" s="66">
        <f>'Proposed Rates'!I181</f>
        <v>3.3999999999999998E-3</v>
      </c>
      <c r="AM51" s="59">
        <f>AM49</f>
        <v>1033.8</v>
      </c>
      <c r="AN51" s="67">
        <f t="shared" ref="AN51:AN53" si="73">AM51*AL51</f>
        <v>3.5149199999999996</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8"/>
        <v>0.51675000000000004</v>
      </c>
      <c r="I52" s="27"/>
      <c r="J52" s="66">
        <f>'Proposed Rates'!E195</f>
        <v>5.0000000000000001E-4</v>
      </c>
      <c r="K52" s="59">
        <f>K49</f>
        <v>1033.8</v>
      </c>
      <c r="L52" s="67">
        <f t="shared" si="69"/>
        <v>0.51690000000000003</v>
      </c>
      <c r="M52" s="27"/>
      <c r="N52" s="30">
        <f t="shared" si="66"/>
        <v>1.4999999999998348E-4</v>
      </c>
      <c r="O52" s="68">
        <f t="shared" si="67"/>
        <v>2.9027576197384317E-4</v>
      </c>
      <c r="Q52" s="66">
        <f>'Proposed Rates'!F195</f>
        <v>5.0000000000000001E-4</v>
      </c>
      <c r="R52" s="59">
        <f>R49</f>
        <v>1033.8</v>
      </c>
      <c r="S52" s="67">
        <f t="shared" si="70"/>
        <v>0.51690000000000003</v>
      </c>
      <c r="T52" s="27"/>
      <c r="U52" s="30">
        <f t="shared" si="1"/>
        <v>0</v>
      </c>
      <c r="V52" s="68">
        <f t="shared" si="2"/>
        <v>0</v>
      </c>
      <c r="X52" s="66">
        <f>'Proposed Rates'!G195</f>
        <v>5.0000000000000001E-4</v>
      </c>
      <c r="Y52" s="59">
        <f>Y49</f>
        <v>1033.8</v>
      </c>
      <c r="Z52" s="67">
        <f t="shared" si="71"/>
        <v>0.51690000000000003</v>
      </c>
      <c r="AA52" s="27"/>
      <c r="AB52" s="30">
        <f t="shared" si="3"/>
        <v>0</v>
      </c>
      <c r="AC52" s="68">
        <f t="shared" si="4"/>
        <v>0</v>
      </c>
      <c r="AE52" s="66">
        <f>'Proposed Rates'!H195</f>
        <v>5.0000000000000001E-4</v>
      </c>
      <c r="AF52" s="59">
        <f>AF49</f>
        <v>1033.8</v>
      </c>
      <c r="AG52" s="67">
        <f t="shared" si="72"/>
        <v>0.51690000000000003</v>
      </c>
      <c r="AH52" s="27"/>
      <c r="AI52" s="30">
        <f t="shared" si="5"/>
        <v>0</v>
      </c>
      <c r="AJ52" s="68">
        <f t="shared" si="6"/>
        <v>0</v>
      </c>
      <c r="AL52" s="66">
        <f>'Proposed Rates'!I195</f>
        <v>5.0000000000000001E-4</v>
      </c>
      <c r="AM52" s="59">
        <f>AM49</f>
        <v>1033.8</v>
      </c>
      <c r="AN52" s="67">
        <f t="shared" si="73"/>
        <v>0.51690000000000003</v>
      </c>
      <c r="AO52" s="27"/>
      <c r="AP52" s="30">
        <f t="shared" si="7"/>
        <v>0</v>
      </c>
      <c r="AQ52" s="68">
        <f t="shared" si="8"/>
        <v>0</v>
      </c>
    </row>
    <row r="53" spans="2:43" x14ac:dyDescent="0.25">
      <c r="B53" s="21" t="s">
        <v>33</v>
      </c>
      <c r="C53" s="21"/>
      <c r="D53" s="22" t="s">
        <v>17</v>
      </c>
      <c r="E53" s="23"/>
      <c r="F53" s="66">
        <f>'Proposed Rates'!D209</f>
        <v>0.25</v>
      </c>
      <c r="G53" s="25">
        <v>1</v>
      </c>
      <c r="H53" s="67">
        <f t="shared" si="68"/>
        <v>0.25</v>
      </c>
      <c r="I53" s="27"/>
      <c r="J53" s="66">
        <f>'Proposed Rates'!E209</f>
        <v>0.25</v>
      </c>
      <c r="K53" s="29">
        <v>1</v>
      </c>
      <c r="L53" s="67">
        <f t="shared" si="69"/>
        <v>0.25</v>
      </c>
      <c r="M53" s="27"/>
      <c r="N53" s="30">
        <f t="shared" si="66"/>
        <v>0</v>
      </c>
      <c r="O53" s="68">
        <f t="shared" si="67"/>
        <v>0</v>
      </c>
      <c r="Q53" s="66">
        <f>'Proposed Rates'!F209</f>
        <v>0.25</v>
      </c>
      <c r="R53" s="29">
        <v>1</v>
      </c>
      <c r="S53" s="67">
        <f t="shared" si="70"/>
        <v>0.25</v>
      </c>
      <c r="T53" s="27"/>
      <c r="U53" s="30">
        <f t="shared" si="1"/>
        <v>0</v>
      </c>
      <c r="V53" s="68">
        <f t="shared" si="2"/>
        <v>0</v>
      </c>
      <c r="X53" s="66">
        <f>'Proposed Rates'!G209</f>
        <v>0.25</v>
      </c>
      <c r="Y53" s="29">
        <v>1</v>
      </c>
      <c r="Z53" s="67">
        <f t="shared" si="71"/>
        <v>0.25</v>
      </c>
      <c r="AA53" s="27"/>
      <c r="AB53" s="30">
        <f t="shared" si="3"/>
        <v>0</v>
      </c>
      <c r="AC53" s="68">
        <f t="shared" si="4"/>
        <v>0</v>
      </c>
      <c r="AE53" s="66">
        <f>'Proposed Rates'!H209</f>
        <v>0.25</v>
      </c>
      <c r="AF53" s="29">
        <v>1</v>
      </c>
      <c r="AG53" s="67">
        <f t="shared" si="72"/>
        <v>0.25</v>
      </c>
      <c r="AH53" s="27"/>
      <c r="AI53" s="30">
        <f t="shared" si="5"/>
        <v>0</v>
      </c>
      <c r="AJ53" s="68">
        <f t="shared" si="6"/>
        <v>0</v>
      </c>
      <c r="AL53" s="66">
        <f>'Proposed Rates'!I209</f>
        <v>0.25</v>
      </c>
      <c r="AM53" s="29">
        <v>1</v>
      </c>
      <c r="AN53" s="67">
        <f t="shared" si="73"/>
        <v>0.25</v>
      </c>
      <c r="AO53" s="27"/>
      <c r="AP53" s="30">
        <f t="shared" si="7"/>
        <v>0</v>
      </c>
      <c r="AQ53" s="68">
        <f t="shared" si="8"/>
        <v>0</v>
      </c>
    </row>
    <row r="54" spans="2:43" x14ac:dyDescent="0.25">
      <c r="B54" s="43" t="s">
        <v>34</v>
      </c>
      <c r="C54" s="21"/>
      <c r="D54" s="22"/>
      <c r="E54" s="23"/>
      <c r="F54" s="66">
        <f>'Proposed Rates'!D222</f>
        <v>0.10100000000000001</v>
      </c>
      <c r="G54" s="71">
        <f>0.65*$F$18</f>
        <v>650</v>
      </c>
      <c r="H54" s="67">
        <f t="shared" ref="H54:H56" si="74">G54*F54</f>
        <v>65.650000000000006</v>
      </c>
      <c r="I54" s="27"/>
      <c r="J54" s="66">
        <f>'Proposed Rates'!E222</f>
        <v>0.10100000000000001</v>
      </c>
      <c r="K54" s="71">
        <f>$G$54</f>
        <v>650</v>
      </c>
      <c r="L54" s="67">
        <f t="shared" ref="L54:L56" si="75">K54*J54</f>
        <v>65.650000000000006</v>
      </c>
      <c r="M54" s="27"/>
      <c r="N54" s="30">
        <f t="shared" si="66"/>
        <v>0</v>
      </c>
      <c r="O54" s="68">
        <f t="shared" si="67"/>
        <v>0</v>
      </c>
      <c r="Q54" s="66">
        <f>'Proposed Rates'!F222</f>
        <v>0.10100000000000001</v>
      </c>
      <c r="R54" s="71">
        <f>$G$54</f>
        <v>650</v>
      </c>
      <c r="S54" s="67">
        <f t="shared" ref="S54:S56" si="76">R54*Q54</f>
        <v>65.650000000000006</v>
      </c>
      <c r="T54" s="27"/>
      <c r="U54" s="30">
        <f t="shared" si="1"/>
        <v>0</v>
      </c>
      <c r="V54" s="68">
        <f t="shared" si="2"/>
        <v>0</v>
      </c>
      <c r="X54" s="66">
        <f>'Proposed Rates'!G222</f>
        <v>0.10100000000000001</v>
      </c>
      <c r="Y54" s="71">
        <f>$G$54</f>
        <v>650</v>
      </c>
      <c r="Z54" s="67">
        <f t="shared" ref="Z54:Z56" si="77">Y54*X54</f>
        <v>65.650000000000006</v>
      </c>
      <c r="AA54" s="27"/>
      <c r="AB54" s="30">
        <f t="shared" si="3"/>
        <v>0</v>
      </c>
      <c r="AC54" s="68">
        <f t="shared" si="4"/>
        <v>0</v>
      </c>
      <c r="AE54" s="66">
        <f>'Proposed Rates'!H222</f>
        <v>0.10100000000000001</v>
      </c>
      <c r="AF54" s="71">
        <f>$G$54</f>
        <v>650</v>
      </c>
      <c r="AG54" s="67">
        <f t="shared" ref="AG54:AG56" si="78">AF54*AE54</f>
        <v>65.650000000000006</v>
      </c>
      <c r="AH54" s="27"/>
      <c r="AI54" s="30">
        <f t="shared" si="5"/>
        <v>0</v>
      </c>
      <c r="AJ54" s="68">
        <f t="shared" si="6"/>
        <v>0</v>
      </c>
      <c r="AL54" s="66">
        <f>'Proposed Rates'!I222</f>
        <v>0.10100000000000001</v>
      </c>
      <c r="AM54" s="71">
        <f>$G$54</f>
        <v>650</v>
      </c>
      <c r="AN54" s="67">
        <f t="shared" ref="AN54:AN56" si="79">AM54*AL54</f>
        <v>65.650000000000006</v>
      </c>
      <c r="AO54" s="27"/>
      <c r="AP54" s="30">
        <f t="shared" si="7"/>
        <v>0</v>
      </c>
      <c r="AQ54" s="68">
        <f t="shared" si="8"/>
        <v>0</v>
      </c>
    </row>
    <row r="55" spans="2:43" x14ac:dyDescent="0.25">
      <c r="B55" s="43" t="s">
        <v>35</v>
      </c>
      <c r="C55" s="21"/>
      <c r="D55" s="22"/>
      <c r="E55" s="23"/>
      <c r="F55" s="66">
        <f>'Proposed Rates'!D223</f>
        <v>0.14399999999999999</v>
      </c>
      <c r="G55" s="71">
        <f>0.17*$F$18</f>
        <v>170</v>
      </c>
      <c r="H55" s="67">
        <f t="shared" si="74"/>
        <v>24.479999999999997</v>
      </c>
      <c r="I55" s="27"/>
      <c r="J55" s="66">
        <f>'Proposed Rates'!E223</f>
        <v>0.14399999999999999</v>
      </c>
      <c r="K55" s="71">
        <f>$G$55</f>
        <v>170</v>
      </c>
      <c r="L55" s="67">
        <f t="shared" si="75"/>
        <v>24.479999999999997</v>
      </c>
      <c r="M55" s="27"/>
      <c r="N55" s="30">
        <f t="shared" si="66"/>
        <v>0</v>
      </c>
      <c r="O55" s="68">
        <f t="shared" si="67"/>
        <v>0</v>
      </c>
      <c r="Q55" s="66">
        <f>'Proposed Rates'!F223</f>
        <v>0.14399999999999999</v>
      </c>
      <c r="R55" s="71">
        <f>$G$55</f>
        <v>170</v>
      </c>
      <c r="S55" s="67">
        <f t="shared" si="76"/>
        <v>24.479999999999997</v>
      </c>
      <c r="T55" s="27"/>
      <c r="U55" s="30">
        <f t="shared" si="1"/>
        <v>0</v>
      </c>
      <c r="V55" s="68">
        <f t="shared" si="2"/>
        <v>0</v>
      </c>
      <c r="X55" s="66">
        <f>'Proposed Rates'!G223</f>
        <v>0.14399999999999999</v>
      </c>
      <c r="Y55" s="71">
        <f>$G$55</f>
        <v>170</v>
      </c>
      <c r="Z55" s="67">
        <f t="shared" si="77"/>
        <v>24.479999999999997</v>
      </c>
      <c r="AA55" s="27"/>
      <c r="AB55" s="30">
        <f t="shared" si="3"/>
        <v>0</v>
      </c>
      <c r="AC55" s="68">
        <f t="shared" si="4"/>
        <v>0</v>
      </c>
      <c r="AE55" s="66">
        <f>'Proposed Rates'!H223</f>
        <v>0.14399999999999999</v>
      </c>
      <c r="AF55" s="71">
        <f>$G$55</f>
        <v>170</v>
      </c>
      <c r="AG55" s="67">
        <f t="shared" si="78"/>
        <v>24.479999999999997</v>
      </c>
      <c r="AH55" s="27"/>
      <c r="AI55" s="30">
        <f t="shared" si="5"/>
        <v>0</v>
      </c>
      <c r="AJ55" s="68">
        <f t="shared" si="6"/>
        <v>0</v>
      </c>
      <c r="AL55" s="66">
        <f>'Proposed Rates'!I223</f>
        <v>0.14399999999999999</v>
      </c>
      <c r="AM55" s="71">
        <f>$G$55</f>
        <v>170</v>
      </c>
      <c r="AN55" s="67">
        <f t="shared" si="79"/>
        <v>24.479999999999997</v>
      </c>
      <c r="AO55" s="27"/>
      <c r="AP55" s="30">
        <f t="shared" si="7"/>
        <v>0</v>
      </c>
      <c r="AQ55" s="68">
        <f t="shared" si="8"/>
        <v>0</v>
      </c>
    </row>
    <row r="56" spans="2:43" x14ac:dyDescent="0.25">
      <c r="B56" s="11" t="s">
        <v>36</v>
      </c>
      <c r="C56" s="21"/>
      <c r="D56" s="22"/>
      <c r="E56" s="23"/>
      <c r="F56" s="66">
        <f>'Proposed Rates'!D224</f>
        <v>0.20799999999999999</v>
      </c>
      <c r="G56" s="71">
        <f>0.18*$F$18</f>
        <v>180</v>
      </c>
      <c r="H56" s="67">
        <f t="shared" si="74"/>
        <v>37.44</v>
      </c>
      <c r="I56" s="27"/>
      <c r="J56" s="66">
        <f>'Proposed Rates'!E224</f>
        <v>0.20799999999999999</v>
      </c>
      <c r="K56" s="71">
        <f>$G$56</f>
        <v>180</v>
      </c>
      <c r="L56" s="67">
        <f t="shared" si="75"/>
        <v>37.44</v>
      </c>
      <c r="M56" s="27"/>
      <c r="N56" s="30">
        <f t="shared" si="66"/>
        <v>0</v>
      </c>
      <c r="O56" s="68">
        <f t="shared" si="67"/>
        <v>0</v>
      </c>
      <c r="Q56" s="66">
        <f>'Proposed Rates'!F224</f>
        <v>0.20799999999999999</v>
      </c>
      <c r="R56" s="71">
        <f>$G$56</f>
        <v>180</v>
      </c>
      <c r="S56" s="67">
        <f t="shared" si="76"/>
        <v>37.44</v>
      </c>
      <c r="T56" s="27"/>
      <c r="U56" s="30">
        <f t="shared" si="1"/>
        <v>0</v>
      </c>
      <c r="V56" s="68">
        <f t="shared" si="2"/>
        <v>0</v>
      </c>
      <c r="X56" s="66">
        <f>'Proposed Rates'!G224</f>
        <v>0.20799999999999999</v>
      </c>
      <c r="Y56" s="71">
        <f>$G$56</f>
        <v>180</v>
      </c>
      <c r="Z56" s="67">
        <f t="shared" si="77"/>
        <v>37.44</v>
      </c>
      <c r="AA56" s="27"/>
      <c r="AB56" s="30">
        <f t="shared" si="3"/>
        <v>0</v>
      </c>
      <c r="AC56" s="68">
        <f t="shared" si="4"/>
        <v>0</v>
      </c>
      <c r="AE56" s="66">
        <f>'Proposed Rates'!H224</f>
        <v>0.20799999999999999</v>
      </c>
      <c r="AF56" s="71">
        <f>$G$56</f>
        <v>180</v>
      </c>
      <c r="AG56" s="67">
        <f t="shared" si="78"/>
        <v>37.44</v>
      </c>
      <c r="AH56" s="27"/>
      <c r="AI56" s="30">
        <f t="shared" si="5"/>
        <v>0</v>
      </c>
      <c r="AJ56" s="68">
        <f t="shared" si="6"/>
        <v>0</v>
      </c>
      <c r="AL56" s="66">
        <f>'Proposed Rates'!I224</f>
        <v>0.20799999999999999</v>
      </c>
      <c r="AM56" s="71">
        <f>$G$56</f>
        <v>180</v>
      </c>
      <c r="AN56" s="67">
        <f t="shared" si="79"/>
        <v>37.44</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66"/>
        <v>0</v>
      </c>
      <c r="O57" s="68">
        <f t="shared" si="67"/>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250</v>
      </c>
      <c r="H58" s="67">
        <f>G58*F58</f>
        <v>34.75</v>
      </c>
      <c r="I58" s="77"/>
      <c r="J58" s="66">
        <f>'Proposed Rates'!E227</f>
        <v>0.13900000000000001</v>
      </c>
      <c r="K58" s="76">
        <f>$G$58</f>
        <v>250</v>
      </c>
      <c r="L58" s="67">
        <f>K58*J58</f>
        <v>34.75</v>
      </c>
      <c r="M58" s="77"/>
      <c r="N58" s="78">
        <f t="shared" si="66"/>
        <v>0</v>
      </c>
      <c r="O58" s="68">
        <f t="shared" si="67"/>
        <v>0</v>
      </c>
      <c r="Q58" s="66">
        <f>'Proposed Rates'!F227</f>
        <v>0.13900000000000001</v>
      </c>
      <c r="R58" s="76">
        <f>$G$58</f>
        <v>250</v>
      </c>
      <c r="S58" s="67">
        <f>R58*Q58</f>
        <v>34.75</v>
      </c>
      <c r="T58" s="77"/>
      <c r="U58" s="78">
        <f t="shared" si="1"/>
        <v>0</v>
      </c>
      <c r="V58" s="68">
        <f t="shared" si="2"/>
        <v>0</v>
      </c>
      <c r="X58" s="66">
        <f>'Proposed Rates'!G227</f>
        <v>0.13900000000000001</v>
      </c>
      <c r="Y58" s="76">
        <f>$G$58</f>
        <v>250</v>
      </c>
      <c r="Z58" s="67">
        <f>Y58*X58</f>
        <v>34.75</v>
      </c>
      <c r="AA58" s="77"/>
      <c r="AB58" s="78">
        <f t="shared" si="3"/>
        <v>0</v>
      </c>
      <c r="AC58" s="68">
        <f t="shared" si="4"/>
        <v>0</v>
      </c>
      <c r="AE58" s="66">
        <f>'Proposed Rates'!H227</f>
        <v>0.13900000000000001</v>
      </c>
      <c r="AF58" s="76">
        <f>$G$58</f>
        <v>250</v>
      </c>
      <c r="AG58" s="67">
        <f>AF58*AE58</f>
        <v>34.75</v>
      </c>
      <c r="AH58" s="77"/>
      <c r="AI58" s="78">
        <f t="shared" si="5"/>
        <v>0</v>
      </c>
      <c r="AJ58" s="68">
        <f t="shared" si="6"/>
        <v>0</v>
      </c>
      <c r="AL58" s="66">
        <f>'Proposed Rates'!I227</f>
        <v>0.13900000000000001</v>
      </c>
      <c r="AM58" s="76">
        <f>$G$58</f>
        <v>250</v>
      </c>
      <c r="AN58" s="67">
        <f>AM58*AL58</f>
        <v>34.75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194.38160500000001</v>
      </c>
      <c r="I60" s="94"/>
      <c r="J60" s="95"/>
      <c r="K60" s="95"/>
      <c r="L60" s="97">
        <f>SUM(L51:L56,L50)</f>
        <v>194.26449600000001</v>
      </c>
      <c r="M60" s="96"/>
      <c r="N60" s="97">
        <f t="shared" ref="N60" si="80">L60-H60</f>
        <v>-0.11710899999999924</v>
      </c>
      <c r="O60" s="98">
        <f t="shared" ref="O60" si="81">IF((H60)=0,"",(N60/H60))</f>
        <v>-6.0246955981251027E-4</v>
      </c>
      <c r="Q60" s="95"/>
      <c r="R60" s="95"/>
      <c r="S60" s="97">
        <f>SUM(S51:S56,S50)</f>
        <v>196.42449599999998</v>
      </c>
      <c r="T60" s="96"/>
      <c r="U60" s="97">
        <f t="shared" si="1"/>
        <v>2.1599999999999682</v>
      </c>
      <c r="V60" s="98">
        <f>IF((L60)=0,"",(U60/L60))</f>
        <v>1.1118861369295026E-2</v>
      </c>
      <c r="X60" s="95"/>
      <c r="Y60" s="95"/>
      <c r="Z60" s="97">
        <f>SUM(Z51:Z56,Z50)</f>
        <v>199.04449599999998</v>
      </c>
      <c r="AA60" s="96"/>
      <c r="AB60" s="97">
        <f t="shared" si="3"/>
        <v>2.6200000000000045</v>
      </c>
      <c r="AC60" s="98">
        <f>IF((S60)=0,"",(AB60/S60))</f>
        <v>1.333845855966969E-2</v>
      </c>
      <c r="AE60" s="95"/>
      <c r="AF60" s="95"/>
      <c r="AG60" s="97">
        <f>SUM(AG51:AG56,AG50)</f>
        <v>199.964496</v>
      </c>
      <c r="AH60" s="96"/>
      <c r="AI60" s="97">
        <f t="shared" ref="AI60:AI64" si="82">AG60-Z60</f>
        <v>0.92000000000001592</v>
      </c>
      <c r="AJ60" s="98">
        <f>IF((Z60)=0,"",(AI60/Z60))</f>
        <v>4.6220820896249052E-3</v>
      </c>
      <c r="AL60" s="95"/>
      <c r="AM60" s="95"/>
      <c r="AN60" s="97">
        <f>SUM(AN51:AN56,AN50)</f>
        <v>200.48449599999998</v>
      </c>
      <c r="AO60" s="96"/>
      <c r="AP60" s="97">
        <f t="shared" ref="AP60:AP64" si="83">AN60-AG60</f>
        <v>0.51999999999998181</v>
      </c>
      <c r="AQ60" s="98">
        <f>IF((AG60)=0,"",(AP60/AG60))</f>
        <v>2.6004616339491676E-3</v>
      </c>
    </row>
    <row r="61" spans="2:43" x14ac:dyDescent="0.25">
      <c r="B61" s="99" t="s">
        <v>40</v>
      </c>
      <c r="C61" s="21"/>
      <c r="D61" s="21"/>
      <c r="E61" s="21"/>
      <c r="F61" s="100">
        <v>0.13</v>
      </c>
      <c r="G61" s="101"/>
      <c r="H61" s="102">
        <f>H60*F61</f>
        <v>25.269608650000002</v>
      </c>
      <c r="I61" s="103"/>
      <c r="J61" s="104">
        <v>0.13</v>
      </c>
      <c r="K61" s="103"/>
      <c r="L61" s="105">
        <f>L60*J61</f>
        <v>25.254384480000002</v>
      </c>
      <c r="M61" s="106"/>
      <c r="N61" s="107">
        <f t="shared" si="66"/>
        <v>-1.5224169999999759E-2</v>
      </c>
      <c r="O61" s="108">
        <f t="shared" si="67"/>
        <v>-6.0246955981250463E-4</v>
      </c>
      <c r="Q61" s="104">
        <v>0.13</v>
      </c>
      <c r="R61" s="103"/>
      <c r="S61" s="105">
        <f>S60*Q61</f>
        <v>25.535184479999998</v>
      </c>
      <c r="T61" s="106"/>
      <c r="U61" s="107">
        <f t="shared" si="1"/>
        <v>0.28079999999999572</v>
      </c>
      <c r="V61" s="108">
        <f t="shared" ref="V61:V70" si="84">IF((L61)=0,"",(U61/L61))</f>
        <v>1.1118861369295019E-2</v>
      </c>
      <c r="X61" s="104">
        <v>0.13</v>
      </c>
      <c r="Y61" s="103"/>
      <c r="Z61" s="105">
        <f>Z60*X61</f>
        <v>25.87578448</v>
      </c>
      <c r="AA61" s="106"/>
      <c r="AB61" s="107">
        <f t="shared" si="3"/>
        <v>0.34060000000000201</v>
      </c>
      <c r="AC61" s="108">
        <f t="shared" ref="AC61:AC70" si="85">IF((S61)=0,"",(AB61/S61))</f>
        <v>1.3338458559669746E-2</v>
      </c>
      <c r="AE61" s="104">
        <v>0.13</v>
      </c>
      <c r="AF61" s="103"/>
      <c r="AG61" s="105">
        <f>AG60*AE61</f>
        <v>25.995384480000002</v>
      </c>
      <c r="AH61" s="106"/>
      <c r="AI61" s="107">
        <f t="shared" si="82"/>
        <v>0.11960000000000193</v>
      </c>
      <c r="AJ61" s="108">
        <f t="shared" ref="AJ61:AJ70" si="86">IF((Z61)=0,"",(AI61/Z61))</f>
        <v>4.6220820896248991E-3</v>
      </c>
      <c r="AL61" s="104">
        <v>0.13</v>
      </c>
      <c r="AM61" s="103"/>
      <c r="AN61" s="105">
        <f>AN60*AL61</f>
        <v>26.062984479999997</v>
      </c>
      <c r="AO61" s="106"/>
      <c r="AP61" s="107">
        <f t="shared" si="83"/>
        <v>6.7599999999995219E-2</v>
      </c>
      <c r="AQ61" s="108">
        <f t="shared" ref="AQ61:AQ70" si="87">IF((AG61)=0,"",(AP61/AG61))</f>
        <v>2.6004616339490748E-3</v>
      </c>
    </row>
    <row r="62" spans="2:43" ht="13" x14ac:dyDescent="0.25">
      <c r="B62" s="109" t="s">
        <v>41</v>
      </c>
      <c r="C62" s="21"/>
      <c r="D62" s="21"/>
      <c r="E62" s="21"/>
      <c r="F62" s="110"/>
      <c r="G62" s="101"/>
      <c r="H62" s="102">
        <f>H60+H61</f>
        <v>219.65121365000002</v>
      </c>
      <c r="I62" s="103"/>
      <c r="J62" s="103"/>
      <c r="K62" s="103"/>
      <c r="L62" s="105">
        <f>L60+L61</f>
        <v>219.51888048000001</v>
      </c>
      <c r="M62" s="106"/>
      <c r="N62" s="107">
        <f t="shared" si="66"/>
        <v>-0.13233317000000966</v>
      </c>
      <c r="O62" s="108">
        <f t="shared" si="67"/>
        <v>-6.0246955981255808E-4</v>
      </c>
      <c r="Q62" s="103"/>
      <c r="R62" s="103"/>
      <c r="S62" s="105">
        <f>S60+S61</f>
        <v>221.95968047999997</v>
      </c>
      <c r="T62" s="106"/>
      <c r="U62" s="107">
        <f t="shared" si="1"/>
        <v>2.4407999999999674</v>
      </c>
      <c r="V62" s="108">
        <f t="shared" si="84"/>
        <v>1.1118861369295041E-2</v>
      </c>
      <c r="X62" s="103"/>
      <c r="Y62" s="103"/>
      <c r="Z62" s="105">
        <f>Z60+Z61</f>
        <v>224.92028047999997</v>
      </c>
      <c r="AA62" s="106"/>
      <c r="AB62" s="107">
        <f t="shared" si="3"/>
        <v>2.9605999999999995</v>
      </c>
      <c r="AC62" s="108">
        <f t="shared" si="85"/>
        <v>1.3338458559669664E-2</v>
      </c>
      <c r="AE62" s="103"/>
      <c r="AF62" s="103"/>
      <c r="AG62" s="105">
        <f>AG60+AG61</f>
        <v>225.95988048000001</v>
      </c>
      <c r="AH62" s="106"/>
      <c r="AI62" s="107">
        <f t="shared" si="82"/>
        <v>1.0396000000000356</v>
      </c>
      <c r="AJ62" s="108">
        <f t="shared" si="86"/>
        <v>4.6220820896249832E-3</v>
      </c>
      <c r="AL62" s="103"/>
      <c r="AM62" s="103"/>
      <c r="AN62" s="105">
        <f>AN60+AN61</f>
        <v>226.54748047999999</v>
      </c>
      <c r="AO62" s="106"/>
      <c r="AP62" s="107">
        <f t="shared" si="83"/>
        <v>0.58759999999998058</v>
      </c>
      <c r="AQ62" s="108">
        <f t="shared" si="87"/>
        <v>2.6004616339491728E-3</v>
      </c>
    </row>
    <row r="63" spans="2:43" ht="15.75" customHeight="1" x14ac:dyDescent="0.25">
      <c r="B63" s="421" t="s">
        <v>127</v>
      </c>
      <c r="C63" s="421"/>
      <c r="D63" s="421"/>
      <c r="E63" s="21"/>
      <c r="F63" s="267">
        <f>'Proposed Rates'!D262</f>
        <v>0.318</v>
      </c>
      <c r="G63" s="101"/>
      <c r="H63" s="111">
        <f>F63*H60</f>
        <v>61.813350390000004</v>
      </c>
      <c r="I63" s="103"/>
      <c r="J63" s="268">
        <f>'Proposed Rates'!E262</f>
        <v>0.318</v>
      </c>
      <c r="K63" s="103"/>
      <c r="L63" s="112">
        <f>J63*L60</f>
        <v>61.776109728000002</v>
      </c>
      <c r="M63" s="106"/>
      <c r="N63" s="112">
        <f t="shared" si="66"/>
        <v>-3.7240662000002089E-2</v>
      </c>
      <c r="O63" s="113">
        <f t="shared" si="67"/>
        <v>-6.0246955981254789E-4</v>
      </c>
      <c r="Q63" s="268">
        <f>'Proposed Rates'!F262</f>
        <v>0.318</v>
      </c>
      <c r="R63" s="103"/>
      <c r="S63" s="112">
        <f>Q63*S60</f>
        <v>62.462989727999997</v>
      </c>
      <c r="T63" s="106"/>
      <c r="U63" s="112">
        <f t="shared" si="1"/>
        <v>0.68687999999999505</v>
      </c>
      <c r="V63" s="113">
        <f t="shared" si="84"/>
        <v>1.1118861369295109E-2</v>
      </c>
      <c r="X63" s="268">
        <f>'Proposed Rates'!G262</f>
        <v>0.318</v>
      </c>
      <c r="Y63" s="103"/>
      <c r="Z63" s="112">
        <f>X63*Z60</f>
        <v>63.296149727999996</v>
      </c>
      <c r="AA63" s="106"/>
      <c r="AB63" s="112">
        <f t="shared" si="3"/>
        <v>0.83315999999999946</v>
      </c>
      <c r="AC63" s="113">
        <f t="shared" si="85"/>
        <v>1.3338458559669657E-2</v>
      </c>
      <c r="AE63" s="268">
        <f>'Proposed Rates'!H262</f>
        <v>0.318</v>
      </c>
      <c r="AF63" s="103"/>
      <c r="AG63" s="112">
        <f>AE63*AG60</f>
        <v>63.588709727999998</v>
      </c>
      <c r="AH63" s="106"/>
      <c r="AI63" s="112">
        <f t="shared" si="82"/>
        <v>0.29256000000000171</v>
      </c>
      <c r="AJ63" s="113">
        <f t="shared" si="86"/>
        <v>4.6220820896248514E-3</v>
      </c>
      <c r="AL63" s="268">
        <f>'Proposed Rates'!I262</f>
        <v>0.318</v>
      </c>
      <c r="AM63" s="103"/>
      <c r="AN63" s="112">
        <f>AL63*AN60</f>
        <v>63.754069727999997</v>
      </c>
      <c r="AO63" s="106"/>
      <c r="AP63" s="112">
        <f t="shared" si="83"/>
        <v>0.16535999999999973</v>
      </c>
      <c r="AQ63" s="113">
        <f t="shared" si="87"/>
        <v>2.6004616339492543E-3</v>
      </c>
    </row>
    <row r="64" spans="2:43" ht="13.5" thickBot="1" x14ac:dyDescent="0.3">
      <c r="B64" s="422" t="s">
        <v>126</v>
      </c>
      <c r="C64" s="422"/>
      <c r="D64" s="422"/>
      <c r="E64" s="114"/>
      <c r="F64" s="115"/>
      <c r="G64" s="116"/>
      <c r="H64" s="117">
        <f>H62-H63</f>
        <v>157.83786326000001</v>
      </c>
      <c r="I64" s="118"/>
      <c r="J64" s="118"/>
      <c r="K64" s="118"/>
      <c r="L64" s="119">
        <f>L62-L63</f>
        <v>157.74277075200001</v>
      </c>
      <c r="M64" s="120"/>
      <c r="N64" s="121">
        <f t="shared" si="66"/>
        <v>-9.5092507999993359E-2</v>
      </c>
      <c r="O64" s="122">
        <f t="shared" si="67"/>
        <v>-6.024695598124721E-4</v>
      </c>
      <c r="Q64" s="118"/>
      <c r="R64" s="118"/>
      <c r="S64" s="119">
        <f>S62-S63</f>
        <v>159.49669075199998</v>
      </c>
      <c r="T64" s="120"/>
      <c r="U64" s="121">
        <f t="shared" si="1"/>
        <v>1.7539199999999653</v>
      </c>
      <c r="V64" s="122">
        <f t="shared" si="84"/>
        <v>1.1118861369294969E-2</v>
      </c>
      <c r="X64" s="118"/>
      <c r="Y64" s="118"/>
      <c r="Z64" s="119">
        <f>Z62-Z63</f>
        <v>161.62413075199999</v>
      </c>
      <c r="AA64" s="120"/>
      <c r="AB64" s="121">
        <f t="shared" si="3"/>
        <v>2.1274400000000071</v>
      </c>
      <c r="AC64" s="122">
        <f t="shared" si="85"/>
        <v>1.3338458559669713E-2</v>
      </c>
      <c r="AE64" s="118"/>
      <c r="AF64" s="118"/>
      <c r="AG64" s="119">
        <f>AG62-AG63</f>
        <v>162.37117075200001</v>
      </c>
      <c r="AH64" s="120"/>
      <c r="AI64" s="121">
        <f t="shared" si="82"/>
        <v>0.74704000000002679</v>
      </c>
      <c r="AJ64" s="122">
        <f t="shared" si="86"/>
        <v>4.6220820896249902E-3</v>
      </c>
      <c r="AL64" s="118"/>
      <c r="AM64" s="118"/>
      <c r="AN64" s="119">
        <f>AN62-AN63</f>
        <v>162.793410752</v>
      </c>
      <c r="AO64" s="120"/>
      <c r="AP64" s="121">
        <f t="shared" si="83"/>
        <v>0.42223999999998796</v>
      </c>
      <c r="AQ64" s="122">
        <f t="shared" si="87"/>
        <v>2.6004616339491845E-3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190.81160500000001</v>
      </c>
      <c r="I66" s="134"/>
      <c r="J66" s="135"/>
      <c r="K66" s="135"/>
      <c r="L66" s="137">
        <f>SUM(L57:L58,L50,L51:L53)</f>
        <v>190.69449599999996</v>
      </c>
      <c r="M66" s="136"/>
      <c r="N66" s="137">
        <f t="shared" ref="N66:N70" si="88">L66-H66</f>
        <v>-0.11710900000005608</v>
      </c>
      <c r="O66" s="98">
        <f t="shared" ref="O66:O70" si="89">IF((H66)=0,"",(N66/H66))</f>
        <v>-6.1374149648841365E-4</v>
      </c>
      <c r="Q66" s="135"/>
      <c r="R66" s="135"/>
      <c r="S66" s="137">
        <f>SUM(S57:S58,S50,S51:S53)</f>
        <v>192.85449599999998</v>
      </c>
      <c r="T66" s="136"/>
      <c r="U66" s="137">
        <f t="shared" si="1"/>
        <v>2.160000000000025</v>
      </c>
      <c r="V66" s="98">
        <f t="shared" si="84"/>
        <v>1.1327018059294305E-2</v>
      </c>
      <c r="X66" s="135"/>
      <c r="Y66" s="135"/>
      <c r="Z66" s="137">
        <f>SUM(Z57:Z58,Z50,Z51:Z53)</f>
        <v>195.47449599999999</v>
      </c>
      <c r="AA66" s="136"/>
      <c r="AB66" s="137">
        <f t="shared" si="3"/>
        <v>2.6200000000000045</v>
      </c>
      <c r="AC66" s="98">
        <f t="shared" si="85"/>
        <v>1.3585371636863497E-2</v>
      </c>
      <c r="AE66" s="135"/>
      <c r="AF66" s="135"/>
      <c r="AG66" s="137">
        <f>SUM(AG57:AG58,AG50,AG51:AG53)</f>
        <v>196.39449599999998</v>
      </c>
      <c r="AH66" s="136"/>
      <c r="AI66" s="137">
        <f t="shared" ref="AI66:AI70" si="90">AG66-Z66</f>
        <v>0.91999999999998749</v>
      </c>
      <c r="AJ66" s="98">
        <f t="shared" si="86"/>
        <v>4.7064963400646779E-3</v>
      </c>
      <c r="AL66" s="135"/>
      <c r="AM66" s="135"/>
      <c r="AN66" s="137">
        <f>SUM(AN57:AN58,AN50,AN51:AN53)</f>
        <v>196.91449599999999</v>
      </c>
      <c r="AO66" s="136"/>
      <c r="AP66" s="137">
        <f t="shared" ref="AP66:AP70" si="91">AN66-AG66</f>
        <v>0.52000000000001023</v>
      </c>
      <c r="AQ66" s="98">
        <f t="shared" si="87"/>
        <v>2.6477320423481231E-3</v>
      </c>
    </row>
    <row r="67" spans="1:43" s="79" customFormat="1" x14ac:dyDescent="0.25">
      <c r="B67" s="138" t="s">
        <v>40</v>
      </c>
      <c r="C67" s="73"/>
      <c r="D67" s="73"/>
      <c r="E67" s="73"/>
      <c r="F67" s="139">
        <v>0.13</v>
      </c>
      <c r="G67" s="132"/>
      <c r="H67" s="140">
        <f>H66*F67</f>
        <v>24.805508650000004</v>
      </c>
      <c r="I67" s="141"/>
      <c r="J67" s="142">
        <v>0.13</v>
      </c>
      <c r="K67" s="143"/>
      <c r="L67" s="146">
        <f>L66*J67</f>
        <v>24.790284479999997</v>
      </c>
      <c r="M67" s="145"/>
      <c r="N67" s="146">
        <f t="shared" si="88"/>
        <v>-1.5224170000006865E-2</v>
      </c>
      <c r="O67" s="108">
        <f t="shared" si="89"/>
        <v>-6.1374149648839641E-4</v>
      </c>
      <c r="Q67" s="142">
        <v>0.13</v>
      </c>
      <c r="R67" s="143"/>
      <c r="S67" s="144">
        <f>S66*Q67</f>
        <v>25.07108448</v>
      </c>
      <c r="T67" s="145"/>
      <c r="U67" s="146">
        <f t="shared" si="1"/>
        <v>0.28080000000000283</v>
      </c>
      <c r="V67" s="108">
        <f t="shared" si="84"/>
        <v>1.1327018059294286E-2</v>
      </c>
      <c r="X67" s="142">
        <v>0.13</v>
      </c>
      <c r="Y67" s="143"/>
      <c r="Z67" s="144">
        <f>Z66*X67</f>
        <v>25.411684479999998</v>
      </c>
      <c r="AA67" s="145"/>
      <c r="AB67" s="146">
        <f t="shared" si="3"/>
        <v>0.34059999999999846</v>
      </c>
      <c r="AC67" s="108">
        <f t="shared" si="85"/>
        <v>1.3585371636863412E-2</v>
      </c>
      <c r="AE67" s="142">
        <v>0.13</v>
      </c>
      <c r="AF67" s="143"/>
      <c r="AG67" s="146">
        <f>AG66*AE67</f>
        <v>25.531284479999997</v>
      </c>
      <c r="AH67" s="145"/>
      <c r="AI67" s="146">
        <f t="shared" si="90"/>
        <v>0.11959999999999837</v>
      </c>
      <c r="AJ67" s="108">
        <f t="shared" si="86"/>
        <v>4.7064963400646779E-3</v>
      </c>
      <c r="AL67" s="142">
        <v>0.13</v>
      </c>
      <c r="AM67" s="143"/>
      <c r="AN67" s="144">
        <f>AN66*AL67</f>
        <v>25.598884479999999</v>
      </c>
      <c r="AO67" s="145"/>
      <c r="AP67" s="146">
        <f t="shared" si="91"/>
        <v>6.7600000000002325E-2</v>
      </c>
      <c r="AQ67" s="108">
        <f t="shared" si="87"/>
        <v>2.6477320423481622E-3</v>
      </c>
    </row>
    <row r="68" spans="1:43" s="79" customFormat="1" ht="13" x14ac:dyDescent="0.25">
      <c r="B68" s="147" t="s">
        <v>123</v>
      </c>
      <c r="C68" s="73"/>
      <c r="D68" s="73"/>
      <c r="E68" s="73"/>
      <c r="F68" s="148"/>
      <c r="G68" s="149"/>
      <c r="H68" s="140">
        <f>H66+H67</f>
        <v>215.61711365000002</v>
      </c>
      <c r="I68" s="141"/>
      <c r="J68" s="141"/>
      <c r="K68" s="141"/>
      <c r="L68" s="144">
        <f>L66+L67</f>
        <v>215.48478047999996</v>
      </c>
      <c r="M68" s="145"/>
      <c r="N68" s="146">
        <f t="shared" si="88"/>
        <v>-0.1323331700000665</v>
      </c>
      <c r="O68" s="108">
        <f t="shared" si="89"/>
        <v>-6.1374149648842817E-4</v>
      </c>
      <c r="Q68" s="141"/>
      <c r="R68" s="141"/>
      <c r="S68" s="144">
        <f>S66+S67</f>
        <v>217.92558047999998</v>
      </c>
      <c r="T68" s="145"/>
      <c r="U68" s="146">
        <f t="shared" si="1"/>
        <v>2.4408000000000243</v>
      </c>
      <c r="V68" s="108">
        <f t="shared" si="84"/>
        <v>1.1327018059294286E-2</v>
      </c>
      <c r="X68" s="141"/>
      <c r="Y68" s="141"/>
      <c r="Z68" s="144">
        <f>Z66+Z67</f>
        <v>220.88618047999998</v>
      </c>
      <c r="AA68" s="145"/>
      <c r="AB68" s="146">
        <f t="shared" si="3"/>
        <v>2.9605999999999995</v>
      </c>
      <c r="AC68" s="108">
        <f t="shared" si="85"/>
        <v>1.3585371636863471E-2</v>
      </c>
      <c r="AE68" s="141"/>
      <c r="AF68" s="141"/>
      <c r="AG68" s="144">
        <f>AG66+AG67</f>
        <v>221.92578047999996</v>
      </c>
      <c r="AH68" s="145"/>
      <c r="AI68" s="146">
        <f t="shared" si="90"/>
        <v>1.0395999999999788</v>
      </c>
      <c r="AJ68" s="108">
        <f t="shared" si="86"/>
        <v>4.7064963400646458E-3</v>
      </c>
      <c r="AL68" s="141"/>
      <c r="AM68" s="141"/>
      <c r="AN68" s="144">
        <f>AN66+AN67</f>
        <v>222.51338048</v>
      </c>
      <c r="AO68" s="145"/>
      <c r="AP68" s="146">
        <f t="shared" si="91"/>
        <v>0.58760000000003743</v>
      </c>
      <c r="AQ68" s="108">
        <f t="shared" si="87"/>
        <v>2.6477320423482398E-3</v>
      </c>
    </row>
    <row r="69" spans="1:43" s="79" customFormat="1" ht="15.75" customHeight="1" x14ac:dyDescent="0.25">
      <c r="B69" s="423" t="s">
        <v>127</v>
      </c>
      <c r="C69" s="423"/>
      <c r="D69" s="423"/>
      <c r="E69" s="73"/>
      <c r="F69" s="269">
        <f>F63</f>
        <v>0.318</v>
      </c>
      <c r="G69" s="149"/>
      <c r="H69" s="150">
        <f>F69*H66</f>
        <v>60.678090390000008</v>
      </c>
      <c r="I69" s="141"/>
      <c r="J69" s="268">
        <f>J63</f>
        <v>0.318</v>
      </c>
      <c r="K69" s="141"/>
      <c r="L69" s="151">
        <f>J69*L66</f>
        <v>60.640849727999985</v>
      </c>
      <c r="M69" s="145"/>
      <c r="N69" s="151">
        <f t="shared" si="88"/>
        <v>-3.7240662000023406E-2</v>
      </c>
      <c r="O69" s="113">
        <f t="shared" si="89"/>
        <v>-6.1374149648850548E-4</v>
      </c>
      <c r="Q69" s="268">
        <f>Q63</f>
        <v>0.318</v>
      </c>
      <c r="R69" s="141"/>
      <c r="S69" s="151">
        <f>Q69*S66</f>
        <v>61.327729727999994</v>
      </c>
      <c r="T69" s="145"/>
      <c r="U69" s="151">
        <f t="shared" si="1"/>
        <v>0.68688000000000926</v>
      </c>
      <c r="V69" s="113">
        <f t="shared" si="84"/>
        <v>1.1327018059294326E-2</v>
      </c>
      <c r="X69" s="268">
        <f>X63</f>
        <v>0.318</v>
      </c>
      <c r="Y69" s="141"/>
      <c r="Z69" s="151">
        <f>X69*Z66</f>
        <v>62.160889727999994</v>
      </c>
      <c r="AA69" s="145"/>
      <c r="AB69" s="151">
        <f t="shared" si="3"/>
        <v>0.83315999999999946</v>
      </c>
      <c r="AC69" s="113">
        <f t="shared" si="85"/>
        <v>1.3585371636863465E-2</v>
      </c>
      <c r="AE69" s="268">
        <f>AE63</f>
        <v>0.318</v>
      </c>
      <c r="AF69" s="141"/>
      <c r="AG69" s="151">
        <f>AE69*AG66</f>
        <v>62.453449727999995</v>
      </c>
      <c r="AH69" s="145"/>
      <c r="AI69" s="151">
        <f t="shared" si="90"/>
        <v>0.29256000000000171</v>
      </c>
      <c r="AJ69" s="113">
        <f t="shared" si="86"/>
        <v>4.7064963400647699E-3</v>
      </c>
      <c r="AL69" s="268">
        <f>AL63</f>
        <v>0.318</v>
      </c>
      <c r="AM69" s="141"/>
      <c r="AN69" s="151">
        <f>AL69*AN66</f>
        <v>62.618809727999995</v>
      </c>
      <c r="AO69" s="145"/>
      <c r="AP69" s="151">
        <f t="shared" si="91"/>
        <v>0.16535999999999973</v>
      </c>
      <c r="AQ69" s="113">
        <f t="shared" si="87"/>
        <v>2.6477320423480668E-3</v>
      </c>
    </row>
    <row r="70" spans="1:43" s="79" customFormat="1" ht="13.5" thickBot="1" x14ac:dyDescent="0.3">
      <c r="B70" s="420" t="s">
        <v>128</v>
      </c>
      <c r="C70" s="420"/>
      <c r="D70" s="420"/>
      <c r="E70" s="152"/>
      <c r="F70" s="153"/>
      <c r="G70" s="154"/>
      <c r="H70" s="155">
        <f>H68-H69</f>
        <v>154.93902326</v>
      </c>
      <c r="I70" s="156"/>
      <c r="J70" s="156"/>
      <c r="K70" s="156"/>
      <c r="L70" s="157">
        <f>L68-L69</f>
        <v>154.84393075199998</v>
      </c>
      <c r="M70" s="158"/>
      <c r="N70" s="159">
        <f t="shared" si="88"/>
        <v>-9.509250800002178E-2</v>
      </c>
      <c r="O70" s="160">
        <f t="shared" si="89"/>
        <v>-6.1374149648826034E-4</v>
      </c>
      <c r="Q70" s="156"/>
      <c r="R70" s="156"/>
      <c r="S70" s="157">
        <f>S68-S69</f>
        <v>156.597850752</v>
      </c>
      <c r="T70" s="158"/>
      <c r="U70" s="159">
        <f t="shared" si="1"/>
        <v>1.7539200000000221</v>
      </c>
      <c r="V70" s="160">
        <f t="shared" si="84"/>
        <v>1.1327018059294315E-2</v>
      </c>
      <c r="X70" s="156"/>
      <c r="Y70" s="156"/>
      <c r="Z70" s="157">
        <f>Z68-Z69</f>
        <v>158.72529075199998</v>
      </c>
      <c r="AA70" s="158"/>
      <c r="AB70" s="159">
        <f t="shared" si="3"/>
        <v>2.1274399999999787</v>
      </c>
      <c r="AC70" s="160">
        <f t="shared" si="85"/>
        <v>1.3585371636863337E-2</v>
      </c>
      <c r="AE70" s="156"/>
      <c r="AF70" s="156"/>
      <c r="AG70" s="157">
        <f>AG68-AG69</f>
        <v>159.47233075199995</v>
      </c>
      <c r="AH70" s="158"/>
      <c r="AI70" s="159">
        <f t="shared" si="90"/>
        <v>0.74703999999996995</v>
      </c>
      <c r="AJ70" s="160">
        <f t="shared" si="86"/>
        <v>4.706496340064553E-3</v>
      </c>
      <c r="AL70" s="156"/>
      <c r="AM70" s="156"/>
      <c r="AN70" s="157">
        <f>AN68-AN69</f>
        <v>159.89457075199999</v>
      </c>
      <c r="AO70" s="158"/>
      <c r="AP70" s="159">
        <f t="shared" si="91"/>
        <v>0.4222400000000448</v>
      </c>
      <c r="AQ70" s="160">
        <f t="shared" si="87"/>
        <v>2.6477320423483526E-3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65 D23:D38 D48:D49 D40:D46 D51:D59">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374650</xdr:colOff>
                    <xdr:row>16</xdr:row>
                    <xdr:rowOff>114300</xdr:rowOff>
                  </from>
                  <to>
                    <xdr:col>16</xdr:col>
                    <xdr:colOff>12700</xdr:colOff>
                    <xdr:row>18</xdr:row>
                    <xdr:rowOff>146050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85"/>
  <sheetViews>
    <sheetView showGridLines="0" topLeftCell="A40" zoomScale="85" zoomScaleNormal="85" zoomScaleSheetLayoutView="100" workbookViewId="0">
      <selection activeCell="D110" sqref="D110"/>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3"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3"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3" style="6" bestFit="1" customWidth="1"/>
    <col min="34" max="34" width="2.5429687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3" style="6" bestFit="1" customWidth="1"/>
    <col min="41" max="41" width="2.5429687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39"/>
      <c r="O8" s="18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56</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2000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2000</v>
      </c>
      <c r="H25" s="26">
        <f t="shared" si="0"/>
        <v>0</v>
      </c>
      <c r="I25" s="27"/>
      <c r="J25" s="24">
        <f>'Proposed Rates'!E82</f>
        <v>0</v>
      </c>
      <c r="K25" s="29">
        <f>$F$18</f>
        <v>2000</v>
      </c>
      <c r="L25" s="26">
        <f t="shared" ref="L25:L27" si="9">K25*J25</f>
        <v>0</v>
      </c>
      <c r="M25" s="27"/>
      <c r="N25" s="30">
        <f t="shared" ref="N25:N27" si="10">L25-H25</f>
        <v>0</v>
      </c>
      <c r="O25" s="31" t="str">
        <f t="shared" ref="O25:O27" si="11">IF((H25)=0,"",(N25/H25))</f>
        <v/>
      </c>
      <c r="Q25" s="24">
        <f>'Proposed Rates'!F82</f>
        <v>0</v>
      </c>
      <c r="R25" s="29">
        <f>$F$18</f>
        <v>2000</v>
      </c>
      <c r="S25" s="26">
        <f t="shared" ref="S25:S27" si="12">R25*Q25</f>
        <v>0</v>
      </c>
      <c r="T25" s="27"/>
      <c r="U25" s="30">
        <f t="shared" si="1"/>
        <v>0</v>
      </c>
      <c r="V25" s="31" t="str">
        <f t="shared" si="2"/>
        <v/>
      </c>
      <c r="X25" s="24">
        <f>'Proposed Rates'!G82</f>
        <v>0</v>
      </c>
      <c r="Y25" s="29">
        <f>$F$18</f>
        <v>2000</v>
      </c>
      <c r="Z25" s="26">
        <f t="shared" ref="Z25:Z27" si="13">Y25*X25</f>
        <v>0</v>
      </c>
      <c r="AA25" s="27"/>
      <c r="AB25" s="30">
        <f t="shared" si="3"/>
        <v>0</v>
      </c>
      <c r="AC25" s="31" t="str">
        <f t="shared" si="4"/>
        <v/>
      </c>
      <c r="AE25" s="24">
        <f>'Proposed Rates'!H82</f>
        <v>0</v>
      </c>
      <c r="AF25" s="29">
        <f>$F$18</f>
        <v>2000</v>
      </c>
      <c r="AG25" s="26">
        <f t="shared" ref="AG25:AG27" si="14">AF25*AE25</f>
        <v>0</v>
      </c>
      <c r="AH25" s="27"/>
      <c r="AI25" s="30">
        <f t="shared" si="5"/>
        <v>0</v>
      </c>
      <c r="AJ25" s="31" t="str">
        <f t="shared" si="6"/>
        <v/>
      </c>
      <c r="AL25" s="24">
        <f>'Proposed Rates'!I82</f>
        <v>0</v>
      </c>
      <c r="AM25" s="29">
        <f>$F$18</f>
        <v>2000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2000</v>
      </c>
      <c r="H26" s="26">
        <f t="shared" si="0"/>
        <v>0</v>
      </c>
      <c r="I26" s="27"/>
      <c r="J26" s="24">
        <f>'Proposed Rates'!E96</f>
        <v>0</v>
      </c>
      <c r="K26" s="29">
        <f t="shared" ref="K26:K27" si="16">$F$18</f>
        <v>2000</v>
      </c>
      <c r="L26" s="26">
        <f t="shared" si="9"/>
        <v>0</v>
      </c>
      <c r="M26" s="27"/>
      <c r="N26" s="30">
        <f t="shared" si="10"/>
        <v>0</v>
      </c>
      <c r="O26" s="31" t="str">
        <f t="shared" si="11"/>
        <v/>
      </c>
      <c r="Q26" s="24">
        <f>'Proposed Rates'!F96</f>
        <v>0</v>
      </c>
      <c r="R26" s="29">
        <f t="shared" ref="R26:R27" si="17">$F$18</f>
        <v>2000</v>
      </c>
      <c r="S26" s="26">
        <f t="shared" si="12"/>
        <v>0</v>
      </c>
      <c r="T26" s="27"/>
      <c r="U26" s="30">
        <f t="shared" si="1"/>
        <v>0</v>
      </c>
      <c r="V26" s="31" t="str">
        <f t="shared" si="2"/>
        <v/>
      </c>
      <c r="X26" s="24">
        <f>'Proposed Rates'!G96</f>
        <v>0</v>
      </c>
      <c r="Y26" s="29">
        <f t="shared" ref="Y26:Y27" si="18">$F$18</f>
        <v>2000</v>
      </c>
      <c r="Z26" s="26">
        <f t="shared" si="13"/>
        <v>0</v>
      </c>
      <c r="AA26" s="27"/>
      <c r="AB26" s="30">
        <f t="shared" si="3"/>
        <v>0</v>
      </c>
      <c r="AC26" s="31" t="str">
        <f t="shared" si="4"/>
        <v/>
      </c>
      <c r="AE26" s="24">
        <f>'Proposed Rates'!H96</f>
        <v>0</v>
      </c>
      <c r="AF26" s="29">
        <f t="shared" ref="AF26:AF27" si="19">$F$18</f>
        <v>2000</v>
      </c>
      <c r="AG26" s="26">
        <f t="shared" si="14"/>
        <v>0</v>
      </c>
      <c r="AH26" s="27"/>
      <c r="AI26" s="30">
        <f t="shared" si="5"/>
        <v>0</v>
      </c>
      <c r="AJ26" s="31" t="str">
        <f t="shared" si="6"/>
        <v/>
      </c>
      <c r="AL26" s="24">
        <f>'Proposed Rates'!I96</f>
        <v>0</v>
      </c>
      <c r="AM26" s="29">
        <f t="shared" ref="AM26:AM27" si="20">$F$18</f>
        <v>2000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2000</v>
      </c>
      <c r="H27" s="26">
        <f t="shared" si="0"/>
        <v>0</v>
      </c>
      <c r="I27" s="27"/>
      <c r="J27" s="24">
        <f>'Proposed Rates'!E110</f>
        <v>0</v>
      </c>
      <c r="K27" s="29">
        <f t="shared" si="16"/>
        <v>2000</v>
      </c>
      <c r="L27" s="26">
        <f t="shared" si="9"/>
        <v>0</v>
      </c>
      <c r="M27" s="27"/>
      <c r="N27" s="30">
        <f t="shared" si="10"/>
        <v>0</v>
      </c>
      <c r="O27" s="31" t="str">
        <f t="shared" si="11"/>
        <v/>
      </c>
      <c r="Q27" s="24">
        <f>'Proposed Rates'!F110</f>
        <v>0</v>
      </c>
      <c r="R27" s="29">
        <f t="shared" si="17"/>
        <v>2000</v>
      </c>
      <c r="S27" s="26">
        <f t="shared" si="12"/>
        <v>0</v>
      </c>
      <c r="T27" s="27"/>
      <c r="U27" s="30">
        <f t="shared" si="1"/>
        <v>0</v>
      </c>
      <c r="V27" s="31" t="str">
        <f t="shared" si="2"/>
        <v/>
      </c>
      <c r="X27" s="24">
        <f>'Proposed Rates'!G110</f>
        <v>0</v>
      </c>
      <c r="Y27" s="29">
        <f t="shared" si="18"/>
        <v>2000</v>
      </c>
      <c r="Z27" s="26">
        <f t="shared" si="13"/>
        <v>0</v>
      </c>
      <c r="AA27" s="27"/>
      <c r="AB27" s="30">
        <f t="shared" si="3"/>
        <v>0</v>
      </c>
      <c r="AC27" s="31" t="str">
        <f t="shared" si="4"/>
        <v/>
      </c>
      <c r="AE27" s="24">
        <f>'Proposed Rates'!H110</f>
        <v>0</v>
      </c>
      <c r="AF27" s="29">
        <f t="shared" si="19"/>
        <v>2000</v>
      </c>
      <c r="AG27" s="26">
        <f t="shared" si="14"/>
        <v>0</v>
      </c>
      <c r="AH27" s="27"/>
      <c r="AI27" s="30">
        <f t="shared" si="5"/>
        <v>0</v>
      </c>
      <c r="AJ27" s="31" t="str">
        <f t="shared" si="6"/>
        <v/>
      </c>
      <c r="AL27" s="24">
        <f>'Proposed Rates'!I110</f>
        <v>0</v>
      </c>
      <c r="AM27" s="29">
        <f t="shared" si="20"/>
        <v>2000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2000</v>
      </c>
      <c r="H29" s="26">
        <f t="shared" si="0"/>
        <v>50</v>
      </c>
      <c r="I29" s="27"/>
      <c r="J29" s="24">
        <f>+'SC (1000)'!J29</f>
        <v>2.5600000000000001E-2</v>
      </c>
      <c r="K29" s="25">
        <f>$F$18</f>
        <v>2000</v>
      </c>
      <c r="L29" s="26">
        <f t="shared" si="22"/>
        <v>51.2</v>
      </c>
      <c r="M29" s="27"/>
      <c r="N29" s="30">
        <f t="shared" si="23"/>
        <v>1.2000000000000028</v>
      </c>
      <c r="O29" s="31">
        <f t="shared" si="24"/>
        <v>2.4000000000000056E-2</v>
      </c>
      <c r="Q29" s="24">
        <f>+'SC (1000)'!Q29</f>
        <v>2.6800000000000001E-2</v>
      </c>
      <c r="R29" s="25">
        <f>$F$18</f>
        <v>2000</v>
      </c>
      <c r="S29" s="26">
        <f t="shared" si="25"/>
        <v>53.6</v>
      </c>
      <c r="T29" s="27"/>
      <c r="U29" s="30">
        <f t="shared" si="1"/>
        <v>2.3999999999999986</v>
      </c>
      <c r="V29" s="31">
        <f t="shared" si="2"/>
        <v>4.6874999999999972E-2</v>
      </c>
      <c r="X29" s="24">
        <f>+'SC (1000)'!X29</f>
        <v>2.7900000000000001E-2</v>
      </c>
      <c r="Y29" s="25">
        <f>$F$18</f>
        <v>2000</v>
      </c>
      <c r="Z29" s="26">
        <f t="shared" si="26"/>
        <v>55.800000000000004</v>
      </c>
      <c r="AA29" s="27"/>
      <c r="AB29" s="30">
        <f t="shared" si="3"/>
        <v>2.2000000000000028</v>
      </c>
      <c r="AC29" s="31">
        <f t="shared" si="4"/>
        <v>4.1044776119403034E-2</v>
      </c>
      <c r="AE29" s="24">
        <f>+'SC (1000)'!AE29</f>
        <v>2.8400000000000002E-2</v>
      </c>
      <c r="AF29" s="25">
        <f>$F$18</f>
        <v>2000</v>
      </c>
      <c r="AG29" s="26">
        <f t="shared" si="27"/>
        <v>56.800000000000004</v>
      </c>
      <c r="AH29" s="27"/>
      <c r="AI29" s="30">
        <f t="shared" si="5"/>
        <v>1</v>
      </c>
      <c r="AJ29" s="31">
        <f t="shared" si="6"/>
        <v>1.7921146953405017E-2</v>
      </c>
      <c r="AL29" s="24">
        <f>+'SC (1000)'!AL29</f>
        <v>2.87E-2</v>
      </c>
      <c r="AM29" s="25">
        <f>$F$18</f>
        <v>2000</v>
      </c>
      <c r="AN29" s="26">
        <f t="shared" si="28"/>
        <v>57.4</v>
      </c>
      <c r="AO29" s="27"/>
      <c r="AP29" s="30">
        <f t="shared" si="7"/>
        <v>0.59999999999999432</v>
      </c>
      <c r="AQ29" s="31">
        <f t="shared" si="8"/>
        <v>1.056338028169004E-2</v>
      </c>
    </row>
    <row r="30" spans="2:43" x14ac:dyDescent="0.25">
      <c r="B30" s="21" t="s">
        <v>21</v>
      </c>
      <c r="C30" s="21"/>
      <c r="D30" s="22"/>
      <c r="E30" s="23"/>
      <c r="F30" s="24"/>
      <c r="G30" s="25">
        <f t="shared" ref="G30" si="29">$F$18</f>
        <v>2000</v>
      </c>
      <c r="H30" s="26">
        <f t="shared" si="0"/>
        <v>0</v>
      </c>
      <c r="I30" s="27"/>
      <c r="J30" s="24"/>
      <c r="K30" s="25">
        <f t="shared" ref="K30:K38" si="30">$F$18</f>
        <v>2000</v>
      </c>
      <c r="L30" s="26">
        <f t="shared" si="22"/>
        <v>0</v>
      </c>
      <c r="M30" s="27"/>
      <c r="N30" s="30">
        <f t="shared" si="23"/>
        <v>0</v>
      </c>
      <c r="O30" s="31" t="str">
        <f t="shared" si="24"/>
        <v/>
      </c>
      <c r="Q30" s="24"/>
      <c r="R30" s="25">
        <f t="shared" ref="R30:R38" si="31">$F$18</f>
        <v>2000</v>
      </c>
      <c r="S30" s="26">
        <f t="shared" si="25"/>
        <v>0</v>
      </c>
      <c r="T30" s="27"/>
      <c r="U30" s="30">
        <f t="shared" si="1"/>
        <v>0</v>
      </c>
      <c r="V30" s="31" t="str">
        <f t="shared" si="2"/>
        <v/>
      </c>
      <c r="X30" s="24"/>
      <c r="Y30" s="25">
        <f t="shared" ref="Y30:Y38" si="32">$F$18</f>
        <v>2000</v>
      </c>
      <c r="Z30" s="26">
        <f t="shared" si="26"/>
        <v>0</v>
      </c>
      <c r="AA30" s="27"/>
      <c r="AB30" s="30">
        <f t="shared" si="3"/>
        <v>0</v>
      </c>
      <c r="AC30" s="31" t="str">
        <f t="shared" si="4"/>
        <v/>
      </c>
      <c r="AE30" s="24"/>
      <c r="AF30" s="25">
        <f t="shared" ref="AF30:AF38" si="33">$F$18</f>
        <v>2000</v>
      </c>
      <c r="AG30" s="26">
        <f t="shared" si="27"/>
        <v>0</v>
      </c>
      <c r="AH30" s="27"/>
      <c r="AI30" s="30">
        <f t="shared" si="5"/>
        <v>0</v>
      </c>
      <c r="AJ30" s="31" t="str">
        <f t="shared" si="6"/>
        <v/>
      </c>
      <c r="AL30" s="24"/>
      <c r="AM30" s="25">
        <f t="shared" ref="AM30:AM38" si="34">$F$18</f>
        <v>2000</v>
      </c>
      <c r="AN30" s="26">
        <f t="shared" si="28"/>
        <v>0</v>
      </c>
      <c r="AO30" s="27"/>
      <c r="AP30" s="30">
        <f t="shared" si="7"/>
        <v>0</v>
      </c>
      <c r="AQ30" s="31" t="str">
        <f t="shared" si="8"/>
        <v/>
      </c>
    </row>
    <row r="31" spans="2:43" x14ac:dyDescent="0.25">
      <c r="B31" s="21" t="s">
        <v>136</v>
      </c>
      <c r="C31" s="21"/>
      <c r="D31" s="22" t="s">
        <v>20</v>
      </c>
      <c r="E31" s="23"/>
      <c r="F31" s="24">
        <f>+'Proposed Rates'!D68</f>
        <v>0</v>
      </c>
      <c r="G31" s="25">
        <f>$F$18</f>
        <v>2000</v>
      </c>
      <c r="H31" s="26">
        <f t="shared" si="0"/>
        <v>0</v>
      </c>
      <c r="I31" s="27"/>
      <c r="J31" s="44">
        <f>+'SC (1000)'!J31</f>
        <v>5.9999999999999995E-4</v>
      </c>
      <c r="K31" s="25">
        <f t="shared" si="30"/>
        <v>2000</v>
      </c>
      <c r="L31" s="26">
        <f t="shared" si="22"/>
        <v>1.2</v>
      </c>
      <c r="M31" s="27"/>
      <c r="N31" s="30">
        <f t="shared" si="23"/>
        <v>1.2</v>
      </c>
      <c r="O31" s="31" t="str">
        <f t="shared" si="24"/>
        <v/>
      </c>
      <c r="Q31" s="24">
        <f>+'SC (1000)'!Q31</f>
        <v>5.9999999999999995E-4</v>
      </c>
      <c r="R31" s="25">
        <f t="shared" si="31"/>
        <v>2000</v>
      </c>
      <c r="S31" s="26">
        <f t="shared" si="25"/>
        <v>1.2</v>
      </c>
      <c r="T31" s="27"/>
      <c r="U31" s="30">
        <f t="shared" si="1"/>
        <v>0</v>
      </c>
      <c r="V31" s="31">
        <f t="shared" si="2"/>
        <v>0</v>
      </c>
      <c r="X31" s="24">
        <f>+'SC (1000)'!X31</f>
        <v>0</v>
      </c>
      <c r="Y31" s="25">
        <f t="shared" si="32"/>
        <v>2000</v>
      </c>
      <c r="Z31" s="26">
        <f t="shared" si="26"/>
        <v>0</v>
      </c>
      <c r="AA31" s="27"/>
      <c r="AB31" s="30">
        <f t="shared" si="3"/>
        <v>-1.2</v>
      </c>
      <c r="AC31" s="31">
        <f t="shared" si="4"/>
        <v>-1</v>
      </c>
      <c r="AE31" s="24">
        <f>+'SC (1000)'!AE31</f>
        <v>0</v>
      </c>
      <c r="AF31" s="25">
        <f t="shared" si="33"/>
        <v>2000</v>
      </c>
      <c r="AG31" s="26">
        <f t="shared" si="27"/>
        <v>0</v>
      </c>
      <c r="AH31" s="27"/>
      <c r="AI31" s="30">
        <f t="shared" si="5"/>
        <v>0</v>
      </c>
      <c r="AJ31" s="31" t="str">
        <f t="shared" si="6"/>
        <v/>
      </c>
      <c r="AL31" s="24">
        <f>+'SC (1000)'!AL31</f>
        <v>0</v>
      </c>
      <c r="AM31" s="25">
        <f t="shared" si="34"/>
        <v>2000</v>
      </c>
      <c r="AN31" s="26">
        <f t="shared" si="28"/>
        <v>0</v>
      </c>
      <c r="AO31" s="27"/>
      <c r="AP31" s="30">
        <f t="shared" si="7"/>
        <v>0</v>
      </c>
      <c r="AQ31" s="31" t="str">
        <f t="shared" si="8"/>
        <v/>
      </c>
    </row>
    <row r="32" spans="2:43" x14ac:dyDescent="0.25">
      <c r="B32" s="33"/>
      <c r="C32" s="21"/>
      <c r="D32" s="22"/>
      <c r="E32" s="23"/>
      <c r="F32" s="24"/>
      <c r="G32" s="25">
        <f t="shared" ref="G32:G38" si="35">$F$18</f>
        <v>2000</v>
      </c>
      <c r="H32" s="26">
        <f t="shared" si="0"/>
        <v>0</v>
      </c>
      <c r="I32" s="27"/>
      <c r="J32" s="28"/>
      <c r="K32" s="25">
        <f t="shared" si="30"/>
        <v>2000</v>
      </c>
      <c r="L32" s="26">
        <f t="shared" si="22"/>
        <v>0</v>
      </c>
      <c r="M32" s="27"/>
      <c r="N32" s="30">
        <f t="shared" si="23"/>
        <v>0</v>
      </c>
      <c r="O32" s="31" t="str">
        <f t="shared" si="24"/>
        <v/>
      </c>
      <c r="Q32" s="28"/>
      <c r="R32" s="25">
        <f t="shared" si="31"/>
        <v>2000</v>
      </c>
      <c r="S32" s="26">
        <f t="shared" si="25"/>
        <v>0</v>
      </c>
      <c r="T32" s="27"/>
      <c r="U32" s="30">
        <f t="shared" si="1"/>
        <v>0</v>
      </c>
      <c r="V32" s="31" t="str">
        <f t="shared" si="2"/>
        <v/>
      </c>
      <c r="X32" s="28"/>
      <c r="Y32" s="25">
        <f t="shared" si="32"/>
        <v>2000</v>
      </c>
      <c r="Z32" s="26">
        <f t="shared" si="26"/>
        <v>0</v>
      </c>
      <c r="AA32" s="27"/>
      <c r="AB32" s="30">
        <f t="shared" si="3"/>
        <v>0</v>
      </c>
      <c r="AC32" s="31" t="str">
        <f t="shared" si="4"/>
        <v/>
      </c>
      <c r="AE32" s="28"/>
      <c r="AF32" s="25">
        <f t="shared" si="33"/>
        <v>2000</v>
      </c>
      <c r="AG32" s="26">
        <f t="shared" si="27"/>
        <v>0</v>
      </c>
      <c r="AH32" s="27"/>
      <c r="AI32" s="30">
        <f t="shared" si="5"/>
        <v>0</v>
      </c>
      <c r="AJ32" s="31" t="str">
        <f t="shared" si="6"/>
        <v/>
      </c>
      <c r="AL32" s="28"/>
      <c r="AM32" s="25">
        <f t="shared" si="34"/>
        <v>2000</v>
      </c>
      <c r="AN32" s="26">
        <f t="shared" si="28"/>
        <v>0</v>
      </c>
      <c r="AO32" s="27"/>
      <c r="AP32" s="30">
        <f t="shared" si="7"/>
        <v>0</v>
      </c>
      <c r="AQ32" s="31" t="str">
        <f t="shared" si="8"/>
        <v/>
      </c>
    </row>
    <row r="33" spans="2:43" x14ac:dyDescent="0.25">
      <c r="B33" s="33"/>
      <c r="C33" s="21"/>
      <c r="D33" s="22"/>
      <c r="E33" s="23"/>
      <c r="F33" s="24"/>
      <c r="G33" s="25">
        <f t="shared" si="35"/>
        <v>2000</v>
      </c>
      <c r="H33" s="26">
        <f t="shared" si="0"/>
        <v>0</v>
      </c>
      <c r="I33" s="27"/>
      <c r="J33" s="28"/>
      <c r="K33" s="25">
        <f t="shared" si="30"/>
        <v>2000</v>
      </c>
      <c r="L33" s="26">
        <f t="shared" si="22"/>
        <v>0</v>
      </c>
      <c r="M33" s="27"/>
      <c r="N33" s="30">
        <f t="shared" si="23"/>
        <v>0</v>
      </c>
      <c r="O33" s="31" t="str">
        <f t="shared" si="24"/>
        <v/>
      </c>
      <c r="Q33" s="28"/>
      <c r="R33" s="25">
        <f t="shared" si="31"/>
        <v>2000</v>
      </c>
      <c r="S33" s="26">
        <f t="shared" si="25"/>
        <v>0</v>
      </c>
      <c r="T33" s="27"/>
      <c r="U33" s="30">
        <f t="shared" si="1"/>
        <v>0</v>
      </c>
      <c r="V33" s="31" t="str">
        <f t="shared" si="2"/>
        <v/>
      </c>
      <c r="X33" s="28"/>
      <c r="Y33" s="25">
        <f t="shared" si="32"/>
        <v>2000</v>
      </c>
      <c r="Z33" s="26">
        <f t="shared" si="26"/>
        <v>0</v>
      </c>
      <c r="AA33" s="27"/>
      <c r="AB33" s="30">
        <f t="shared" si="3"/>
        <v>0</v>
      </c>
      <c r="AC33" s="31" t="str">
        <f t="shared" si="4"/>
        <v/>
      </c>
      <c r="AE33" s="28"/>
      <c r="AF33" s="25">
        <f t="shared" si="33"/>
        <v>2000</v>
      </c>
      <c r="AG33" s="26">
        <f t="shared" si="27"/>
        <v>0</v>
      </c>
      <c r="AH33" s="27"/>
      <c r="AI33" s="30">
        <f t="shared" si="5"/>
        <v>0</v>
      </c>
      <c r="AJ33" s="31" t="str">
        <f t="shared" si="6"/>
        <v/>
      </c>
      <c r="AL33" s="28"/>
      <c r="AM33" s="25">
        <f t="shared" si="34"/>
        <v>2000</v>
      </c>
      <c r="AN33" s="26">
        <f t="shared" si="28"/>
        <v>0</v>
      </c>
      <c r="AO33" s="27"/>
      <c r="AP33" s="30">
        <f t="shared" si="7"/>
        <v>0</v>
      </c>
      <c r="AQ33" s="31" t="str">
        <f t="shared" si="8"/>
        <v/>
      </c>
    </row>
    <row r="34" spans="2:43" x14ac:dyDescent="0.25">
      <c r="B34" s="33"/>
      <c r="C34" s="21"/>
      <c r="D34" s="22"/>
      <c r="E34" s="23"/>
      <c r="F34" s="24"/>
      <c r="G34" s="25">
        <f t="shared" si="35"/>
        <v>2000</v>
      </c>
      <c r="H34" s="26">
        <f t="shared" si="0"/>
        <v>0</v>
      </c>
      <c r="I34" s="27"/>
      <c r="J34" s="28"/>
      <c r="K34" s="25">
        <f t="shared" si="30"/>
        <v>2000</v>
      </c>
      <c r="L34" s="26">
        <f t="shared" si="22"/>
        <v>0</v>
      </c>
      <c r="M34" s="27"/>
      <c r="N34" s="30">
        <f t="shared" si="23"/>
        <v>0</v>
      </c>
      <c r="O34" s="31" t="str">
        <f t="shared" si="24"/>
        <v/>
      </c>
      <c r="Q34" s="28"/>
      <c r="R34" s="25">
        <f t="shared" si="31"/>
        <v>2000</v>
      </c>
      <c r="S34" s="26">
        <f t="shared" si="25"/>
        <v>0</v>
      </c>
      <c r="T34" s="27"/>
      <c r="U34" s="30">
        <f t="shared" si="1"/>
        <v>0</v>
      </c>
      <c r="V34" s="31" t="str">
        <f t="shared" si="2"/>
        <v/>
      </c>
      <c r="X34" s="28"/>
      <c r="Y34" s="25">
        <f t="shared" si="32"/>
        <v>2000</v>
      </c>
      <c r="Z34" s="26">
        <f t="shared" si="26"/>
        <v>0</v>
      </c>
      <c r="AA34" s="27"/>
      <c r="AB34" s="30">
        <f t="shared" si="3"/>
        <v>0</v>
      </c>
      <c r="AC34" s="31" t="str">
        <f t="shared" si="4"/>
        <v/>
      </c>
      <c r="AE34" s="28"/>
      <c r="AF34" s="25">
        <f t="shared" si="33"/>
        <v>2000</v>
      </c>
      <c r="AG34" s="26">
        <f t="shared" si="27"/>
        <v>0</v>
      </c>
      <c r="AH34" s="27"/>
      <c r="AI34" s="30">
        <f t="shared" si="5"/>
        <v>0</v>
      </c>
      <c r="AJ34" s="31" t="str">
        <f t="shared" si="6"/>
        <v/>
      </c>
      <c r="AL34" s="28"/>
      <c r="AM34" s="25">
        <f t="shared" si="34"/>
        <v>2000</v>
      </c>
      <c r="AN34" s="26">
        <f t="shared" si="28"/>
        <v>0</v>
      </c>
      <c r="AO34" s="27"/>
      <c r="AP34" s="30">
        <f t="shared" si="7"/>
        <v>0</v>
      </c>
      <c r="AQ34" s="31" t="str">
        <f t="shared" si="8"/>
        <v/>
      </c>
    </row>
    <row r="35" spans="2:43" x14ac:dyDescent="0.25">
      <c r="B35" s="33"/>
      <c r="C35" s="21"/>
      <c r="D35" s="22"/>
      <c r="E35" s="23"/>
      <c r="F35" s="24"/>
      <c r="G35" s="25">
        <f t="shared" si="35"/>
        <v>2000</v>
      </c>
      <c r="H35" s="26">
        <f t="shared" si="0"/>
        <v>0</v>
      </c>
      <c r="I35" s="27"/>
      <c r="J35" s="28"/>
      <c r="K35" s="25">
        <f t="shared" si="30"/>
        <v>2000</v>
      </c>
      <c r="L35" s="26">
        <f t="shared" si="22"/>
        <v>0</v>
      </c>
      <c r="M35" s="27"/>
      <c r="N35" s="30">
        <f t="shared" si="23"/>
        <v>0</v>
      </c>
      <c r="O35" s="31" t="str">
        <f t="shared" si="24"/>
        <v/>
      </c>
      <c r="Q35" s="28"/>
      <c r="R35" s="25">
        <f t="shared" si="31"/>
        <v>2000</v>
      </c>
      <c r="S35" s="26">
        <f t="shared" si="25"/>
        <v>0</v>
      </c>
      <c r="T35" s="27"/>
      <c r="U35" s="30">
        <f t="shared" si="1"/>
        <v>0</v>
      </c>
      <c r="V35" s="31" t="str">
        <f t="shared" si="2"/>
        <v/>
      </c>
      <c r="X35" s="28"/>
      <c r="Y35" s="25">
        <f t="shared" si="32"/>
        <v>2000</v>
      </c>
      <c r="Z35" s="26">
        <f t="shared" si="26"/>
        <v>0</v>
      </c>
      <c r="AA35" s="27"/>
      <c r="AB35" s="30">
        <f t="shared" si="3"/>
        <v>0</v>
      </c>
      <c r="AC35" s="31" t="str">
        <f t="shared" si="4"/>
        <v/>
      </c>
      <c r="AE35" s="28"/>
      <c r="AF35" s="25">
        <f t="shared" si="33"/>
        <v>2000</v>
      </c>
      <c r="AG35" s="26">
        <f t="shared" si="27"/>
        <v>0</v>
      </c>
      <c r="AH35" s="27"/>
      <c r="AI35" s="30">
        <f t="shared" si="5"/>
        <v>0</v>
      </c>
      <c r="AJ35" s="31" t="str">
        <f t="shared" si="6"/>
        <v/>
      </c>
      <c r="AL35" s="28"/>
      <c r="AM35" s="25">
        <f t="shared" si="34"/>
        <v>2000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2000</v>
      </c>
      <c r="H36" s="26">
        <f t="shared" si="0"/>
        <v>2</v>
      </c>
      <c r="I36" s="27"/>
      <c r="J36" s="28">
        <f>+'Proposed Rates'!E53</f>
        <v>-6.9999999999999999E-4</v>
      </c>
      <c r="K36" s="25">
        <f t="shared" si="30"/>
        <v>2000</v>
      </c>
      <c r="L36" s="26">
        <f t="shared" si="22"/>
        <v>-1.4</v>
      </c>
      <c r="M36" s="27"/>
      <c r="N36" s="30">
        <f t="shared" si="23"/>
        <v>-3.4</v>
      </c>
      <c r="O36" s="31">
        <f t="shared" si="24"/>
        <v>-1.7</v>
      </c>
      <c r="Q36" s="28">
        <f>+'Proposed Rates'!F53</f>
        <v>-6.9999999999999999E-4</v>
      </c>
      <c r="R36" s="25">
        <f t="shared" si="31"/>
        <v>2000</v>
      </c>
      <c r="S36" s="26">
        <f t="shared" si="25"/>
        <v>-1.4</v>
      </c>
      <c r="T36" s="27"/>
      <c r="U36" s="30">
        <f t="shared" si="1"/>
        <v>0</v>
      </c>
      <c r="V36" s="31">
        <f t="shared" si="2"/>
        <v>0</v>
      </c>
      <c r="X36" s="28">
        <f>+'Proposed Rates'!G53</f>
        <v>0</v>
      </c>
      <c r="Y36" s="25">
        <f t="shared" si="32"/>
        <v>2000</v>
      </c>
      <c r="Z36" s="26">
        <f t="shared" si="26"/>
        <v>0</v>
      </c>
      <c r="AA36" s="27"/>
      <c r="AB36" s="30">
        <f t="shared" si="3"/>
        <v>1.4</v>
      </c>
      <c r="AC36" s="31">
        <f t="shared" si="4"/>
        <v>-1</v>
      </c>
      <c r="AE36" s="28">
        <f>+'Proposed Rates'!H53</f>
        <v>0</v>
      </c>
      <c r="AF36" s="25">
        <f t="shared" si="33"/>
        <v>2000</v>
      </c>
      <c r="AG36" s="26">
        <f t="shared" si="27"/>
        <v>0</v>
      </c>
      <c r="AH36" s="27"/>
      <c r="AI36" s="30">
        <f t="shared" si="5"/>
        <v>0</v>
      </c>
      <c r="AJ36" s="31" t="str">
        <f t="shared" si="6"/>
        <v/>
      </c>
      <c r="AL36" s="28">
        <f>+'Proposed Rates'!I53</f>
        <v>0</v>
      </c>
      <c r="AM36" s="25">
        <f t="shared" si="34"/>
        <v>2000</v>
      </c>
      <c r="AN36" s="26">
        <f t="shared" si="28"/>
        <v>0</v>
      </c>
      <c r="AO36" s="27"/>
      <c r="AP36" s="30">
        <f t="shared" si="7"/>
        <v>0</v>
      </c>
      <c r="AQ36" s="31" t="str">
        <f t="shared" si="8"/>
        <v/>
      </c>
    </row>
    <row r="37" spans="2:43" x14ac:dyDescent="0.25">
      <c r="B37" s="33"/>
      <c r="C37" s="21"/>
      <c r="D37" s="22"/>
      <c r="E37" s="23"/>
      <c r="F37" s="24"/>
      <c r="G37" s="25">
        <f t="shared" si="35"/>
        <v>2000</v>
      </c>
      <c r="H37" s="26">
        <f t="shared" si="0"/>
        <v>0</v>
      </c>
      <c r="I37" s="27"/>
      <c r="J37" s="28"/>
      <c r="K37" s="25">
        <f t="shared" si="30"/>
        <v>2000</v>
      </c>
      <c r="L37" s="26">
        <f t="shared" si="22"/>
        <v>0</v>
      </c>
      <c r="M37" s="27"/>
      <c r="N37" s="30">
        <f t="shared" si="23"/>
        <v>0</v>
      </c>
      <c r="O37" s="31" t="str">
        <f t="shared" si="24"/>
        <v/>
      </c>
      <c r="Q37" s="28"/>
      <c r="R37" s="25">
        <f t="shared" si="31"/>
        <v>2000</v>
      </c>
      <c r="S37" s="26">
        <f t="shared" si="25"/>
        <v>0</v>
      </c>
      <c r="T37" s="27"/>
      <c r="U37" s="30">
        <f t="shared" si="1"/>
        <v>0</v>
      </c>
      <c r="V37" s="31" t="str">
        <f t="shared" si="2"/>
        <v/>
      </c>
      <c r="X37" s="28"/>
      <c r="Y37" s="25">
        <f t="shared" si="32"/>
        <v>2000</v>
      </c>
      <c r="Z37" s="26">
        <f t="shared" si="26"/>
        <v>0</v>
      </c>
      <c r="AA37" s="27"/>
      <c r="AB37" s="30">
        <f t="shared" si="3"/>
        <v>0</v>
      </c>
      <c r="AC37" s="31" t="str">
        <f t="shared" si="4"/>
        <v/>
      </c>
      <c r="AE37" s="28"/>
      <c r="AF37" s="25">
        <f t="shared" si="33"/>
        <v>2000</v>
      </c>
      <c r="AG37" s="26">
        <f t="shared" si="27"/>
        <v>0</v>
      </c>
      <c r="AH37" s="27"/>
      <c r="AI37" s="30">
        <f t="shared" si="5"/>
        <v>0</v>
      </c>
      <c r="AJ37" s="31" t="str">
        <f t="shared" si="6"/>
        <v/>
      </c>
      <c r="AL37" s="28"/>
      <c r="AM37" s="25">
        <f t="shared" si="34"/>
        <v>2000</v>
      </c>
      <c r="AN37" s="26">
        <f t="shared" si="28"/>
        <v>0</v>
      </c>
      <c r="AO37" s="27"/>
      <c r="AP37" s="30">
        <f t="shared" si="7"/>
        <v>0</v>
      </c>
      <c r="AQ37" s="31" t="str">
        <f t="shared" si="8"/>
        <v/>
      </c>
    </row>
    <row r="38" spans="2:43" x14ac:dyDescent="0.25">
      <c r="B38" s="33"/>
      <c r="C38" s="21"/>
      <c r="D38" s="22"/>
      <c r="E38" s="23"/>
      <c r="F38" s="24"/>
      <c r="G38" s="25">
        <f t="shared" si="35"/>
        <v>2000</v>
      </c>
      <c r="H38" s="26">
        <f t="shared" si="0"/>
        <v>0</v>
      </c>
      <c r="I38" s="27"/>
      <c r="J38" s="28"/>
      <c r="K38" s="25">
        <f t="shared" si="30"/>
        <v>2000</v>
      </c>
      <c r="L38" s="26">
        <f t="shared" si="22"/>
        <v>0</v>
      </c>
      <c r="M38" s="27"/>
      <c r="N38" s="30">
        <f t="shared" si="23"/>
        <v>0</v>
      </c>
      <c r="O38" s="31" t="str">
        <f t="shared" si="24"/>
        <v/>
      </c>
      <c r="Q38" s="28"/>
      <c r="R38" s="25">
        <f t="shared" si="31"/>
        <v>2000</v>
      </c>
      <c r="S38" s="26">
        <f t="shared" si="25"/>
        <v>0</v>
      </c>
      <c r="T38" s="27"/>
      <c r="U38" s="30">
        <f t="shared" si="1"/>
        <v>0</v>
      </c>
      <c r="V38" s="31" t="str">
        <f t="shared" si="2"/>
        <v/>
      </c>
      <c r="X38" s="28"/>
      <c r="Y38" s="25">
        <f t="shared" si="32"/>
        <v>2000</v>
      </c>
      <c r="Z38" s="26">
        <f t="shared" si="26"/>
        <v>0</v>
      </c>
      <c r="AA38" s="27"/>
      <c r="AB38" s="30">
        <f t="shared" si="3"/>
        <v>0</v>
      </c>
      <c r="AC38" s="31" t="str">
        <f t="shared" si="4"/>
        <v/>
      </c>
      <c r="AE38" s="28"/>
      <c r="AF38" s="25">
        <f t="shared" si="33"/>
        <v>2000</v>
      </c>
      <c r="AG38" s="26">
        <f t="shared" si="27"/>
        <v>0</v>
      </c>
      <c r="AH38" s="27"/>
      <c r="AI38" s="30">
        <f t="shared" si="5"/>
        <v>0</v>
      </c>
      <c r="AJ38" s="31" t="str">
        <f t="shared" si="6"/>
        <v/>
      </c>
      <c r="AL38" s="28"/>
      <c r="AM38" s="25">
        <f t="shared" si="34"/>
        <v>2000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71.319999999999993</v>
      </c>
      <c r="I39" s="62"/>
      <c r="J39" s="239"/>
      <c r="K39" s="240"/>
      <c r="L39" s="238">
        <f>SUM(L23:L38)</f>
        <v>70.760000000000005</v>
      </c>
      <c r="M39" s="62"/>
      <c r="N39" s="37">
        <f t="shared" si="23"/>
        <v>-0.55999999999998806</v>
      </c>
      <c r="O39" s="38">
        <f t="shared" si="24"/>
        <v>-7.8519349411103213E-3</v>
      </c>
      <c r="Q39" s="239"/>
      <c r="R39" s="240"/>
      <c r="S39" s="238">
        <f>SUM(S23:S38)</f>
        <v>74.11999999999999</v>
      </c>
      <c r="T39" s="62"/>
      <c r="U39" s="37">
        <f t="shared" si="1"/>
        <v>3.3599999999999852</v>
      </c>
      <c r="V39" s="38">
        <f t="shared" si="2"/>
        <v>4.7484454494064229E-2</v>
      </c>
      <c r="X39" s="239"/>
      <c r="Y39" s="240"/>
      <c r="Z39" s="238">
        <f>SUM(Z23:Z38)</f>
        <v>77.34</v>
      </c>
      <c r="AA39" s="62"/>
      <c r="AB39" s="37">
        <f t="shared" si="3"/>
        <v>3.2200000000000131</v>
      </c>
      <c r="AC39" s="38">
        <f t="shared" si="4"/>
        <v>4.3443065299514486E-2</v>
      </c>
      <c r="AE39" s="239"/>
      <c r="AF39" s="240"/>
      <c r="AG39" s="238">
        <f>SUM(AG23:AG38)</f>
        <v>78.760000000000005</v>
      </c>
      <c r="AH39" s="62"/>
      <c r="AI39" s="37">
        <f t="shared" si="5"/>
        <v>1.4200000000000017</v>
      </c>
      <c r="AJ39" s="38">
        <f t="shared" si="6"/>
        <v>1.8360486164985798E-2</v>
      </c>
      <c r="AL39" s="239"/>
      <c r="AM39" s="240"/>
      <c r="AN39" s="238">
        <f>SUM(AN23:AN38)</f>
        <v>79.58</v>
      </c>
      <c r="AO39" s="62"/>
      <c r="AP39" s="37">
        <f t="shared" si="7"/>
        <v>0.81999999999999318</v>
      </c>
      <c r="AQ39" s="38">
        <f t="shared" si="8"/>
        <v>1.0411376333163955E-2</v>
      </c>
    </row>
    <row r="40" spans="2:43" ht="25" x14ac:dyDescent="0.25">
      <c r="B40" s="40" t="s">
        <v>99</v>
      </c>
      <c r="C40" s="21"/>
      <c r="D40" s="22" t="s">
        <v>20</v>
      </c>
      <c r="E40" s="23"/>
      <c r="F40" s="24">
        <f>+'Proposed Rates'!D39</f>
        <v>-2.0000000000000001E-4</v>
      </c>
      <c r="G40" s="25">
        <f>$F$18</f>
        <v>2000</v>
      </c>
      <c r="H40" s="26">
        <f>G40*F40</f>
        <v>-0.4</v>
      </c>
      <c r="I40" s="27"/>
      <c r="J40" s="44">
        <f>+'Proposed Rates'!E39</f>
        <v>-5.9999999999999995E-4</v>
      </c>
      <c r="K40" s="25">
        <f>$F$18</f>
        <v>2000</v>
      </c>
      <c r="L40" s="26">
        <f>K40*J40</f>
        <v>-1.2</v>
      </c>
      <c r="M40" s="27"/>
      <c r="N40" s="30">
        <f>L40-H40</f>
        <v>-0.79999999999999993</v>
      </c>
      <c r="O40" s="31">
        <f>IF((H40)=0,"",(N40/H40))</f>
        <v>1.9999999999999998</v>
      </c>
      <c r="Q40" s="28">
        <f>+'Proposed Rates'!F39</f>
        <v>-5.9999999999999995E-4</v>
      </c>
      <c r="R40" s="25">
        <f>$F$18</f>
        <v>2000</v>
      </c>
      <c r="S40" s="26">
        <f>R40*Q40</f>
        <v>-1.2</v>
      </c>
      <c r="T40" s="27"/>
      <c r="U40" s="30">
        <f t="shared" si="1"/>
        <v>0</v>
      </c>
      <c r="V40" s="31">
        <f t="shared" si="2"/>
        <v>0</v>
      </c>
      <c r="X40" s="28">
        <f>+'Proposed Rates'!G39</f>
        <v>0</v>
      </c>
      <c r="Y40" s="25">
        <f>$F$18</f>
        <v>2000</v>
      </c>
      <c r="Z40" s="26">
        <f>Y40*X40</f>
        <v>0</v>
      </c>
      <c r="AA40" s="27"/>
      <c r="AB40" s="30">
        <f t="shared" si="3"/>
        <v>1.2</v>
      </c>
      <c r="AC40" s="31">
        <f t="shared" si="4"/>
        <v>-1</v>
      </c>
      <c r="AE40" s="28">
        <f>+'Proposed Rates'!H39</f>
        <v>0</v>
      </c>
      <c r="AF40" s="25">
        <f>$F$18</f>
        <v>2000</v>
      </c>
      <c r="AG40" s="26">
        <f>AF40*AE40</f>
        <v>0</v>
      </c>
      <c r="AH40" s="27"/>
      <c r="AI40" s="30">
        <f t="shared" si="5"/>
        <v>0</v>
      </c>
      <c r="AJ40" s="31" t="str">
        <f t="shared" si="6"/>
        <v/>
      </c>
      <c r="AL40" s="28">
        <f>+'Proposed Rates'!I39</f>
        <v>0</v>
      </c>
      <c r="AM40" s="25">
        <f>$F$18</f>
        <v>2000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2000</v>
      </c>
      <c r="H42" s="26">
        <f t="shared" ref="H42:H43" si="37">G42*F42</f>
        <v>0</v>
      </c>
      <c r="I42" s="41"/>
      <c r="J42" s="28">
        <f>+'Proposed Rates'!E140</f>
        <v>0</v>
      </c>
      <c r="K42" s="25">
        <f t="shared" ref="K42:K43" si="38">$F$18</f>
        <v>2000</v>
      </c>
      <c r="L42" s="26">
        <f t="shared" ref="L42:L43" si="39">K42*J42</f>
        <v>0</v>
      </c>
      <c r="M42" s="42"/>
      <c r="N42" s="30">
        <f t="shared" ref="N42:N43" si="40">L42-H42</f>
        <v>0</v>
      </c>
      <c r="O42" s="31" t="str">
        <f t="shared" ref="O42:O46" si="41">IF((H42)=0,"",(N42/H42))</f>
        <v/>
      </c>
      <c r="Q42" s="28">
        <f>+'Proposed Rates'!F140</f>
        <v>0</v>
      </c>
      <c r="R42" s="25">
        <f t="shared" ref="R42:R43" si="42">$F$18</f>
        <v>2000</v>
      </c>
      <c r="S42" s="26">
        <f t="shared" ref="S42:S43" si="43">R42*Q42</f>
        <v>0</v>
      </c>
      <c r="T42" s="42"/>
      <c r="U42" s="30">
        <f t="shared" si="1"/>
        <v>0</v>
      </c>
      <c r="V42" s="31" t="str">
        <f t="shared" si="2"/>
        <v/>
      </c>
      <c r="X42" s="28">
        <f>+'Proposed Rates'!G140</f>
        <v>0</v>
      </c>
      <c r="Y42" s="25">
        <f t="shared" ref="Y42:Y43" si="44">$F$18</f>
        <v>2000</v>
      </c>
      <c r="Z42" s="26">
        <f t="shared" ref="Z42:Z43" si="45">Y42*X42</f>
        <v>0</v>
      </c>
      <c r="AA42" s="42"/>
      <c r="AB42" s="30">
        <f t="shared" si="3"/>
        <v>0</v>
      </c>
      <c r="AC42" s="31" t="str">
        <f t="shared" si="4"/>
        <v/>
      </c>
      <c r="AE42" s="28">
        <f>+'Proposed Rates'!H140</f>
        <v>0</v>
      </c>
      <c r="AF42" s="25">
        <f t="shared" ref="AF42:AF43" si="46">$F$18</f>
        <v>2000</v>
      </c>
      <c r="AG42" s="26">
        <f t="shared" ref="AG42:AG43" si="47">AF42*AE42</f>
        <v>0</v>
      </c>
      <c r="AH42" s="42"/>
      <c r="AI42" s="30">
        <f t="shared" si="5"/>
        <v>0</v>
      </c>
      <c r="AJ42" s="31" t="str">
        <f t="shared" si="6"/>
        <v/>
      </c>
      <c r="AL42" s="28">
        <f>+'Proposed Rates'!I140</f>
        <v>0</v>
      </c>
      <c r="AM42" s="25">
        <f t="shared" ref="AM42:AM43" si="48">$F$18</f>
        <v>2000</v>
      </c>
      <c r="AN42" s="26">
        <f t="shared" ref="AN42:AN43" si="49">AM42*AL42</f>
        <v>0</v>
      </c>
      <c r="AO42" s="42"/>
      <c r="AP42" s="30">
        <f t="shared" si="7"/>
        <v>0</v>
      </c>
      <c r="AQ42" s="31" t="str">
        <f t="shared" si="8"/>
        <v/>
      </c>
    </row>
    <row r="43" spans="2:43" x14ac:dyDescent="0.25">
      <c r="B43" s="40"/>
      <c r="C43" s="21"/>
      <c r="D43" s="22"/>
      <c r="E43" s="23"/>
      <c r="F43" s="24"/>
      <c r="G43" s="25">
        <f t="shared" si="36"/>
        <v>2000</v>
      </c>
      <c r="H43" s="26">
        <f t="shared" si="37"/>
        <v>0</v>
      </c>
      <c r="I43" s="41"/>
      <c r="J43" s="28"/>
      <c r="K43" s="25">
        <f t="shared" si="38"/>
        <v>2000</v>
      </c>
      <c r="L43" s="26">
        <f t="shared" si="39"/>
        <v>0</v>
      </c>
      <c r="M43" s="42"/>
      <c r="N43" s="30">
        <f t="shared" si="40"/>
        <v>0</v>
      </c>
      <c r="O43" s="31" t="str">
        <f t="shared" si="41"/>
        <v/>
      </c>
      <c r="Q43" s="28"/>
      <c r="R43" s="25">
        <f t="shared" si="42"/>
        <v>2000</v>
      </c>
      <c r="S43" s="26">
        <f t="shared" si="43"/>
        <v>0</v>
      </c>
      <c r="T43" s="42"/>
      <c r="U43" s="30">
        <f t="shared" si="1"/>
        <v>0</v>
      </c>
      <c r="V43" s="31" t="str">
        <f t="shared" si="2"/>
        <v/>
      </c>
      <c r="X43" s="28"/>
      <c r="Y43" s="25">
        <f t="shared" si="44"/>
        <v>2000</v>
      </c>
      <c r="Z43" s="26">
        <f t="shared" si="45"/>
        <v>0</v>
      </c>
      <c r="AA43" s="42"/>
      <c r="AB43" s="30">
        <f t="shared" si="3"/>
        <v>0</v>
      </c>
      <c r="AC43" s="31" t="str">
        <f t="shared" si="4"/>
        <v/>
      </c>
      <c r="AE43" s="28"/>
      <c r="AF43" s="25">
        <f t="shared" si="46"/>
        <v>2000</v>
      </c>
      <c r="AG43" s="26">
        <f t="shared" si="47"/>
        <v>0</v>
      </c>
      <c r="AH43" s="42"/>
      <c r="AI43" s="30">
        <f t="shared" si="5"/>
        <v>0</v>
      </c>
      <c r="AJ43" s="31" t="str">
        <f t="shared" si="6"/>
        <v/>
      </c>
      <c r="AL43" s="28"/>
      <c r="AM43" s="25">
        <f t="shared" si="48"/>
        <v>2000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2067</v>
      </c>
      <c r="H44" s="26">
        <f>G44*F44</f>
        <v>0.12402000000000001</v>
      </c>
      <c r="I44" s="27"/>
      <c r="J44" s="46">
        <f>'Proposed Rates'!E234</f>
        <v>5.0000000000000002E-5</v>
      </c>
      <c r="K44" s="45">
        <f>$F$18*(1+J73)</f>
        <v>2067.6</v>
      </c>
      <c r="L44" s="26">
        <f>K44*J44</f>
        <v>0.10338</v>
      </c>
      <c r="M44" s="27"/>
      <c r="N44" s="30">
        <f>L44-H44</f>
        <v>-2.0640000000000006E-2</v>
      </c>
      <c r="O44" s="31">
        <f>IF((H44)=0,"",(N44/H44))</f>
        <v>-0.16642477019835514</v>
      </c>
      <c r="Q44" s="46">
        <f>'Proposed Rates'!F234</f>
        <v>5.0000000000000002E-5</v>
      </c>
      <c r="R44" s="45">
        <f>$F$18*(1+Q73)</f>
        <v>2067.6</v>
      </c>
      <c r="S44" s="26">
        <f>R44*Q44</f>
        <v>0.10338</v>
      </c>
      <c r="T44" s="27"/>
      <c r="U44" s="30">
        <f t="shared" si="1"/>
        <v>0</v>
      </c>
      <c r="V44" s="31">
        <f t="shared" si="2"/>
        <v>0</v>
      </c>
      <c r="X44" s="46">
        <f>'Proposed Rates'!G234</f>
        <v>5.0000000000000002E-5</v>
      </c>
      <c r="Y44" s="45">
        <f>$F$18*(1+X73)</f>
        <v>2067.6</v>
      </c>
      <c r="Z44" s="26">
        <f>Y44*X44</f>
        <v>0.10338</v>
      </c>
      <c r="AA44" s="27"/>
      <c r="AB44" s="30">
        <f t="shared" si="3"/>
        <v>0</v>
      </c>
      <c r="AC44" s="31">
        <f t="shared" si="4"/>
        <v>0</v>
      </c>
      <c r="AE44" s="46">
        <f>'Proposed Rates'!H234</f>
        <v>5.0000000000000002E-5</v>
      </c>
      <c r="AF44" s="45">
        <f>$F$18*(1+AE73)</f>
        <v>2067.6</v>
      </c>
      <c r="AG44" s="26">
        <f>AF44*AE44</f>
        <v>0.10338</v>
      </c>
      <c r="AH44" s="27"/>
      <c r="AI44" s="30">
        <f t="shared" si="5"/>
        <v>0</v>
      </c>
      <c r="AJ44" s="31">
        <f t="shared" si="6"/>
        <v>0</v>
      </c>
      <c r="AL44" s="46">
        <f>'Proposed Rates'!I234</f>
        <v>5.0000000000000002E-5</v>
      </c>
      <c r="AM44" s="45">
        <f>$F$18*(1+AL73)</f>
        <v>2067.6</v>
      </c>
      <c r="AN44" s="26">
        <f>AM44*AL44</f>
        <v>0.10338</v>
      </c>
      <c r="AO44" s="27"/>
      <c r="AP44" s="30">
        <f t="shared" si="7"/>
        <v>0</v>
      </c>
      <c r="AQ44" s="31">
        <f t="shared" si="8"/>
        <v>0</v>
      </c>
    </row>
    <row r="45" spans="2:43" x14ac:dyDescent="0.25">
      <c r="B45" s="43" t="s">
        <v>25</v>
      </c>
      <c r="C45" s="21"/>
      <c r="D45" s="22"/>
      <c r="E45" s="23"/>
      <c r="F45" s="47">
        <f>0.65*$J$54+0.17*$J$55+0.18*$J$56</f>
        <v>0.12756999999999999</v>
      </c>
      <c r="G45" s="48">
        <f>$F$18*(1+$F$73)-$F$18</f>
        <v>67</v>
      </c>
      <c r="H45" s="26">
        <f t="shared" ref="H45" si="50">G45*F45</f>
        <v>8.5471899999999987</v>
      </c>
      <c r="I45" s="27"/>
      <c r="J45" s="49">
        <f>0.65*$J$54+0.17*$J$55+0.18*$J$56</f>
        <v>0.12756999999999999</v>
      </c>
      <c r="K45" s="48">
        <f>$F$18*(1+$J$73)-$F$18</f>
        <v>67.599999999999909</v>
      </c>
      <c r="L45" s="26">
        <f t="shared" ref="L45" si="51">K45*J45</f>
        <v>8.623731999999988</v>
      </c>
      <c r="M45" s="27"/>
      <c r="N45" s="30">
        <f t="shared" ref="N45" si="52">L45-H45</f>
        <v>7.654199999998923E-2</v>
      </c>
      <c r="O45" s="31">
        <f t="shared" ref="O45" si="53">IF((H45)=0,"",(N45/H45))</f>
        <v>8.955223880595756E-3</v>
      </c>
      <c r="Q45" s="49">
        <f>0.65*$Q$54+0.17*$Q$55+0.18*$Q$56</f>
        <v>0.12756999999999999</v>
      </c>
      <c r="R45" s="48">
        <f>$F$18*(1+Q73)-$F$18</f>
        <v>67.599999999999909</v>
      </c>
      <c r="S45" s="26">
        <f t="shared" ref="S45" si="54">R45*Q45</f>
        <v>8.623731999999988</v>
      </c>
      <c r="T45" s="27"/>
      <c r="U45" s="30">
        <f t="shared" si="1"/>
        <v>0</v>
      </c>
      <c r="V45" s="31">
        <f t="shared" si="2"/>
        <v>0</v>
      </c>
      <c r="X45" s="49">
        <f>0.65*$X$54+0.17*$X$55+0.18*$X$56</f>
        <v>0.12756999999999999</v>
      </c>
      <c r="Y45" s="48">
        <f>$F$18*(1+X73)-$F$18</f>
        <v>67.599999999999909</v>
      </c>
      <c r="Z45" s="26">
        <f t="shared" ref="Z45" si="55">Y45*X45</f>
        <v>8.623731999999988</v>
      </c>
      <c r="AA45" s="27"/>
      <c r="AB45" s="30">
        <f t="shared" si="3"/>
        <v>0</v>
      </c>
      <c r="AC45" s="31">
        <f t="shared" si="4"/>
        <v>0</v>
      </c>
      <c r="AE45" s="49">
        <f>0.65*$AE$54+0.17*$AE$55+0.18*$AE$56</f>
        <v>0.12756999999999999</v>
      </c>
      <c r="AF45" s="48">
        <f>$F$18*(1+AE73)-$F$18</f>
        <v>67.599999999999909</v>
      </c>
      <c r="AG45" s="26">
        <f t="shared" ref="AG45" si="56">AF45*AE45</f>
        <v>8.623731999999988</v>
      </c>
      <c r="AH45" s="27"/>
      <c r="AI45" s="30">
        <f t="shared" si="5"/>
        <v>0</v>
      </c>
      <c r="AJ45" s="31">
        <f t="shared" si="6"/>
        <v>0</v>
      </c>
      <c r="AL45" s="49">
        <f>0.65*$AL$54+0.17*$AL$55+0.18*$AL$56</f>
        <v>0.12756999999999999</v>
      </c>
      <c r="AM45" s="48">
        <f>$F$18*(1+AL73)-$F$18</f>
        <v>67.599999999999909</v>
      </c>
      <c r="AN45" s="26">
        <f t="shared" ref="AN45" si="57">AM45*AL45</f>
        <v>8.623731999999988</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80.161209999999997</v>
      </c>
      <c r="I47" s="36"/>
      <c r="J47" s="53"/>
      <c r="K47" s="55"/>
      <c r="L47" s="54">
        <f>SUM(L40:L46)+L39</f>
        <v>78.857112000000001</v>
      </c>
      <c r="M47" s="36"/>
      <c r="N47" s="37">
        <f t="shared" ref="N47:N64" si="58">L47-H47</f>
        <v>-1.3040979999999962</v>
      </c>
      <c r="O47" s="38">
        <f t="shared" ref="O47:O64" si="59">IF((H47)=0,"",(N47/H47))</f>
        <v>-1.6268442055702454E-2</v>
      </c>
      <c r="Q47" s="53"/>
      <c r="R47" s="55"/>
      <c r="S47" s="54">
        <f>SUM(S40:S46)+S39</f>
        <v>82.217111999999986</v>
      </c>
      <c r="T47" s="36"/>
      <c r="U47" s="37">
        <f t="shared" si="1"/>
        <v>3.3599999999999852</v>
      </c>
      <c r="V47" s="38">
        <f t="shared" si="2"/>
        <v>4.2608712325148117E-2</v>
      </c>
      <c r="X47" s="53"/>
      <c r="Y47" s="55"/>
      <c r="Z47" s="54">
        <f>SUM(Z40:Z46)+Z39</f>
        <v>86.637111999999988</v>
      </c>
      <c r="AA47" s="36"/>
      <c r="AB47" s="37">
        <f t="shared" si="3"/>
        <v>4.4200000000000017</v>
      </c>
      <c r="AC47" s="38">
        <f t="shared" si="4"/>
        <v>5.3760098019497479E-2</v>
      </c>
      <c r="AE47" s="53"/>
      <c r="AF47" s="55"/>
      <c r="AG47" s="54">
        <f>SUM(AG40:AG46)+AG39</f>
        <v>88.057111999999989</v>
      </c>
      <c r="AH47" s="36"/>
      <c r="AI47" s="37">
        <f t="shared" si="5"/>
        <v>1.4200000000000017</v>
      </c>
      <c r="AJ47" s="38">
        <f t="shared" si="6"/>
        <v>1.6390204696573932E-2</v>
      </c>
      <c r="AL47" s="53"/>
      <c r="AM47" s="55"/>
      <c r="AN47" s="54">
        <f>SUM(AN40:AN46)+AN39</f>
        <v>88.877111999999983</v>
      </c>
      <c r="AO47" s="36"/>
      <c r="AP47" s="37">
        <f t="shared" si="7"/>
        <v>0.81999999999999318</v>
      </c>
      <c r="AQ47" s="38">
        <f t="shared" si="8"/>
        <v>9.3121382404636813E-3</v>
      </c>
    </row>
    <row r="48" spans="2:43" x14ac:dyDescent="0.25">
      <c r="B48" s="27" t="s">
        <v>28</v>
      </c>
      <c r="C48" s="27"/>
      <c r="D48" s="56" t="s">
        <v>20</v>
      </c>
      <c r="E48" s="57"/>
      <c r="F48" s="28">
        <f>'Proposed Rates'!D154</f>
        <v>7.1000000000000004E-3</v>
      </c>
      <c r="G48" s="58">
        <f>F18*(1+F73)</f>
        <v>2067</v>
      </c>
      <c r="H48" s="26">
        <f>G48*F48</f>
        <v>14.675700000000001</v>
      </c>
      <c r="I48" s="27"/>
      <c r="J48" s="28">
        <f>'Proposed Rates'!E154</f>
        <v>7.6E-3</v>
      </c>
      <c r="K48" s="59">
        <f>F18*(1+J73)</f>
        <v>2067.6</v>
      </c>
      <c r="L48" s="26">
        <f>K48*J48</f>
        <v>15.713759999999999</v>
      </c>
      <c r="M48" s="27"/>
      <c r="N48" s="30">
        <f t="shared" si="58"/>
        <v>1.038059999999998</v>
      </c>
      <c r="O48" s="31">
        <f t="shared" si="59"/>
        <v>7.0733252928309925E-2</v>
      </c>
      <c r="Q48" s="28">
        <f>'Proposed Rates'!F154</f>
        <v>7.6E-3</v>
      </c>
      <c r="R48" s="59">
        <f>$F$18*(1+Q73)</f>
        <v>2067.6</v>
      </c>
      <c r="S48" s="26">
        <f>R48*Q48</f>
        <v>15.713759999999999</v>
      </c>
      <c r="T48" s="27"/>
      <c r="U48" s="30">
        <f t="shared" si="1"/>
        <v>0</v>
      </c>
      <c r="V48" s="31">
        <f t="shared" si="2"/>
        <v>0</v>
      </c>
      <c r="X48" s="28">
        <f>'Proposed Rates'!G154</f>
        <v>7.6E-3</v>
      </c>
      <c r="Y48" s="59">
        <f>$F$18*(1+X73)</f>
        <v>2067.6</v>
      </c>
      <c r="Z48" s="26">
        <f>Y48*X48</f>
        <v>15.713759999999999</v>
      </c>
      <c r="AA48" s="27"/>
      <c r="AB48" s="30">
        <f t="shared" si="3"/>
        <v>0</v>
      </c>
      <c r="AC48" s="31">
        <f t="shared" si="4"/>
        <v>0</v>
      </c>
      <c r="AE48" s="28">
        <f>'Proposed Rates'!H154</f>
        <v>7.6E-3</v>
      </c>
      <c r="AF48" s="59">
        <f>$F$18*(1+AE73)</f>
        <v>2067.6</v>
      </c>
      <c r="AG48" s="26">
        <f>AF48*AE48</f>
        <v>15.713759999999999</v>
      </c>
      <c r="AH48" s="27"/>
      <c r="AI48" s="30">
        <f t="shared" si="5"/>
        <v>0</v>
      </c>
      <c r="AJ48" s="31">
        <f t="shared" si="6"/>
        <v>0</v>
      </c>
      <c r="AL48" s="28">
        <f>'Proposed Rates'!I154</f>
        <v>7.6E-3</v>
      </c>
      <c r="AM48" s="59">
        <f>$F$18*(1+AL73)</f>
        <v>2067.6</v>
      </c>
      <c r="AN48" s="26">
        <f>AM48*AL48</f>
        <v>15.713759999999999</v>
      </c>
      <c r="AO48" s="27"/>
      <c r="AP48" s="30">
        <f t="shared" si="7"/>
        <v>0</v>
      </c>
      <c r="AQ48" s="31">
        <f t="shared" si="8"/>
        <v>0</v>
      </c>
    </row>
    <row r="49" spans="2:43" ht="25" x14ac:dyDescent="0.25">
      <c r="B49" s="60" t="s">
        <v>29</v>
      </c>
      <c r="C49" s="27"/>
      <c r="D49" s="56" t="s">
        <v>20</v>
      </c>
      <c r="E49" s="57"/>
      <c r="F49" s="28">
        <f>'Proposed Rates'!D168</f>
        <v>5.0000000000000001E-3</v>
      </c>
      <c r="G49" s="58">
        <f>G48</f>
        <v>2067</v>
      </c>
      <c r="H49" s="26">
        <f>G49*F49</f>
        <v>10.335000000000001</v>
      </c>
      <c r="I49" s="27"/>
      <c r="J49" s="28">
        <f>'Proposed Rates'!E168</f>
        <v>4.7999999999999996E-3</v>
      </c>
      <c r="K49" s="59">
        <f>K48</f>
        <v>2067.6</v>
      </c>
      <c r="L49" s="26">
        <f>K49*J49</f>
        <v>9.9244799999999991</v>
      </c>
      <c r="M49" s="27"/>
      <c r="N49" s="30">
        <f t="shared" si="58"/>
        <v>-0.41052000000000177</v>
      </c>
      <c r="O49" s="31">
        <f t="shared" si="59"/>
        <v>-3.9721335268505249E-2</v>
      </c>
      <c r="Q49" s="28">
        <f>'Proposed Rates'!F168</f>
        <v>4.7999999999999996E-3</v>
      </c>
      <c r="R49" s="59">
        <f>R48</f>
        <v>2067.6</v>
      </c>
      <c r="S49" s="26">
        <f>R49*Q49</f>
        <v>9.9244799999999991</v>
      </c>
      <c r="T49" s="27"/>
      <c r="U49" s="30">
        <f t="shared" si="1"/>
        <v>0</v>
      </c>
      <c r="V49" s="31">
        <f t="shared" si="2"/>
        <v>0</v>
      </c>
      <c r="X49" s="28">
        <f>'Proposed Rates'!G168</f>
        <v>4.7999999999999996E-3</v>
      </c>
      <c r="Y49" s="59">
        <f>Y48</f>
        <v>2067.6</v>
      </c>
      <c r="Z49" s="26">
        <f>Y49*X49</f>
        <v>9.9244799999999991</v>
      </c>
      <c r="AA49" s="27"/>
      <c r="AB49" s="30">
        <f t="shared" si="3"/>
        <v>0</v>
      </c>
      <c r="AC49" s="31">
        <f t="shared" si="4"/>
        <v>0</v>
      </c>
      <c r="AE49" s="28">
        <f>'Proposed Rates'!H168</f>
        <v>4.7999999999999996E-3</v>
      </c>
      <c r="AF49" s="59">
        <f>AF48</f>
        <v>2067.6</v>
      </c>
      <c r="AG49" s="26">
        <f>AF49*AE49</f>
        <v>9.9244799999999991</v>
      </c>
      <c r="AH49" s="27"/>
      <c r="AI49" s="30">
        <f t="shared" si="5"/>
        <v>0</v>
      </c>
      <c r="AJ49" s="31">
        <f t="shared" si="6"/>
        <v>0</v>
      </c>
      <c r="AL49" s="28">
        <f>'Proposed Rates'!I168</f>
        <v>4.7999999999999996E-3</v>
      </c>
      <c r="AM49" s="59">
        <f>AM48</f>
        <v>2067.6</v>
      </c>
      <c r="AN49" s="26">
        <f>AM49*AL49</f>
        <v>9.9244799999999991</v>
      </c>
      <c r="AO49" s="27"/>
      <c r="AP49" s="30">
        <f t="shared" si="7"/>
        <v>0</v>
      </c>
      <c r="AQ49" s="31">
        <f t="shared" si="8"/>
        <v>0</v>
      </c>
    </row>
    <row r="50" spans="2:43" ht="26" x14ac:dyDescent="0.25">
      <c r="B50" s="50" t="s">
        <v>30</v>
      </c>
      <c r="C50" s="35"/>
      <c r="D50" s="35"/>
      <c r="E50" s="35"/>
      <c r="F50" s="61"/>
      <c r="G50" s="53"/>
      <c r="H50" s="54">
        <f>SUM(H47:H49)</f>
        <v>105.17191</v>
      </c>
      <c r="I50" s="62"/>
      <c r="J50" s="63"/>
      <c r="K50" s="64"/>
      <c r="L50" s="54">
        <f>SUM(L47:L49)</f>
        <v>104.495352</v>
      </c>
      <c r="M50" s="62"/>
      <c r="N50" s="37">
        <f t="shared" si="58"/>
        <v>-0.67655799999999999</v>
      </c>
      <c r="O50" s="38">
        <f t="shared" si="59"/>
        <v>-6.4328773719142312E-3</v>
      </c>
      <c r="Q50" s="63"/>
      <c r="R50" s="64"/>
      <c r="S50" s="54">
        <f>SUM(S47:S49)</f>
        <v>107.85535199999998</v>
      </c>
      <c r="T50" s="62"/>
      <c r="U50" s="37">
        <f t="shared" si="1"/>
        <v>3.3599999999999852</v>
      </c>
      <c r="V50" s="38">
        <f t="shared" si="2"/>
        <v>3.2154540232564463E-2</v>
      </c>
      <c r="X50" s="63"/>
      <c r="Y50" s="64"/>
      <c r="Z50" s="54">
        <f>SUM(Z47:Z49)</f>
        <v>112.27535199999998</v>
      </c>
      <c r="AA50" s="62"/>
      <c r="AB50" s="37">
        <f t="shared" si="3"/>
        <v>4.4200000000000017</v>
      </c>
      <c r="AC50" s="38">
        <f t="shared" si="4"/>
        <v>4.098081289466287E-2</v>
      </c>
      <c r="AE50" s="63"/>
      <c r="AF50" s="64"/>
      <c r="AG50" s="54">
        <f>SUM(AG47:AG49)</f>
        <v>113.69535199999999</v>
      </c>
      <c r="AH50" s="62"/>
      <c r="AI50" s="37">
        <f t="shared" si="5"/>
        <v>1.4200000000000017</v>
      </c>
      <c r="AJ50" s="38">
        <f t="shared" si="6"/>
        <v>1.2647477604879848E-2</v>
      </c>
      <c r="AL50" s="63"/>
      <c r="AM50" s="64"/>
      <c r="AN50" s="54">
        <f>SUM(AN47:AN49)</f>
        <v>114.51535199999998</v>
      </c>
      <c r="AO50" s="62"/>
      <c r="AP50" s="37">
        <f t="shared" si="7"/>
        <v>0.81999999999999318</v>
      </c>
      <c r="AQ50" s="38">
        <f t="shared" si="8"/>
        <v>7.2122561351495992E-3</v>
      </c>
    </row>
    <row r="51" spans="2:43" ht="25" x14ac:dyDescent="0.25">
      <c r="B51" s="65" t="s">
        <v>31</v>
      </c>
      <c r="C51" s="21"/>
      <c r="D51" s="22" t="s">
        <v>20</v>
      </c>
      <c r="E51" s="23"/>
      <c r="F51" s="66">
        <f>'Proposed Rates'!D181</f>
        <v>3.3999999999999998E-3</v>
      </c>
      <c r="G51" s="58">
        <f>G49</f>
        <v>2067</v>
      </c>
      <c r="H51" s="67">
        <f t="shared" ref="H51:H53" si="60">G51*F51</f>
        <v>7.0278</v>
      </c>
      <c r="I51" s="27"/>
      <c r="J51" s="66">
        <f>'Proposed Rates'!E181</f>
        <v>3.3999999999999998E-3</v>
      </c>
      <c r="K51" s="59">
        <f>K49</f>
        <v>2067.6</v>
      </c>
      <c r="L51" s="67">
        <f t="shared" ref="L51:L53" si="61">K51*J51</f>
        <v>7.0298399999999992</v>
      </c>
      <c r="M51" s="27"/>
      <c r="N51" s="30">
        <f t="shared" si="58"/>
        <v>2.0399999999991536E-3</v>
      </c>
      <c r="O51" s="68">
        <f t="shared" si="59"/>
        <v>2.9027576197375476E-4</v>
      </c>
      <c r="Q51" s="66">
        <f>'Proposed Rates'!F181</f>
        <v>3.3999999999999998E-3</v>
      </c>
      <c r="R51" s="59">
        <f>R49</f>
        <v>2067.6</v>
      </c>
      <c r="S51" s="67">
        <f t="shared" ref="S51:S53" si="62">R51*Q51</f>
        <v>7.0298399999999992</v>
      </c>
      <c r="T51" s="27"/>
      <c r="U51" s="30">
        <f t="shared" si="1"/>
        <v>0</v>
      </c>
      <c r="V51" s="68">
        <f t="shared" si="2"/>
        <v>0</v>
      </c>
      <c r="X51" s="66">
        <f>'Proposed Rates'!G181</f>
        <v>3.3999999999999998E-3</v>
      </c>
      <c r="Y51" s="59">
        <f>Y49</f>
        <v>2067.6</v>
      </c>
      <c r="Z51" s="67">
        <f t="shared" ref="Z51:Z53" si="63">Y51*X51</f>
        <v>7.0298399999999992</v>
      </c>
      <c r="AA51" s="27"/>
      <c r="AB51" s="30">
        <f t="shared" si="3"/>
        <v>0</v>
      </c>
      <c r="AC51" s="68">
        <f t="shared" si="4"/>
        <v>0</v>
      </c>
      <c r="AE51" s="66">
        <f>'Proposed Rates'!H181</f>
        <v>3.3999999999999998E-3</v>
      </c>
      <c r="AF51" s="59">
        <f>AF49</f>
        <v>2067.6</v>
      </c>
      <c r="AG51" s="67">
        <f t="shared" ref="AG51:AG53" si="64">AF51*AE51</f>
        <v>7.0298399999999992</v>
      </c>
      <c r="AH51" s="27"/>
      <c r="AI51" s="30">
        <f t="shared" si="5"/>
        <v>0</v>
      </c>
      <c r="AJ51" s="68">
        <f t="shared" si="6"/>
        <v>0</v>
      </c>
      <c r="AL51" s="66">
        <f>'Proposed Rates'!I181</f>
        <v>3.3999999999999998E-3</v>
      </c>
      <c r="AM51" s="59">
        <f>AM49</f>
        <v>2067.6</v>
      </c>
      <c r="AN51" s="67">
        <f t="shared" ref="AN51:AN53" si="65">AM51*AL51</f>
        <v>7.0298399999999992</v>
      </c>
      <c r="AO51" s="27"/>
      <c r="AP51" s="30">
        <f t="shared" si="7"/>
        <v>0</v>
      </c>
      <c r="AQ51" s="68">
        <f t="shared" si="8"/>
        <v>0</v>
      </c>
    </row>
    <row r="52" spans="2:43" ht="25" x14ac:dyDescent="0.25">
      <c r="B52" s="65" t="s">
        <v>32</v>
      </c>
      <c r="C52" s="21"/>
      <c r="D52" s="22" t="s">
        <v>20</v>
      </c>
      <c r="E52" s="23"/>
      <c r="F52" s="66">
        <f>'Proposed Rates'!D195</f>
        <v>5.0000000000000001E-4</v>
      </c>
      <c r="G52" s="58">
        <f>G49</f>
        <v>2067</v>
      </c>
      <c r="H52" s="67">
        <f t="shared" si="60"/>
        <v>1.0335000000000001</v>
      </c>
      <c r="I52" s="27"/>
      <c r="J52" s="66">
        <f>'Proposed Rates'!E195</f>
        <v>5.0000000000000001E-4</v>
      </c>
      <c r="K52" s="59">
        <f>K49</f>
        <v>2067.6</v>
      </c>
      <c r="L52" s="67">
        <f t="shared" si="61"/>
        <v>1.0338000000000001</v>
      </c>
      <c r="M52" s="27"/>
      <c r="N52" s="30">
        <f t="shared" si="58"/>
        <v>2.9999999999996696E-4</v>
      </c>
      <c r="O52" s="68">
        <f t="shared" si="59"/>
        <v>2.9027576197384317E-4</v>
      </c>
      <c r="Q52" s="66">
        <f>'Proposed Rates'!F195</f>
        <v>5.0000000000000001E-4</v>
      </c>
      <c r="R52" s="59">
        <f>R49</f>
        <v>2067.6</v>
      </c>
      <c r="S52" s="67">
        <f t="shared" si="62"/>
        <v>1.0338000000000001</v>
      </c>
      <c r="T52" s="27"/>
      <c r="U52" s="30">
        <f t="shared" si="1"/>
        <v>0</v>
      </c>
      <c r="V52" s="68">
        <f t="shared" si="2"/>
        <v>0</v>
      </c>
      <c r="X52" s="66">
        <f>'Proposed Rates'!G195</f>
        <v>5.0000000000000001E-4</v>
      </c>
      <c r="Y52" s="59">
        <f>Y49</f>
        <v>2067.6</v>
      </c>
      <c r="Z52" s="67">
        <f t="shared" si="63"/>
        <v>1.0338000000000001</v>
      </c>
      <c r="AA52" s="27"/>
      <c r="AB52" s="30">
        <f t="shared" si="3"/>
        <v>0</v>
      </c>
      <c r="AC52" s="68">
        <f t="shared" si="4"/>
        <v>0</v>
      </c>
      <c r="AE52" s="66">
        <f>'Proposed Rates'!H195</f>
        <v>5.0000000000000001E-4</v>
      </c>
      <c r="AF52" s="59">
        <f>AF49</f>
        <v>2067.6</v>
      </c>
      <c r="AG52" s="67">
        <f t="shared" si="64"/>
        <v>1.0338000000000001</v>
      </c>
      <c r="AH52" s="27"/>
      <c r="AI52" s="30">
        <f t="shared" si="5"/>
        <v>0</v>
      </c>
      <c r="AJ52" s="68">
        <f t="shared" si="6"/>
        <v>0</v>
      </c>
      <c r="AL52" s="66">
        <f>'Proposed Rates'!I195</f>
        <v>5.0000000000000001E-4</v>
      </c>
      <c r="AM52" s="59">
        <f>AM49</f>
        <v>2067.6</v>
      </c>
      <c r="AN52" s="67">
        <f t="shared" si="65"/>
        <v>1.0338000000000001</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1300</v>
      </c>
      <c r="H54" s="67">
        <f t="shared" ref="H54:H56" si="66">G54*F54</f>
        <v>131.30000000000001</v>
      </c>
      <c r="I54" s="27"/>
      <c r="J54" s="66">
        <f>'Proposed Rates'!E222</f>
        <v>0.10100000000000001</v>
      </c>
      <c r="K54" s="71">
        <f>$G$54</f>
        <v>1300</v>
      </c>
      <c r="L54" s="67">
        <f t="shared" ref="L54:L56" si="67">K54*J54</f>
        <v>131.30000000000001</v>
      </c>
      <c r="M54" s="27"/>
      <c r="N54" s="30">
        <f t="shared" si="58"/>
        <v>0</v>
      </c>
      <c r="O54" s="68">
        <f t="shared" si="59"/>
        <v>0</v>
      </c>
      <c r="Q54" s="66">
        <f>'Proposed Rates'!F222</f>
        <v>0.10100000000000001</v>
      </c>
      <c r="R54" s="71">
        <f>$G$54</f>
        <v>1300</v>
      </c>
      <c r="S54" s="67">
        <f t="shared" ref="S54:S56" si="68">R54*Q54</f>
        <v>131.30000000000001</v>
      </c>
      <c r="T54" s="27"/>
      <c r="U54" s="30">
        <f t="shared" si="1"/>
        <v>0</v>
      </c>
      <c r="V54" s="68">
        <f t="shared" si="2"/>
        <v>0</v>
      </c>
      <c r="X54" s="66">
        <f>'Proposed Rates'!G222</f>
        <v>0.10100000000000001</v>
      </c>
      <c r="Y54" s="71">
        <f>$G$54</f>
        <v>1300</v>
      </c>
      <c r="Z54" s="67">
        <f t="shared" ref="Z54:Z56" si="69">Y54*X54</f>
        <v>131.30000000000001</v>
      </c>
      <c r="AA54" s="27"/>
      <c r="AB54" s="30">
        <f t="shared" si="3"/>
        <v>0</v>
      </c>
      <c r="AC54" s="68">
        <f t="shared" si="4"/>
        <v>0</v>
      </c>
      <c r="AE54" s="66">
        <f>'Proposed Rates'!H222</f>
        <v>0.10100000000000001</v>
      </c>
      <c r="AF54" s="71">
        <f>$G$54</f>
        <v>1300</v>
      </c>
      <c r="AG54" s="67">
        <f t="shared" ref="AG54:AG56" si="70">AF54*AE54</f>
        <v>131.30000000000001</v>
      </c>
      <c r="AH54" s="27"/>
      <c r="AI54" s="30">
        <f t="shared" si="5"/>
        <v>0</v>
      </c>
      <c r="AJ54" s="68">
        <f t="shared" si="6"/>
        <v>0</v>
      </c>
      <c r="AL54" s="66">
        <f>'Proposed Rates'!I222</f>
        <v>0.10100000000000001</v>
      </c>
      <c r="AM54" s="71">
        <f>$G$54</f>
        <v>1300</v>
      </c>
      <c r="AN54" s="67">
        <f t="shared" ref="AN54:AN56" si="71">AM54*AL54</f>
        <v>131.30000000000001</v>
      </c>
      <c r="AO54" s="27"/>
      <c r="AP54" s="30">
        <f t="shared" si="7"/>
        <v>0</v>
      </c>
      <c r="AQ54" s="68">
        <f t="shared" si="8"/>
        <v>0</v>
      </c>
    </row>
    <row r="55" spans="2:43" x14ac:dyDescent="0.25">
      <c r="B55" s="43" t="s">
        <v>35</v>
      </c>
      <c r="C55" s="21"/>
      <c r="D55" s="22"/>
      <c r="E55" s="23"/>
      <c r="F55" s="66">
        <f>'Proposed Rates'!D223</f>
        <v>0.14399999999999999</v>
      </c>
      <c r="G55" s="71">
        <f>0.17*$F$18</f>
        <v>340</v>
      </c>
      <c r="H55" s="67">
        <f t="shared" si="66"/>
        <v>48.959999999999994</v>
      </c>
      <c r="I55" s="27"/>
      <c r="J55" s="66">
        <f>'Proposed Rates'!E223</f>
        <v>0.14399999999999999</v>
      </c>
      <c r="K55" s="71">
        <f>$G$55</f>
        <v>340</v>
      </c>
      <c r="L55" s="67">
        <f t="shared" si="67"/>
        <v>48.959999999999994</v>
      </c>
      <c r="M55" s="27"/>
      <c r="N55" s="30">
        <f t="shared" si="58"/>
        <v>0</v>
      </c>
      <c r="O55" s="68">
        <f t="shared" si="59"/>
        <v>0</v>
      </c>
      <c r="Q55" s="66">
        <f>'Proposed Rates'!F223</f>
        <v>0.14399999999999999</v>
      </c>
      <c r="R55" s="71">
        <f>$G$55</f>
        <v>340</v>
      </c>
      <c r="S55" s="67">
        <f t="shared" si="68"/>
        <v>48.959999999999994</v>
      </c>
      <c r="T55" s="27"/>
      <c r="U55" s="30">
        <f t="shared" si="1"/>
        <v>0</v>
      </c>
      <c r="V55" s="68">
        <f t="shared" si="2"/>
        <v>0</v>
      </c>
      <c r="X55" s="66">
        <f>'Proposed Rates'!G223</f>
        <v>0.14399999999999999</v>
      </c>
      <c r="Y55" s="71">
        <f>$G$55</f>
        <v>340</v>
      </c>
      <c r="Z55" s="67">
        <f t="shared" si="69"/>
        <v>48.959999999999994</v>
      </c>
      <c r="AA55" s="27"/>
      <c r="AB55" s="30">
        <f t="shared" si="3"/>
        <v>0</v>
      </c>
      <c r="AC55" s="68">
        <f t="shared" si="4"/>
        <v>0</v>
      </c>
      <c r="AE55" s="66">
        <f>'Proposed Rates'!H223</f>
        <v>0.14399999999999999</v>
      </c>
      <c r="AF55" s="71">
        <f>$G$55</f>
        <v>340</v>
      </c>
      <c r="AG55" s="67">
        <f t="shared" si="70"/>
        <v>48.959999999999994</v>
      </c>
      <c r="AH55" s="27"/>
      <c r="AI55" s="30">
        <f t="shared" si="5"/>
        <v>0</v>
      </c>
      <c r="AJ55" s="68">
        <f t="shared" si="6"/>
        <v>0</v>
      </c>
      <c r="AL55" s="66">
        <f>'Proposed Rates'!I223</f>
        <v>0.14399999999999999</v>
      </c>
      <c r="AM55" s="71">
        <f>$G$55</f>
        <v>340</v>
      </c>
      <c r="AN55" s="67">
        <f t="shared" si="71"/>
        <v>48.959999999999994</v>
      </c>
      <c r="AO55" s="27"/>
      <c r="AP55" s="30">
        <f t="shared" si="7"/>
        <v>0</v>
      </c>
      <c r="AQ55" s="68">
        <f t="shared" si="8"/>
        <v>0</v>
      </c>
    </row>
    <row r="56" spans="2:43" x14ac:dyDescent="0.25">
      <c r="B56" s="11" t="s">
        <v>36</v>
      </c>
      <c r="C56" s="21"/>
      <c r="D56" s="22"/>
      <c r="E56" s="23"/>
      <c r="F56" s="66">
        <f>'Proposed Rates'!D224</f>
        <v>0.20799999999999999</v>
      </c>
      <c r="G56" s="71">
        <f>0.18*$F$18</f>
        <v>360</v>
      </c>
      <c r="H56" s="67">
        <f t="shared" si="66"/>
        <v>74.88</v>
      </c>
      <c r="I56" s="27"/>
      <c r="J56" s="66">
        <f>'Proposed Rates'!E224</f>
        <v>0.20799999999999999</v>
      </c>
      <c r="K56" s="71">
        <f>$G$56</f>
        <v>360</v>
      </c>
      <c r="L56" s="67">
        <f t="shared" si="67"/>
        <v>74.88</v>
      </c>
      <c r="M56" s="27"/>
      <c r="N56" s="30">
        <f t="shared" si="58"/>
        <v>0</v>
      </c>
      <c r="O56" s="68">
        <f t="shared" si="59"/>
        <v>0</v>
      </c>
      <c r="Q56" s="66">
        <f>'Proposed Rates'!F224</f>
        <v>0.20799999999999999</v>
      </c>
      <c r="R56" s="71">
        <f>$G$56</f>
        <v>360</v>
      </c>
      <c r="S56" s="67">
        <f t="shared" si="68"/>
        <v>74.88</v>
      </c>
      <c r="T56" s="27"/>
      <c r="U56" s="30">
        <f t="shared" si="1"/>
        <v>0</v>
      </c>
      <c r="V56" s="68">
        <f t="shared" si="2"/>
        <v>0</v>
      </c>
      <c r="X56" s="66">
        <f>'Proposed Rates'!G224</f>
        <v>0.20799999999999999</v>
      </c>
      <c r="Y56" s="71">
        <f>$G$56</f>
        <v>360</v>
      </c>
      <c r="Z56" s="67">
        <f t="shared" si="69"/>
        <v>74.88</v>
      </c>
      <c r="AA56" s="27"/>
      <c r="AB56" s="30">
        <f t="shared" si="3"/>
        <v>0</v>
      </c>
      <c r="AC56" s="68">
        <f t="shared" si="4"/>
        <v>0</v>
      </c>
      <c r="AE56" s="66">
        <f>'Proposed Rates'!H224</f>
        <v>0.20799999999999999</v>
      </c>
      <c r="AF56" s="71">
        <f>$G$56</f>
        <v>360</v>
      </c>
      <c r="AG56" s="67">
        <f t="shared" si="70"/>
        <v>74.88</v>
      </c>
      <c r="AH56" s="27"/>
      <c r="AI56" s="30">
        <f t="shared" si="5"/>
        <v>0</v>
      </c>
      <c r="AJ56" s="68">
        <f t="shared" si="6"/>
        <v>0</v>
      </c>
      <c r="AL56" s="66">
        <f>'Proposed Rates'!I224</f>
        <v>0.20799999999999999</v>
      </c>
      <c r="AM56" s="71">
        <f>$G$56</f>
        <v>360</v>
      </c>
      <c r="AN56" s="67">
        <f t="shared" si="71"/>
        <v>74.88</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1250</v>
      </c>
      <c r="H58" s="67">
        <f>G58*F58</f>
        <v>173.75000000000003</v>
      </c>
      <c r="I58" s="77"/>
      <c r="J58" s="66">
        <f>'Proposed Rates'!E227</f>
        <v>0.13900000000000001</v>
      </c>
      <c r="K58" s="76">
        <f>$G$58</f>
        <v>1250</v>
      </c>
      <c r="L58" s="67">
        <f>K58*J58</f>
        <v>173.75000000000003</v>
      </c>
      <c r="M58" s="77"/>
      <c r="N58" s="78">
        <f t="shared" si="58"/>
        <v>0</v>
      </c>
      <c r="O58" s="68">
        <f t="shared" si="59"/>
        <v>0</v>
      </c>
      <c r="Q58" s="66">
        <f>'Proposed Rates'!F227</f>
        <v>0.13900000000000001</v>
      </c>
      <c r="R58" s="76">
        <f>$G$58</f>
        <v>1250</v>
      </c>
      <c r="S58" s="67">
        <f>R58*Q58</f>
        <v>173.75000000000003</v>
      </c>
      <c r="T58" s="77"/>
      <c r="U58" s="78">
        <f t="shared" si="1"/>
        <v>0</v>
      </c>
      <c r="V58" s="68">
        <f t="shared" si="2"/>
        <v>0</v>
      </c>
      <c r="X58" s="66">
        <f>'Proposed Rates'!G227</f>
        <v>0.13900000000000001</v>
      </c>
      <c r="Y58" s="76">
        <f>$G$58</f>
        <v>1250</v>
      </c>
      <c r="Z58" s="67">
        <f>Y58*X58</f>
        <v>173.75000000000003</v>
      </c>
      <c r="AA58" s="77"/>
      <c r="AB58" s="78">
        <f t="shared" si="3"/>
        <v>0</v>
      </c>
      <c r="AC58" s="68">
        <f t="shared" si="4"/>
        <v>0</v>
      </c>
      <c r="AE58" s="66">
        <f>'Proposed Rates'!H227</f>
        <v>0.13900000000000001</v>
      </c>
      <c r="AF58" s="76">
        <f>$G$58</f>
        <v>1250</v>
      </c>
      <c r="AG58" s="67">
        <f>AF58*AE58</f>
        <v>173.75000000000003</v>
      </c>
      <c r="AH58" s="77"/>
      <c r="AI58" s="78">
        <f t="shared" si="5"/>
        <v>0</v>
      </c>
      <c r="AJ58" s="68">
        <f t="shared" si="6"/>
        <v>0</v>
      </c>
      <c r="AL58" s="66">
        <f>'Proposed Rates'!I227</f>
        <v>0.13900000000000001</v>
      </c>
      <c r="AM58" s="76">
        <f>$G$58</f>
        <v>1250</v>
      </c>
      <c r="AN58" s="67">
        <f>AM58*AL58</f>
        <v>173.75000000000003</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368.62320999999997</v>
      </c>
      <c r="I60" s="94"/>
      <c r="J60" s="95"/>
      <c r="K60" s="95"/>
      <c r="L60" s="97">
        <f>SUM(L51:L56,L50)</f>
        <v>367.94899199999998</v>
      </c>
      <c r="M60" s="96"/>
      <c r="N60" s="97">
        <f t="shared" ref="N60" si="72">L60-H60</f>
        <v>-0.67421799999999621</v>
      </c>
      <c r="O60" s="98">
        <f t="shared" ref="O60" si="73">IF((H60)=0,"",(N60/H60))</f>
        <v>-1.8290166807456217E-3</v>
      </c>
      <c r="Q60" s="95"/>
      <c r="R60" s="95"/>
      <c r="S60" s="97">
        <f>SUM(S51:S56,S50)</f>
        <v>371.30899199999999</v>
      </c>
      <c r="T60" s="96"/>
      <c r="U60" s="97">
        <f t="shared" si="1"/>
        <v>3.3600000000000136</v>
      </c>
      <c r="V60" s="98">
        <f>IF((L60)=0,"",(U60/L60))</f>
        <v>9.1317005157063019E-3</v>
      </c>
      <c r="X60" s="95"/>
      <c r="Y60" s="95"/>
      <c r="Z60" s="97">
        <f>SUM(Z51:Z56,Z50)</f>
        <v>375.72899200000001</v>
      </c>
      <c r="AA60" s="96"/>
      <c r="AB60" s="97">
        <f t="shared" si="3"/>
        <v>4.4200000000000159</v>
      </c>
      <c r="AC60" s="98">
        <f>IF((S60)=0,"",(AB60/S60))</f>
        <v>1.190383237473553E-2</v>
      </c>
      <c r="AE60" s="95"/>
      <c r="AF60" s="95"/>
      <c r="AG60" s="97">
        <f>SUM(AG51:AG56,AG50)</f>
        <v>377.14899200000002</v>
      </c>
      <c r="AH60" s="96"/>
      <c r="AI60" s="97">
        <f t="shared" ref="AI60:AI64" si="74">AG60-Z60</f>
        <v>1.4200000000000159</v>
      </c>
      <c r="AJ60" s="98">
        <f>IF((Z60)=0,"",(AI60/Z60))</f>
        <v>3.7793197496987828E-3</v>
      </c>
      <c r="AL60" s="95"/>
      <c r="AM60" s="95"/>
      <c r="AN60" s="97">
        <f>SUM(AN51:AN56,AN50)</f>
        <v>377.96899199999996</v>
      </c>
      <c r="AO60" s="96"/>
      <c r="AP60" s="97">
        <f t="shared" ref="AP60:AP64" si="75">AN60-AG60</f>
        <v>0.81999999999993634</v>
      </c>
      <c r="AQ60" s="98">
        <f>IF((AG60)=0,"",(AP60/AG60))</f>
        <v>2.1742070571407926E-3</v>
      </c>
    </row>
    <row r="61" spans="2:43" x14ac:dyDescent="0.25">
      <c r="B61" s="99" t="s">
        <v>40</v>
      </c>
      <c r="C61" s="21"/>
      <c r="D61" s="21"/>
      <c r="E61" s="21"/>
      <c r="F61" s="100">
        <v>0.13</v>
      </c>
      <c r="G61" s="101"/>
      <c r="H61" s="102">
        <f>H60*F61</f>
        <v>47.921017299999995</v>
      </c>
      <c r="I61" s="103"/>
      <c r="J61" s="104">
        <v>0.13</v>
      </c>
      <c r="K61" s="103"/>
      <c r="L61" s="105">
        <f>L60*J61</f>
        <v>47.833368960000001</v>
      </c>
      <c r="M61" s="106"/>
      <c r="N61" s="107">
        <f t="shared" si="58"/>
        <v>-8.7648339999994107E-2</v>
      </c>
      <c r="O61" s="108">
        <f t="shared" si="59"/>
        <v>-1.8290166807455089E-3</v>
      </c>
      <c r="Q61" s="104">
        <v>0.13</v>
      </c>
      <c r="R61" s="103"/>
      <c r="S61" s="105">
        <f>S60*Q61</f>
        <v>48.270168959999999</v>
      </c>
      <c r="T61" s="106"/>
      <c r="U61" s="107">
        <f t="shared" si="1"/>
        <v>0.43679999999999808</v>
      </c>
      <c r="V61" s="108">
        <f t="shared" ref="V61:V70" si="76">IF((L61)=0,"",(U61/L61))</f>
        <v>9.1317005157062238E-3</v>
      </c>
      <c r="X61" s="104">
        <v>0.13</v>
      </c>
      <c r="Y61" s="103"/>
      <c r="Z61" s="105">
        <f>Z60*X61</f>
        <v>48.844768960000003</v>
      </c>
      <c r="AA61" s="106"/>
      <c r="AB61" s="107">
        <f t="shared" si="3"/>
        <v>0.57460000000000377</v>
      </c>
      <c r="AC61" s="108">
        <f t="shared" ref="AC61:AC70" si="77">IF((S61)=0,"",(AB61/S61))</f>
        <v>1.1903832374735565E-2</v>
      </c>
      <c r="AE61" s="104">
        <v>0.13</v>
      </c>
      <c r="AF61" s="103"/>
      <c r="AG61" s="105">
        <f>AG60*AE61</f>
        <v>49.029368960000006</v>
      </c>
      <c r="AH61" s="106"/>
      <c r="AI61" s="107">
        <f t="shared" si="74"/>
        <v>0.18460000000000321</v>
      </c>
      <c r="AJ61" s="108">
        <f t="shared" ref="AJ61:AJ70" si="78">IF((Z61)=0,"",(AI61/Z61))</f>
        <v>3.7793197496988058E-3</v>
      </c>
      <c r="AL61" s="104">
        <v>0.13</v>
      </c>
      <c r="AM61" s="103"/>
      <c r="AN61" s="105">
        <f>AN60*AL61</f>
        <v>49.13596896</v>
      </c>
      <c r="AO61" s="106"/>
      <c r="AP61" s="107">
        <f t="shared" si="75"/>
        <v>0.10659999999999314</v>
      </c>
      <c r="AQ61" s="108">
        <f t="shared" ref="AQ61:AQ70" si="79">IF((AG61)=0,"",(AP61/AG61))</f>
        <v>2.1742070571408212E-3</v>
      </c>
    </row>
    <row r="62" spans="2:43" ht="13" x14ac:dyDescent="0.25">
      <c r="B62" s="109" t="s">
        <v>41</v>
      </c>
      <c r="C62" s="21"/>
      <c r="D62" s="21"/>
      <c r="E62" s="21"/>
      <c r="F62" s="110"/>
      <c r="G62" s="101"/>
      <c r="H62" s="102">
        <f>H60+H61</f>
        <v>416.54422729999999</v>
      </c>
      <c r="I62" s="103"/>
      <c r="J62" s="103"/>
      <c r="K62" s="103"/>
      <c r="L62" s="105">
        <f>L60+L61</f>
        <v>415.78236096000001</v>
      </c>
      <c r="M62" s="106"/>
      <c r="N62" s="107">
        <f t="shared" si="58"/>
        <v>-0.76186633999998321</v>
      </c>
      <c r="O62" s="108">
        <f t="shared" si="59"/>
        <v>-1.8290166807455916E-3</v>
      </c>
      <c r="Q62" s="103"/>
      <c r="R62" s="103"/>
      <c r="S62" s="105">
        <f>S60+S61</f>
        <v>419.57916095999997</v>
      </c>
      <c r="T62" s="106"/>
      <c r="U62" s="107">
        <f t="shared" si="1"/>
        <v>3.796799999999962</v>
      </c>
      <c r="V62" s="108">
        <f t="shared" si="76"/>
        <v>9.1317005157061718E-3</v>
      </c>
      <c r="X62" s="103"/>
      <c r="Y62" s="103"/>
      <c r="Z62" s="105">
        <f>Z60+Z61</f>
        <v>424.57376096000002</v>
      </c>
      <c r="AA62" s="106"/>
      <c r="AB62" s="107">
        <f t="shared" si="3"/>
        <v>4.9946000000000481</v>
      </c>
      <c r="AC62" s="108">
        <f t="shared" si="77"/>
        <v>1.1903832374735603E-2</v>
      </c>
      <c r="AE62" s="103"/>
      <c r="AF62" s="103"/>
      <c r="AG62" s="105">
        <f>AG60+AG61</f>
        <v>426.17836096000002</v>
      </c>
      <c r="AH62" s="106"/>
      <c r="AI62" s="107">
        <f t="shared" si="74"/>
        <v>1.6046000000000049</v>
      </c>
      <c r="AJ62" s="108">
        <f t="shared" si="78"/>
        <v>3.7793197496987516E-3</v>
      </c>
      <c r="AL62" s="103"/>
      <c r="AM62" s="103"/>
      <c r="AN62" s="105">
        <f>AN60+AN61</f>
        <v>427.10496095999997</v>
      </c>
      <c r="AO62" s="106"/>
      <c r="AP62" s="107">
        <f t="shared" si="75"/>
        <v>0.9265999999999508</v>
      </c>
      <c r="AQ62" s="108">
        <f t="shared" si="79"/>
        <v>2.1742070571408459E-3</v>
      </c>
    </row>
    <row r="63" spans="2:43" ht="15.75" customHeight="1" x14ac:dyDescent="0.25">
      <c r="B63" s="421" t="s">
        <v>127</v>
      </c>
      <c r="C63" s="421"/>
      <c r="D63" s="421"/>
      <c r="E63" s="21"/>
      <c r="F63" s="267">
        <f>'Proposed Rates'!D262</f>
        <v>0.318</v>
      </c>
      <c r="G63" s="101"/>
      <c r="H63" s="111">
        <f>F63*H60</f>
        <v>117.22218077999999</v>
      </c>
      <c r="I63" s="103"/>
      <c r="J63" s="103">
        <f>'Proposed Rates'!E262</f>
        <v>0.318</v>
      </c>
      <c r="K63" s="103"/>
      <c r="L63" s="112">
        <f>J63*L60</f>
        <v>117.00777945599999</v>
      </c>
      <c r="M63" s="106"/>
      <c r="N63" s="112">
        <f t="shared" si="58"/>
        <v>-0.21440132399999356</v>
      </c>
      <c r="O63" s="113">
        <f t="shared" si="59"/>
        <v>-1.829016680745577E-3</v>
      </c>
      <c r="Q63" s="268">
        <f>'Proposed Rates'!F262</f>
        <v>0.318</v>
      </c>
      <c r="R63" s="103"/>
      <c r="S63" s="112">
        <f>Q63*S60</f>
        <v>118.076259456</v>
      </c>
      <c r="T63" s="106"/>
      <c r="U63" s="112">
        <f t="shared" si="1"/>
        <v>1.0684800000000081</v>
      </c>
      <c r="V63" s="113">
        <f t="shared" si="76"/>
        <v>9.1317005157063331E-3</v>
      </c>
      <c r="X63" s="268">
        <f>'Proposed Rates'!G262</f>
        <v>0.318</v>
      </c>
      <c r="Y63" s="103"/>
      <c r="Z63" s="112">
        <f>X63*Z60</f>
        <v>119.481819456</v>
      </c>
      <c r="AA63" s="106"/>
      <c r="AB63" s="112">
        <f t="shared" si="3"/>
        <v>1.4055599999999941</v>
      </c>
      <c r="AC63" s="113">
        <f t="shared" si="77"/>
        <v>1.1903832374735437E-2</v>
      </c>
      <c r="AE63" s="268">
        <f>'Proposed Rates'!H262</f>
        <v>0.318</v>
      </c>
      <c r="AF63" s="103"/>
      <c r="AG63" s="112">
        <f>AE63*AG60</f>
        <v>119.93337945600001</v>
      </c>
      <c r="AH63" s="106"/>
      <c r="AI63" s="112">
        <f t="shared" si="74"/>
        <v>0.45156000000001484</v>
      </c>
      <c r="AJ63" s="113">
        <f t="shared" si="78"/>
        <v>3.7793197496988648E-3</v>
      </c>
      <c r="AL63" s="268">
        <f>'Proposed Rates'!I262</f>
        <v>0.318</v>
      </c>
      <c r="AM63" s="103"/>
      <c r="AN63" s="112">
        <f>AL63*AN60</f>
        <v>120.19413945599999</v>
      </c>
      <c r="AO63" s="106"/>
      <c r="AP63" s="112">
        <f t="shared" si="75"/>
        <v>0.26075999999997634</v>
      </c>
      <c r="AQ63" s="113">
        <f t="shared" si="79"/>
        <v>2.174207057140764E-3</v>
      </c>
    </row>
    <row r="64" spans="2:43" ht="13.5" customHeight="1" thickBot="1" x14ac:dyDescent="0.3">
      <c r="B64" s="422" t="s">
        <v>126</v>
      </c>
      <c r="C64" s="422"/>
      <c r="D64" s="422"/>
      <c r="E64" s="114"/>
      <c r="F64" s="115"/>
      <c r="G64" s="116"/>
      <c r="H64" s="117">
        <f>H62-H63</f>
        <v>299.32204652000001</v>
      </c>
      <c r="I64" s="118"/>
      <c r="J64" s="118"/>
      <c r="K64" s="118"/>
      <c r="L64" s="119">
        <f>L62-L63</f>
        <v>298.77458150400003</v>
      </c>
      <c r="M64" s="120"/>
      <c r="N64" s="121">
        <f t="shared" si="58"/>
        <v>-0.54746501599998965</v>
      </c>
      <c r="O64" s="122">
        <f t="shared" si="59"/>
        <v>-1.8290166807455972E-3</v>
      </c>
      <c r="Q64" s="118"/>
      <c r="R64" s="118"/>
      <c r="S64" s="119">
        <f>S62-S63</f>
        <v>301.50290150399996</v>
      </c>
      <c r="T64" s="120"/>
      <c r="U64" s="121">
        <f t="shared" si="1"/>
        <v>2.7283199999999397</v>
      </c>
      <c r="V64" s="122">
        <f t="shared" si="76"/>
        <v>9.1317005157060607E-3</v>
      </c>
      <c r="X64" s="118"/>
      <c r="Y64" s="118"/>
      <c r="Z64" s="119">
        <f>Z62-Z63</f>
        <v>305.09194150400003</v>
      </c>
      <c r="AA64" s="120"/>
      <c r="AB64" s="121">
        <f t="shared" si="3"/>
        <v>3.5890400000000682</v>
      </c>
      <c r="AC64" s="122">
        <f t="shared" si="77"/>
        <v>1.1903832374735714E-2</v>
      </c>
      <c r="AE64" s="118"/>
      <c r="AF64" s="118"/>
      <c r="AG64" s="119">
        <f>AG62-AG63</f>
        <v>306.24498150400001</v>
      </c>
      <c r="AH64" s="120"/>
      <c r="AI64" s="121">
        <f t="shared" si="74"/>
        <v>1.1530399999999759</v>
      </c>
      <c r="AJ64" s="122">
        <f t="shared" si="78"/>
        <v>3.779319749698661E-3</v>
      </c>
      <c r="AL64" s="118"/>
      <c r="AM64" s="118"/>
      <c r="AN64" s="119">
        <f>AN62-AN63</f>
        <v>306.91082150399995</v>
      </c>
      <c r="AO64" s="120"/>
      <c r="AP64" s="121">
        <f t="shared" si="75"/>
        <v>0.66583999999994603</v>
      </c>
      <c r="AQ64" s="122">
        <f t="shared" si="79"/>
        <v>2.1742070571407852E-3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376.48321000000004</v>
      </c>
      <c r="I66" s="134"/>
      <c r="J66" s="135"/>
      <c r="K66" s="135"/>
      <c r="L66" s="137">
        <f>SUM(L57:L58,L50,L51:L53)</f>
        <v>375.80899199999999</v>
      </c>
      <c r="M66" s="136"/>
      <c r="N66" s="137">
        <f t="shared" ref="N66:N70" si="80">L66-H66</f>
        <v>-0.67421800000005305</v>
      </c>
      <c r="O66" s="98">
        <f t="shared" ref="O66:O70" si="81">IF((H66)=0,"",(N66/H66))</f>
        <v>-1.790831522075189E-3</v>
      </c>
      <c r="Q66" s="135"/>
      <c r="R66" s="135"/>
      <c r="S66" s="137">
        <f>SUM(S57:S58,S50,S51:S53)</f>
        <v>379.16899199999995</v>
      </c>
      <c r="T66" s="136"/>
      <c r="U66" s="137">
        <f t="shared" si="1"/>
        <v>3.3599999999999568</v>
      </c>
      <c r="V66" s="98">
        <f t="shared" si="76"/>
        <v>8.940712094509853E-3</v>
      </c>
      <c r="X66" s="135"/>
      <c r="Y66" s="135"/>
      <c r="Z66" s="137">
        <f>SUM(Z57:Z58,Z50,Z51:Z53)</f>
        <v>383.58899199999996</v>
      </c>
      <c r="AA66" s="136"/>
      <c r="AB66" s="137">
        <f t="shared" si="3"/>
        <v>4.4200000000000159</v>
      </c>
      <c r="AC66" s="98">
        <f t="shared" si="77"/>
        <v>1.1657071367270498E-2</v>
      </c>
      <c r="AE66" s="135"/>
      <c r="AF66" s="135"/>
      <c r="AG66" s="137">
        <f>SUM(AG57:AG58,AG50,AG51:AG53)</f>
        <v>385.00899199999992</v>
      </c>
      <c r="AH66" s="136"/>
      <c r="AI66" s="137">
        <f t="shared" ref="AI66:AI70" si="82">AG66-Z66</f>
        <v>1.4199999999999591</v>
      </c>
      <c r="AJ66" s="98">
        <f t="shared" si="78"/>
        <v>3.7018789110610326E-3</v>
      </c>
      <c r="AL66" s="135"/>
      <c r="AM66" s="135"/>
      <c r="AN66" s="137">
        <f>SUM(AN57:AN58,AN50,AN51:AN53)</f>
        <v>385.82899199999997</v>
      </c>
      <c r="AO66" s="136"/>
      <c r="AP66" s="137">
        <f t="shared" ref="AP66:AP70" si="83">AN66-AG66</f>
        <v>0.82000000000005002</v>
      </c>
      <c r="AQ66" s="98">
        <f t="shared" si="79"/>
        <v>2.1298203861172421E-3</v>
      </c>
    </row>
    <row r="67" spans="1:43" s="79" customFormat="1" x14ac:dyDescent="0.25">
      <c r="B67" s="138" t="s">
        <v>40</v>
      </c>
      <c r="C67" s="73"/>
      <c r="D67" s="73"/>
      <c r="E67" s="73"/>
      <c r="F67" s="139">
        <v>0.13</v>
      </c>
      <c r="G67" s="132"/>
      <c r="H67" s="140">
        <f>H66*F67</f>
        <v>48.942817300000009</v>
      </c>
      <c r="I67" s="141"/>
      <c r="J67" s="142">
        <v>0.13</v>
      </c>
      <c r="K67" s="143"/>
      <c r="L67" s="146">
        <f>L66*J67</f>
        <v>48.85516896</v>
      </c>
      <c r="M67" s="145"/>
      <c r="N67" s="146">
        <f t="shared" si="80"/>
        <v>-8.7648340000008318E-2</v>
      </c>
      <c r="O67" s="108">
        <f t="shared" si="81"/>
        <v>-1.7908315220752178E-3</v>
      </c>
      <c r="Q67" s="142">
        <v>0.13</v>
      </c>
      <c r="R67" s="143"/>
      <c r="S67" s="144">
        <f>S66*Q67</f>
        <v>49.291968959999991</v>
      </c>
      <c r="T67" s="145"/>
      <c r="U67" s="146">
        <f t="shared" si="1"/>
        <v>0.43679999999999097</v>
      </c>
      <c r="V67" s="108">
        <f t="shared" si="76"/>
        <v>8.9407120945097836E-3</v>
      </c>
      <c r="X67" s="142">
        <v>0.13</v>
      </c>
      <c r="Y67" s="143"/>
      <c r="Z67" s="144">
        <f>Z66*X67</f>
        <v>49.866568959999995</v>
      </c>
      <c r="AA67" s="145"/>
      <c r="AB67" s="146">
        <f t="shared" si="3"/>
        <v>0.57460000000000377</v>
      </c>
      <c r="AC67" s="108">
        <f t="shared" si="77"/>
        <v>1.1657071367270533E-2</v>
      </c>
      <c r="AE67" s="142">
        <v>0.13</v>
      </c>
      <c r="AF67" s="143"/>
      <c r="AG67" s="146">
        <f>AG66*AE67</f>
        <v>50.051168959999991</v>
      </c>
      <c r="AH67" s="145"/>
      <c r="AI67" s="146">
        <f t="shared" si="82"/>
        <v>0.1845999999999961</v>
      </c>
      <c r="AJ67" s="108">
        <f t="shared" si="78"/>
        <v>3.7018789110610613E-3</v>
      </c>
      <c r="AL67" s="142">
        <v>0.13</v>
      </c>
      <c r="AM67" s="143"/>
      <c r="AN67" s="144">
        <f>AN66*AL67</f>
        <v>50.157768959999999</v>
      </c>
      <c r="AO67" s="145"/>
      <c r="AP67" s="146">
        <f t="shared" si="83"/>
        <v>0.10660000000000736</v>
      </c>
      <c r="AQ67" s="108">
        <f t="shared" si="79"/>
        <v>2.129820386117259E-3</v>
      </c>
    </row>
    <row r="68" spans="1:43" s="79" customFormat="1" ht="13" x14ac:dyDescent="0.25">
      <c r="B68" s="147" t="s">
        <v>41</v>
      </c>
      <c r="C68" s="73"/>
      <c r="D68" s="73"/>
      <c r="E68" s="73"/>
      <c r="F68" s="148"/>
      <c r="G68" s="149"/>
      <c r="H68" s="140">
        <f>H66+H67</f>
        <v>425.42602730000004</v>
      </c>
      <c r="I68" s="141"/>
      <c r="J68" s="141"/>
      <c r="K68" s="141"/>
      <c r="L68" s="144">
        <f>L66+L67</f>
        <v>424.66416096</v>
      </c>
      <c r="M68" s="145"/>
      <c r="N68" s="146">
        <f t="shared" si="80"/>
        <v>-0.76186634000004005</v>
      </c>
      <c r="O68" s="108">
        <f t="shared" si="81"/>
        <v>-1.7908315220751421E-3</v>
      </c>
      <c r="Q68" s="141"/>
      <c r="R68" s="141"/>
      <c r="S68" s="144">
        <f>S66+S67</f>
        <v>428.46096095999997</v>
      </c>
      <c r="T68" s="145"/>
      <c r="U68" s="146">
        <f t="shared" si="1"/>
        <v>3.796799999999962</v>
      </c>
      <c r="V68" s="108">
        <f t="shared" si="76"/>
        <v>8.9407120945098791E-3</v>
      </c>
      <c r="X68" s="141"/>
      <c r="Y68" s="141"/>
      <c r="Z68" s="144">
        <f>Z66+Z67</f>
        <v>433.45556095999996</v>
      </c>
      <c r="AA68" s="145"/>
      <c r="AB68" s="146">
        <f t="shared" si="3"/>
        <v>4.9945999999999913</v>
      </c>
      <c r="AC68" s="108">
        <f t="shared" si="77"/>
        <v>1.1657071367270434E-2</v>
      </c>
      <c r="AE68" s="141"/>
      <c r="AF68" s="141"/>
      <c r="AG68" s="144">
        <f>AG66+AG67</f>
        <v>435.06016095999991</v>
      </c>
      <c r="AH68" s="145"/>
      <c r="AI68" s="146">
        <f t="shared" si="82"/>
        <v>1.6045999999999481</v>
      </c>
      <c r="AJ68" s="108">
        <f t="shared" si="78"/>
        <v>3.7018789110610196E-3</v>
      </c>
      <c r="AL68" s="141"/>
      <c r="AM68" s="141"/>
      <c r="AN68" s="144">
        <f>AN66+AN67</f>
        <v>435.98676095999997</v>
      </c>
      <c r="AO68" s="145"/>
      <c r="AP68" s="146">
        <f t="shared" si="83"/>
        <v>0.92660000000006448</v>
      </c>
      <c r="AQ68" s="108">
        <f t="shared" si="79"/>
        <v>2.1298203861172603E-3</v>
      </c>
    </row>
    <row r="69" spans="1:43" s="79" customFormat="1" ht="15.75" customHeight="1" x14ac:dyDescent="0.25">
      <c r="B69" s="421" t="s">
        <v>127</v>
      </c>
      <c r="C69" s="421"/>
      <c r="D69" s="421"/>
      <c r="E69" s="73"/>
      <c r="F69" s="269">
        <f>F63</f>
        <v>0.318</v>
      </c>
      <c r="G69" s="149"/>
      <c r="H69" s="150">
        <f>F69*H66</f>
        <v>119.72166078000002</v>
      </c>
      <c r="I69" s="141"/>
      <c r="J69" s="141">
        <f>J63</f>
        <v>0.318</v>
      </c>
      <c r="K69" s="141"/>
      <c r="L69" s="151">
        <f>J69*L66</f>
        <v>119.507259456</v>
      </c>
      <c r="M69" s="145"/>
      <c r="N69" s="151">
        <f t="shared" si="80"/>
        <v>-0.21440132400002199</v>
      </c>
      <c r="O69" s="113">
        <f t="shared" si="81"/>
        <v>-1.7908315220752315E-3</v>
      </c>
      <c r="Q69" s="268">
        <f>Q63</f>
        <v>0.318</v>
      </c>
      <c r="R69" s="141"/>
      <c r="S69" s="151">
        <f>Q69*S66</f>
        <v>120.57573945599998</v>
      </c>
      <c r="T69" s="145"/>
      <c r="U69" s="151">
        <f t="shared" si="1"/>
        <v>1.0684799999999797</v>
      </c>
      <c r="V69" s="113">
        <f t="shared" si="76"/>
        <v>8.9407120945097975E-3</v>
      </c>
      <c r="X69" s="268">
        <f>X63</f>
        <v>0.318</v>
      </c>
      <c r="Y69" s="141"/>
      <c r="Z69" s="151">
        <f>X69*Z66</f>
        <v>121.98129945599999</v>
      </c>
      <c r="AA69" s="145"/>
      <c r="AB69" s="151">
        <f t="shared" si="3"/>
        <v>1.4055600000000084</v>
      </c>
      <c r="AC69" s="113">
        <f t="shared" si="77"/>
        <v>1.1657071367270526E-2</v>
      </c>
      <c r="AE69" s="268">
        <f>AE63</f>
        <v>0.318</v>
      </c>
      <c r="AF69" s="141"/>
      <c r="AG69" s="151">
        <f>AE69*AG66</f>
        <v>122.43285945599997</v>
      </c>
      <c r="AH69" s="145"/>
      <c r="AI69" s="151">
        <f t="shared" si="82"/>
        <v>0.45155999999998642</v>
      </c>
      <c r="AJ69" s="113">
        <f t="shared" si="78"/>
        <v>3.7018789110610283E-3</v>
      </c>
      <c r="AL69" s="268">
        <f>AL63</f>
        <v>0.318</v>
      </c>
      <c r="AM69" s="141"/>
      <c r="AN69" s="151">
        <f>AL69*AN66</f>
        <v>122.69361945599999</v>
      </c>
      <c r="AO69" s="145"/>
      <c r="AP69" s="151">
        <f t="shared" si="83"/>
        <v>0.26076000000001898</v>
      </c>
      <c r="AQ69" s="113">
        <f t="shared" si="79"/>
        <v>2.1298203861172672E-3</v>
      </c>
    </row>
    <row r="70" spans="1:43" s="79" customFormat="1" ht="13.5" customHeight="1" thickBot="1" x14ac:dyDescent="0.3">
      <c r="B70" s="420" t="s">
        <v>128</v>
      </c>
      <c r="C70" s="420"/>
      <c r="D70" s="420"/>
      <c r="E70" s="152"/>
      <c r="F70" s="153"/>
      <c r="G70" s="154"/>
      <c r="H70" s="155">
        <f>H68-H69</f>
        <v>305.70436652000001</v>
      </c>
      <c r="I70" s="156"/>
      <c r="J70" s="156"/>
      <c r="K70" s="156"/>
      <c r="L70" s="157">
        <f>L68-L69</f>
        <v>305.15690150400002</v>
      </c>
      <c r="M70" s="158"/>
      <c r="N70" s="159">
        <f t="shared" si="80"/>
        <v>-0.54746501599998965</v>
      </c>
      <c r="O70" s="160">
        <f t="shared" si="81"/>
        <v>-1.7908315220750142E-3</v>
      </c>
      <c r="Q70" s="156"/>
      <c r="R70" s="156"/>
      <c r="S70" s="157">
        <f>S68-S69</f>
        <v>307.88522150400001</v>
      </c>
      <c r="T70" s="158"/>
      <c r="U70" s="159">
        <f t="shared" si="1"/>
        <v>2.7283199999999965</v>
      </c>
      <c r="V70" s="160">
        <f t="shared" si="76"/>
        <v>8.9407120945099571E-3</v>
      </c>
      <c r="X70" s="156"/>
      <c r="Y70" s="156"/>
      <c r="Z70" s="157">
        <f>Z68-Z69</f>
        <v>311.47426150399997</v>
      </c>
      <c r="AA70" s="158"/>
      <c r="AB70" s="159">
        <f t="shared" si="3"/>
        <v>3.5890399999999545</v>
      </c>
      <c r="AC70" s="160">
        <f t="shared" si="77"/>
        <v>1.1657071367270306E-2</v>
      </c>
      <c r="AE70" s="156"/>
      <c r="AF70" s="156"/>
      <c r="AG70" s="157">
        <f>AG68-AG69</f>
        <v>312.62730150399994</v>
      </c>
      <c r="AH70" s="158"/>
      <c r="AI70" s="159">
        <f t="shared" si="82"/>
        <v>1.1530399999999759</v>
      </c>
      <c r="AJ70" s="160">
        <f t="shared" si="78"/>
        <v>3.7018789110610621E-3</v>
      </c>
      <c r="AL70" s="156"/>
      <c r="AM70" s="156"/>
      <c r="AN70" s="157">
        <f>AN68-AN69</f>
        <v>313.293141504</v>
      </c>
      <c r="AO70" s="158"/>
      <c r="AP70" s="159">
        <f t="shared" si="83"/>
        <v>0.66584000000005972</v>
      </c>
      <c r="AQ70" s="160">
        <f t="shared" si="79"/>
        <v>2.1298203861173032E-3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x14ac:dyDescent="0.25">
      <c r="A75" s="11" t="s">
        <v>48</v>
      </c>
    </row>
    <row r="77" spans="1:43" x14ac:dyDescent="0.25">
      <c r="A77" s="6" t="s">
        <v>49</v>
      </c>
    </row>
    <row r="78" spans="1:43" x14ac:dyDescent="0.25">
      <c r="A78" s="6" t="s">
        <v>50</v>
      </c>
    </row>
    <row r="79" spans="1:43" x14ac:dyDescent="0.25">
      <c r="A79" s="6" t="s">
        <v>51</v>
      </c>
    </row>
    <row r="80" spans="1:43" x14ac:dyDescent="0.25">
      <c r="A80" s="6" t="s">
        <v>52</v>
      </c>
    </row>
    <row r="81" spans="1:2" x14ac:dyDescent="0.25">
      <c r="A81" s="6" t="s">
        <v>53</v>
      </c>
    </row>
    <row r="83" spans="1:2" x14ac:dyDescent="0.25">
      <c r="A83" s="170"/>
      <c r="B83" s="6" t="s">
        <v>54</v>
      </c>
    </row>
    <row r="85" spans="1:2" x14ac:dyDescent="0.25">
      <c r="B85"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3" fitToWidth="2" orientation="landscape" r:id="rId1"/>
  <headerFooter alignWithMargins="0"/>
  <colBreaks count="1" manualBreakCount="1">
    <brk id="29" min="9"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374650</xdr:colOff>
                    <xdr:row>16</xdr:row>
                    <xdr:rowOff>114300</xdr:rowOff>
                  </from>
                  <to>
                    <xdr:col>15</xdr:col>
                    <xdr:colOff>222250</xdr:colOff>
                    <xdr:row>18</xdr:row>
                    <xdr:rowOff>146050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91"/>
  <sheetViews>
    <sheetView showGridLines="0" topLeftCell="A9" zoomScale="85" zoomScaleNormal="85" zoomScaleSheetLayoutView="100" workbookViewId="0">
      <selection activeCell="A3" sqref="A3:K3"/>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2.54296875" style="6" bestFit="1" customWidth="1"/>
    <col min="9" max="9" width="2.81640625" style="6" customWidth="1"/>
    <col min="10" max="10" width="11.54296875" style="6" bestFit="1" customWidth="1"/>
    <col min="11" max="11" width="9.81640625" style="6" bestFit="1" customWidth="1"/>
    <col min="12" max="12" width="12.5429687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2.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2.542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2.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2.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56</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5000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5000</v>
      </c>
      <c r="H25" s="26">
        <f t="shared" si="0"/>
        <v>0</v>
      </c>
      <c r="I25" s="27"/>
      <c r="J25" s="24">
        <f>'Proposed Rates'!E82</f>
        <v>0</v>
      </c>
      <c r="K25" s="29">
        <f>$F$18</f>
        <v>5000</v>
      </c>
      <c r="L25" s="26">
        <f t="shared" ref="L25:L27" si="9">K25*J25</f>
        <v>0</v>
      </c>
      <c r="M25" s="27"/>
      <c r="N25" s="30">
        <f t="shared" ref="N25:N27" si="10">L25-H25</f>
        <v>0</v>
      </c>
      <c r="O25" s="31" t="str">
        <f t="shared" ref="O25:O27" si="11">IF((H25)=0,"",(N25/H25))</f>
        <v/>
      </c>
      <c r="Q25" s="24">
        <f>'Proposed Rates'!F82</f>
        <v>0</v>
      </c>
      <c r="R25" s="29">
        <f>$F$18</f>
        <v>5000</v>
      </c>
      <c r="S25" s="26">
        <f t="shared" ref="S25:S27" si="12">R25*Q25</f>
        <v>0</v>
      </c>
      <c r="T25" s="27"/>
      <c r="U25" s="30">
        <f t="shared" si="1"/>
        <v>0</v>
      </c>
      <c r="V25" s="31" t="str">
        <f t="shared" si="2"/>
        <v/>
      </c>
      <c r="X25" s="24">
        <f>'Proposed Rates'!G82</f>
        <v>0</v>
      </c>
      <c r="Y25" s="29">
        <f>$F$18</f>
        <v>5000</v>
      </c>
      <c r="Z25" s="26">
        <f t="shared" ref="Z25:Z27" si="13">Y25*X25</f>
        <v>0</v>
      </c>
      <c r="AA25" s="27"/>
      <c r="AB25" s="30">
        <f t="shared" si="3"/>
        <v>0</v>
      </c>
      <c r="AC25" s="31" t="str">
        <f t="shared" si="4"/>
        <v/>
      </c>
      <c r="AE25" s="24">
        <f>'Proposed Rates'!H82</f>
        <v>0</v>
      </c>
      <c r="AF25" s="29">
        <f>$F$18</f>
        <v>5000</v>
      </c>
      <c r="AG25" s="26">
        <f t="shared" ref="AG25:AG27" si="14">AF25*AE25</f>
        <v>0</v>
      </c>
      <c r="AH25" s="27"/>
      <c r="AI25" s="30">
        <f t="shared" si="5"/>
        <v>0</v>
      </c>
      <c r="AJ25" s="31" t="str">
        <f t="shared" si="6"/>
        <v/>
      </c>
      <c r="AL25" s="24">
        <f>'Proposed Rates'!I82</f>
        <v>0</v>
      </c>
      <c r="AM25" s="29">
        <f>$F$18</f>
        <v>5000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5000</v>
      </c>
      <c r="H26" s="26">
        <f t="shared" si="0"/>
        <v>0</v>
      </c>
      <c r="I26" s="27"/>
      <c r="J26" s="24">
        <f>'Proposed Rates'!E96</f>
        <v>0</v>
      </c>
      <c r="K26" s="29">
        <f t="shared" ref="K26:K27" si="16">$F$18</f>
        <v>5000</v>
      </c>
      <c r="L26" s="26">
        <f t="shared" si="9"/>
        <v>0</v>
      </c>
      <c r="M26" s="27"/>
      <c r="N26" s="30">
        <f t="shared" si="10"/>
        <v>0</v>
      </c>
      <c r="O26" s="31" t="str">
        <f t="shared" si="11"/>
        <v/>
      </c>
      <c r="Q26" s="24">
        <f>'Proposed Rates'!F96</f>
        <v>0</v>
      </c>
      <c r="R26" s="29">
        <f t="shared" ref="R26:R27" si="17">$F$18</f>
        <v>5000</v>
      </c>
      <c r="S26" s="26">
        <f t="shared" si="12"/>
        <v>0</v>
      </c>
      <c r="T26" s="27"/>
      <c r="U26" s="30">
        <f t="shared" si="1"/>
        <v>0</v>
      </c>
      <c r="V26" s="31" t="str">
        <f t="shared" si="2"/>
        <v/>
      </c>
      <c r="X26" s="24">
        <f>'Proposed Rates'!G96</f>
        <v>0</v>
      </c>
      <c r="Y26" s="29">
        <f t="shared" ref="Y26:Y27" si="18">$F$18</f>
        <v>5000</v>
      </c>
      <c r="Z26" s="26">
        <f t="shared" si="13"/>
        <v>0</v>
      </c>
      <c r="AA26" s="27"/>
      <c r="AB26" s="30">
        <f t="shared" si="3"/>
        <v>0</v>
      </c>
      <c r="AC26" s="31" t="str">
        <f t="shared" si="4"/>
        <v/>
      </c>
      <c r="AE26" s="24">
        <f>'Proposed Rates'!H96</f>
        <v>0</v>
      </c>
      <c r="AF26" s="29">
        <f t="shared" ref="AF26:AF27" si="19">$F$18</f>
        <v>5000</v>
      </c>
      <c r="AG26" s="26">
        <f t="shared" si="14"/>
        <v>0</v>
      </c>
      <c r="AH26" s="27"/>
      <c r="AI26" s="30">
        <f t="shared" si="5"/>
        <v>0</v>
      </c>
      <c r="AJ26" s="31" t="str">
        <f t="shared" si="6"/>
        <v/>
      </c>
      <c r="AL26" s="24">
        <f>'Proposed Rates'!I96</f>
        <v>0</v>
      </c>
      <c r="AM26" s="29">
        <f t="shared" ref="AM26:AM27" si="20">$F$18</f>
        <v>5000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5000</v>
      </c>
      <c r="H27" s="26">
        <f t="shared" si="0"/>
        <v>0</v>
      </c>
      <c r="I27" s="27"/>
      <c r="J27" s="24">
        <f>'Proposed Rates'!E110</f>
        <v>0</v>
      </c>
      <c r="K27" s="29">
        <f t="shared" si="16"/>
        <v>5000</v>
      </c>
      <c r="L27" s="26">
        <f t="shared" si="9"/>
        <v>0</v>
      </c>
      <c r="M27" s="27"/>
      <c r="N27" s="30">
        <f t="shared" si="10"/>
        <v>0</v>
      </c>
      <c r="O27" s="31" t="str">
        <f t="shared" si="11"/>
        <v/>
      </c>
      <c r="Q27" s="24">
        <f>'Proposed Rates'!F110</f>
        <v>0</v>
      </c>
      <c r="R27" s="29">
        <f t="shared" si="17"/>
        <v>5000</v>
      </c>
      <c r="S27" s="26">
        <f t="shared" si="12"/>
        <v>0</v>
      </c>
      <c r="T27" s="27"/>
      <c r="U27" s="30">
        <f t="shared" si="1"/>
        <v>0</v>
      </c>
      <c r="V27" s="31" t="str">
        <f t="shared" si="2"/>
        <v/>
      </c>
      <c r="X27" s="24">
        <f>'Proposed Rates'!G110</f>
        <v>0</v>
      </c>
      <c r="Y27" s="29">
        <f t="shared" si="18"/>
        <v>5000</v>
      </c>
      <c r="Z27" s="26">
        <f t="shared" si="13"/>
        <v>0</v>
      </c>
      <c r="AA27" s="27"/>
      <c r="AB27" s="30">
        <f t="shared" si="3"/>
        <v>0</v>
      </c>
      <c r="AC27" s="31" t="str">
        <f t="shared" si="4"/>
        <v/>
      </c>
      <c r="AE27" s="24">
        <f>'Proposed Rates'!H110</f>
        <v>0</v>
      </c>
      <c r="AF27" s="29">
        <f t="shared" si="19"/>
        <v>5000</v>
      </c>
      <c r="AG27" s="26">
        <f t="shared" si="14"/>
        <v>0</v>
      </c>
      <c r="AH27" s="27"/>
      <c r="AI27" s="30">
        <f t="shared" si="5"/>
        <v>0</v>
      </c>
      <c r="AJ27" s="31" t="str">
        <f t="shared" si="6"/>
        <v/>
      </c>
      <c r="AL27" s="24">
        <f>'Proposed Rates'!I110</f>
        <v>0</v>
      </c>
      <c r="AM27" s="29">
        <f t="shared" si="20"/>
        <v>5000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5000</v>
      </c>
      <c r="H29" s="26">
        <f t="shared" si="0"/>
        <v>125</v>
      </c>
      <c r="I29" s="27"/>
      <c r="J29" s="24">
        <f>+'SC (1000)'!J29</f>
        <v>2.5600000000000001E-2</v>
      </c>
      <c r="K29" s="25">
        <f>$F$18</f>
        <v>5000</v>
      </c>
      <c r="L29" s="26">
        <f t="shared" si="22"/>
        <v>128</v>
      </c>
      <c r="M29" s="27"/>
      <c r="N29" s="30">
        <f t="shared" si="23"/>
        <v>3</v>
      </c>
      <c r="O29" s="31">
        <f t="shared" si="24"/>
        <v>2.4E-2</v>
      </c>
      <c r="Q29" s="24">
        <f>+'SC (1000)'!Q29</f>
        <v>2.6800000000000001E-2</v>
      </c>
      <c r="R29" s="25">
        <f>$F$18</f>
        <v>5000</v>
      </c>
      <c r="S29" s="26">
        <f t="shared" si="25"/>
        <v>134</v>
      </c>
      <c r="T29" s="27"/>
      <c r="U29" s="30">
        <f t="shared" si="1"/>
        <v>6</v>
      </c>
      <c r="V29" s="31">
        <f t="shared" si="2"/>
        <v>4.6875E-2</v>
      </c>
      <c r="X29" s="24">
        <f>+'SC (1000)'!X29</f>
        <v>2.7900000000000001E-2</v>
      </c>
      <c r="Y29" s="25">
        <f>$F$18</f>
        <v>5000</v>
      </c>
      <c r="Z29" s="26">
        <f t="shared" si="26"/>
        <v>139.5</v>
      </c>
      <c r="AA29" s="27"/>
      <c r="AB29" s="30">
        <f t="shared" si="3"/>
        <v>5.5</v>
      </c>
      <c r="AC29" s="31">
        <f t="shared" si="4"/>
        <v>4.1044776119402986E-2</v>
      </c>
      <c r="AE29" s="24">
        <f>+'SC (1000)'!AE29</f>
        <v>2.8400000000000002E-2</v>
      </c>
      <c r="AF29" s="25">
        <f>$F$18</f>
        <v>5000</v>
      </c>
      <c r="AG29" s="26">
        <f t="shared" si="27"/>
        <v>142</v>
      </c>
      <c r="AH29" s="27"/>
      <c r="AI29" s="30">
        <f t="shared" si="5"/>
        <v>2.5</v>
      </c>
      <c r="AJ29" s="31">
        <f t="shared" si="6"/>
        <v>1.7921146953405017E-2</v>
      </c>
      <c r="AL29" s="24">
        <f>+'SC (1000)'!AL29</f>
        <v>2.87E-2</v>
      </c>
      <c r="AM29" s="25">
        <f>$F$18</f>
        <v>5000</v>
      </c>
      <c r="AN29" s="26">
        <f t="shared" si="28"/>
        <v>143.5</v>
      </c>
      <c r="AO29" s="27"/>
      <c r="AP29" s="30">
        <f t="shared" si="7"/>
        <v>1.5</v>
      </c>
      <c r="AQ29" s="31">
        <f t="shared" si="8"/>
        <v>1.0563380281690141E-2</v>
      </c>
    </row>
    <row r="30" spans="2:43" x14ac:dyDescent="0.25">
      <c r="B30" s="21" t="s">
        <v>21</v>
      </c>
      <c r="C30" s="21"/>
      <c r="D30" s="22"/>
      <c r="E30" s="23"/>
      <c r="F30" s="24"/>
      <c r="G30" s="25">
        <f t="shared" ref="G30" si="29">$F$18</f>
        <v>5000</v>
      </c>
      <c r="H30" s="26">
        <f t="shared" si="0"/>
        <v>0</v>
      </c>
      <c r="I30" s="27"/>
      <c r="J30" s="24"/>
      <c r="K30" s="25">
        <f t="shared" ref="K30:K38" si="30">$F$18</f>
        <v>5000</v>
      </c>
      <c r="L30" s="26">
        <f t="shared" si="22"/>
        <v>0</v>
      </c>
      <c r="M30" s="27"/>
      <c r="N30" s="30">
        <f t="shared" si="23"/>
        <v>0</v>
      </c>
      <c r="O30" s="31" t="str">
        <f t="shared" si="24"/>
        <v/>
      </c>
      <c r="Q30" s="24"/>
      <c r="R30" s="25">
        <f t="shared" ref="R30:R38" si="31">$F$18</f>
        <v>5000</v>
      </c>
      <c r="S30" s="26">
        <f t="shared" si="25"/>
        <v>0</v>
      </c>
      <c r="T30" s="27"/>
      <c r="U30" s="30">
        <f t="shared" si="1"/>
        <v>0</v>
      </c>
      <c r="V30" s="31" t="str">
        <f t="shared" si="2"/>
        <v/>
      </c>
      <c r="X30" s="24"/>
      <c r="Y30" s="25">
        <f t="shared" ref="Y30:Y38" si="32">$F$18</f>
        <v>5000</v>
      </c>
      <c r="Z30" s="26">
        <f t="shared" si="26"/>
        <v>0</v>
      </c>
      <c r="AA30" s="27"/>
      <c r="AB30" s="30">
        <f t="shared" si="3"/>
        <v>0</v>
      </c>
      <c r="AC30" s="31" t="str">
        <f t="shared" si="4"/>
        <v/>
      </c>
      <c r="AE30" s="24"/>
      <c r="AF30" s="25">
        <f t="shared" ref="AF30:AF38" si="33">$F$18</f>
        <v>5000</v>
      </c>
      <c r="AG30" s="26">
        <f t="shared" si="27"/>
        <v>0</v>
      </c>
      <c r="AH30" s="27"/>
      <c r="AI30" s="30">
        <f t="shared" si="5"/>
        <v>0</v>
      </c>
      <c r="AJ30" s="31" t="str">
        <f t="shared" si="6"/>
        <v/>
      </c>
      <c r="AL30" s="24"/>
      <c r="AM30" s="25">
        <f t="shared" ref="AM30:AM38" si="34">$F$18</f>
        <v>5000</v>
      </c>
      <c r="AN30" s="26">
        <f t="shared" si="28"/>
        <v>0</v>
      </c>
      <c r="AO30" s="27"/>
      <c r="AP30" s="30">
        <f t="shared" si="7"/>
        <v>0</v>
      </c>
      <c r="AQ30" s="31" t="str">
        <f t="shared" si="8"/>
        <v/>
      </c>
    </row>
    <row r="31" spans="2:43" x14ac:dyDescent="0.25">
      <c r="B31" s="21" t="s">
        <v>136</v>
      </c>
      <c r="C31" s="21"/>
      <c r="D31" s="22" t="s">
        <v>20</v>
      </c>
      <c r="E31" s="23"/>
      <c r="F31" s="24">
        <f>+'Proposed Rates'!D68</f>
        <v>0</v>
      </c>
      <c r="G31" s="25">
        <f>$F$18</f>
        <v>5000</v>
      </c>
      <c r="H31" s="26">
        <f t="shared" si="0"/>
        <v>0</v>
      </c>
      <c r="I31" s="27"/>
      <c r="J31" s="44">
        <f>+'SC (1000)'!J31</f>
        <v>5.9999999999999995E-4</v>
      </c>
      <c r="K31" s="25">
        <f t="shared" si="30"/>
        <v>5000</v>
      </c>
      <c r="L31" s="26">
        <f t="shared" si="22"/>
        <v>2.9999999999999996</v>
      </c>
      <c r="M31" s="27"/>
      <c r="N31" s="30">
        <f t="shared" si="23"/>
        <v>2.9999999999999996</v>
      </c>
      <c r="O31" s="31" t="str">
        <f t="shared" si="24"/>
        <v/>
      </c>
      <c r="Q31" s="24">
        <f>+'SC (1000)'!Q31</f>
        <v>5.9999999999999995E-4</v>
      </c>
      <c r="R31" s="25">
        <f t="shared" si="31"/>
        <v>5000</v>
      </c>
      <c r="S31" s="26">
        <f t="shared" si="25"/>
        <v>2.9999999999999996</v>
      </c>
      <c r="T31" s="27"/>
      <c r="U31" s="30">
        <f t="shared" si="1"/>
        <v>0</v>
      </c>
      <c r="V31" s="31">
        <f t="shared" si="2"/>
        <v>0</v>
      </c>
      <c r="X31" s="24">
        <f>+'SC (1000)'!X31</f>
        <v>0</v>
      </c>
      <c r="Y31" s="25">
        <f t="shared" si="32"/>
        <v>5000</v>
      </c>
      <c r="Z31" s="26">
        <f t="shared" si="26"/>
        <v>0</v>
      </c>
      <c r="AA31" s="27"/>
      <c r="AB31" s="30">
        <f t="shared" si="3"/>
        <v>-2.9999999999999996</v>
      </c>
      <c r="AC31" s="31">
        <f t="shared" si="4"/>
        <v>-1</v>
      </c>
      <c r="AE31" s="24">
        <f>+'SC (1000)'!AE31</f>
        <v>0</v>
      </c>
      <c r="AF31" s="25">
        <f t="shared" si="33"/>
        <v>5000</v>
      </c>
      <c r="AG31" s="26">
        <f t="shared" si="27"/>
        <v>0</v>
      </c>
      <c r="AH31" s="27"/>
      <c r="AI31" s="30">
        <f t="shared" si="5"/>
        <v>0</v>
      </c>
      <c r="AJ31" s="31" t="str">
        <f t="shared" si="6"/>
        <v/>
      </c>
      <c r="AL31" s="24">
        <f>+'SC (1000)'!AL31</f>
        <v>0</v>
      </c>
      <c r="AM31" s="25">
        <f t="shared" si="34"/>
        <v>5000</v>
      </c>
      <c r="AN31" s="26">
        <f t="shared" si="28"/>
        <v>0</v>
      </c>
      <c r="AO31" s="27"/>
      <c r="AP31" s="30">
        <f t="shared" si="7"/>
        <v>0</v>
      </c>
      <c r="AQ31" s="31" t="str">
        <f t="shared" si="8"/>
        <v/>
      </c>
    </row>
    <row r="32" spans="2:43" x14ac:dyDescent="0.25">
      <c r="B32" s="33"/>
      <c r="C32" s="21"/>
      <c r="D32" s="22"/>
      <c r="E32" s="23"/>
      <c r="F32" s="24"/>
      <c r="G32" s="25">
        <f t="shared" ref="G32:G38" si="35">$F$18</f>
        <v>5000</v>
      </c>
      <c r="H32" s="26">
        <f t="shared" si="0"/>
        <v>0</v>
      </c>
      <c r="I32" s="27"/>
      <c r="J32" s="28"/>
      <c r="K32" s="25">
        <f t="shared" si="30"/>
        <v>5000</v>
      </c>
      <c r="L32" s="26">
        <f t="shared" si="22"/>
        <v>0</v>
      </c>
      <c r="M32" s="27"/>
      <c r="N32" s="30">
        <f t="shared" si="23"/>
        <v>0</v>
      </c>
      <c r="O32" s="31" t="str">
        <f t="shared" si="24"/>
        <v/>
      </c>
      <c r="Q32" s="28"/>
      <c r="R32" s="25">
        <f t="shared" si="31"/>
        <v>5000</v>
      </c>
      <c r="S32" s="26">
        <f t="shared" si="25"/>
        <v>0</v>
      </c>
      <c r="T32" s="27"/>
      <c r="U32" s="30">
        <f t="shared" si="1"/>
        <v>0</v>
      </c>
      <c r="V32" s="31" t="str">
        <f t="shared" si="2"/>
        <v/>
      </c>
      <c r="X32" s="28"/>
      <c r="Y32" s="25">
        <f t="shared" si="32"/>
        <v>5000</v>
      </c>
      <c r="Z32" s="26">
        <f t="shared" si="26"/>
        <v>0</v>
      </c>
      <c r="AA32" s="27"/>
      <c r="AB32" s="30">
        <f t="shared" si="3"/>
        <v>0</v>
      </c>
      <c r="AC32" s="31" t="str">
        <f t="shared" si="4"/>
        <v/>
      </c>
      <c r="AE32" s="28"/>
      <c r="AF32" s="25">
        <f t="shared" si="33"/>
        <v>5000</v>
      </c>
      <c r="AG32" s="26">
        <f t="shared" si="27"/>
        <v>0</v>
      </c>
      <c r="AH32" s="27"/>
      <c r="AI32" s="30">
        <f t="shared" si="5"/>
        <v>0</v>
      </c>
      <c r="AJ32" s="31" t="str">
        <f t="shared" si="6"/>
        <v/>
      </c>
      <c r="AL32" s="28"/>
      <c r="AM32" s="25">
        <f t="shared" si="34"/>
        <v>5000</v>
      </c>
      <c r="AN32" s="26">
        <f t="shared" si="28"/>
        <v>0</v>
      </c>
      <c r="AO32" s="27"/>
      <c r="AP32" s="30">
        <f t="shared" si="7"/>
        <v>0</v>
      </c>
      <c r="AQ32" s="31" t="str">
        <f t="shared" si="8"/>
        <v/>
      </c>
    </row>
    <row r="33" spans="2:43" x14ac:dyDescent="0.25">
      <c r="B33" s="33"/>
      <c r="C33" s="21"/>
      <c r="D33" s="22"/>
      <c r="E33" s="23"/>
      <c r="F33" s="24"/>
      <c r="G33" s="25">
        <f t="shared" si="35"/>
        <v>5000</v>
      </c>
      <c r="H33" s="26">
        <f t="shared" si="0"/>
        <v>0</v>
      </c>
      <c r="I33" s="27"/>
      <c r="J33" s="28"/>
      <c r="K33" s="25">
        <f t="shared" si="30"/>
        <v>5000</v>
      </c>
      <c r="L33" s="26">
        <f t="shared" si="22"/>
        <v>0</v>
      </c>
      <c r="M33" s="27"/>
      <c r="N33" s="30">
        <f t="shared" si="23"/>
        <v>0</v>
      </c>
      <c r="O33" s="31" t="str">
        <f t="shared" si="24"/>
        <v/>
      </c>
      <c r="Q33" s="28"/>
      <c r="R33" s="25">
        <f t="shared" si="31"/>
        <v>5000</v>
      </c>
      <c r="S33" s="26">
        <f t="shared" si="25"/>
        <v>0</v>
      </c>
      <c r="T33" s="27"/>
      <c r="U33" s="30">
        <f t="shared" si="1"/>
        <v>0</v>
      </c>
      <c r="V33" s="31" t="str">
        <f t="shared" si="2"/>
        <v/>
      </c>
      <c r="X33" s="28"/>
      <c r="Y33" s="25">
        <f t="shared" si="32"/>
        <v>5000</v>
      </c>
      <c r="Z33" s="26">
        <f t="shared" si="26"/>
        <v>0</v>
      </c>
      <c r="AA33" s="27"/>
      <c r="AB33" s="30">
        <f t="shared" si="3"/>
        <v>0</v>
      </c>
      <c r="AC33" s="31" t="str">
        <f t="shared" si="4"/>
        <v/>
      </c>
      <c r="AE33" s="28"/>
      <c r="AF33" s="25">
        <f t="shared" si="33"/>
        <v>5000</v>
      </c>
      <c r="AG33" s="26">
        <f t="shared" si="27"/>
        <v>0</v>
      </c>
      <c r="AH33" s="27"/>
      <c r="AI33" s="30">
        <f t="shared" si="5"/>
        <v>0</v>
      </c>
      <c r="AJ33" s="31" t="str">
        <f t="shared" si="6"/>
        <v/>
      </c>
      <c r="AL33" s="28"/>
      <c r="AM33" s="25">
        <f t="shared" si="34"/>
        <v>5000</v>
      </c>
      <c r="AN33" s="26">
        <f t="shared" si="28"/>
        <v>0</v>
      </c>
      <c r="AO33" s="27"/>
      <c r="AP33" s="30">
        <f t="shared" si="7"/>
        <v>0</v>
      </c>
      <c r="AQ33" s="31" t="str">
        <f t="shared" si="8"/>
        <v/>
      </c>
    </row>
    <row r="34" spans="2:43" x14ac:dyDescent="0.25">
      <c r="B34" s="33"/>
      <c r="C34" s="21"/>
      <c r="D34" s="22"/>
      <c r="E34" s="23"/>
      <c r="F34" s="24"/>
      <c r="G34" s="25">
        <f t="shared" si="35"/>
        <v>5000</v>
      </c>
      <c r="H34" s="26">
        <f t="shared" si="0"/>
        <v>0</v>
      </c>
      <c r="I34" s="27"/>
      <c r="J34" s="28"/>
      <c r="K34" s="25">
        <f t="shared" si="30"/>
        <v>5000</v>
      </c>
      <c r="L34" s="26">
        <f t="shared" si="22"/>
        <v>0</v>
      </c>
      <c r="M34" s="27"/>
      <c r="N34" s="30">
        <f t="shared" si="23"/>
        <v>0</v>
      </c>
      <c r="O34" s="31" t="str">
        <f t="shared" si="24"/>
        <v/>
      </c>
      <c r="Q34" s="28"/>
      <c r="R34" s="25">
        <f t="shared" si="31"/>
        <v>5000</v>
      </c>
      <c r="S34" s="26">
        <f t="shared" si="25"/>
        <v>0</v>
      </c>
      <c r="T34" s="27"/>
      <c r="U34" s="30">
        <f t="shared" si="1"/>
        <v>0</v>
      </c>
      <c r="V34" s="31" t="str">
        <f t="shared" si="2"/>
        <v/>
      </c>
      <c r="X34" s="28"/>
      <c r="Y34" s="25">
        <f t="shared" si="32"/>
        <v>5000</v>
      </c>
      <c r="Z34" s="26">
        <f t="shared" si="26"/>
        <v>0</v>
      </c>
      <c r="AA34" s="27"/>
      <c r="AB34" s="30">
        <f t="shared" si="3"/>
        <v>0</v>
      </c>
      <c r="AC34" s="31" t="str">
        <f t="shared" si="4"/>
        <v/>
      </c>
      <c r="AE34" s="28"/>
      <c r="AF34" s="25">
        <f t="shared" si="33"/>
        <v>5000</v>
      </c>
      <c r="AG34" s="26">
        <f t="shared" si="27"/>
        <v>0</v>
      </c>
      <c r="AH34" s="27"/>
      <c r="AI34" s="30">
        <f t="shared" si="5"/>
        <v>0</v>
      </c>
      <c r="AJ34" s="31" t="str">
        <f t="shared" si="6"/>
        <v/>
      </c>
      <c r="AL34" s="28"/>
      <c r="AM34" s="25">
        <f t="shared" si="34"/>
        <v>5000</v>
      </c>
      <c r="AN34" s="26">
        <f t="shared" si="28"/>
        <v>0</v>
      </c>
      <c r="AO34" s="27"/>
      <c r="AP34" s="30">
        <f t="shared" si="7"/>
        <v>0</v>
      </c>
      <c r="AQ34" s="31" t="str">
        <f t="shared" si="8"/>
        <v/>
      </c>
    </row>
    <row r="35" spans="2:43" x14ac:dyDescent="0.25">
      <c r="B35" s="33"/>
      <c r="C35" s="21"/>
      <c r="D35" s="22"/>
      <c r="E35" s="23"/>
      <c r="F35" s="24"/>
      <c r="G35" s="25">
        <f t="shared" si="35"/>
        <v>5000</v>
      </c>
      <c r="H35" s="26">
        <f t="shared" si="0"/>
        <v>0</v>
      </c>
      <c r="I35" s="27"/>
      <c r="J35" s="28"/>
      <c r="K35" s="25">
        <f t="shared" si="30"/>
        <v>5000</v>
      </c>
      <c r="L35" s="26">
        <f t="shared" si="22"/>
        <v>0</v>
      </c>
      <c r="M35" s="27"/>
      <c r="N35" s="30">
        <f t="shared" si="23"/>
        <v>0</v>
      </c>
      <c r="O35" s="31" t="str">
        <f t="shared" si="24"/>
        <v/>
      </c>
      <c r="Q35" s="28"/>
      <c r="R35" s="25">
        <f t="shared" si="31"/>
        <v>5000</v>
      </c>
      <c r="S35" s="26">
        <f t="shared" si="25"/>
        <v>0</v>
      </c>
      <c r="T35" s="27"/>
      <c r="U35" s="30">
        <f t="shared" si="1"/>
        <v>0</v>
      </c>
      <c r="V35" s="31" t="str">
        <f t="shared" si="2"/>
        <v/>
      </c>
      <c r="X35" s="28"/>
      <c r="Y35" s="25">
        <f t="shared" si="32"/>
        <v>5000</v>
      </c>
      <c r="Z35" s="26">
        <f t="shared" si="26"/>
        <v>0</v>
      </c>
      <c r="AA35" s="27"/>
      <c r="AB35" s="30">
        <f t="shared" si="3"/>
        <v>0</v>
      </c>
      <c r="AC35" s="31" t="str">
        <f t="shared" si="4"/>
        <v/>
      </c>
      <c r="AE35" s="28"/>
      <c r="AF35" s="25">
        <f t="shared" si="33"/>
        <v>5000</v>
      </c>
      <c r="AG35" s="26">
        <f t="shared" si="27"/>
        <v>0</v>
      </c>
      <c r="AH35" s="27"/>
      <c r="AI35" s="30">
        <f t="shared" si="5"/>
        <v>0</v>
      </c>
      <c r="AJ35" s="31" t="str">
        <f t="shared" si="6"/>
        <v/>
      </c>
      <c r="AL35" s="28"/>
      <c r="AM35" s="25">
        <f t="shared" si="34"/>
        <v>5000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5000</v>
      </c>
      <c r="H36" s="26">
        <f t="shared" si="0"/>
        <v>5</v>
      </c>
      <c r="I36" s="27"/>
      <c r="J36" s="28">
        <f>+'Proposed Rates'!E53</f>
        <v>-6.9999999999999999E-4</v>
      </c>
      <c r="K36" s="25">
        <f t="shared" si="30"/>
        <v>5000</v>
      </c>
      <c r="L36" s="26">
        <f t="shared" si="22"/>
        <v>-3.5</v>
      </c>
      <c r="M36" s="27"/>
      <c r="N36" s="30">
        <f t="shared" si="23"/>
        <v>-8.5</v>
      </c>
      <c r="O36" s="31">
        <f t="shared" si="24"/>
        <v>-1.7</v>
      </c>
      <c r="Q36" s="28">
        <f>+'Proposed Rates'!F53</f>
        <v>-6.9999999999999999E-4</v>
      </c>
      <c r="R36" s="25">
        <f t="shared" si="31"/>
        <v>5000</v>
      </c>
      <c r="S36" s="26">
        <f t="shared" si="25"/>
        <v>-3.5</v>
      </c>
      <c r="T36" s="27"/>
      <c r="U36" s="30">
        <f t="shared" si="1"/>
        <v>0</v>
      </c>
      <c r="V36" s="31">
        <f t="shared" si="2"/>
        <v>0</v>
      </c>
      <c r="X36" s="28">
        <f>+'Proposed Rates'!G53</f>
        <v>0</v>
      </c>
      <c r="Y36" s="25">
        <f t="shared" si="32"/>
        <v>5000</v>
      </c>
      <c r="Z36" s="26">
        <f t="shared" si="26"/>
        <v>0</v>
      </c>
      <c r="AA36" s="27"/>
      <c r="AB36" s="30">
        <f t="shared" si="3"/>
        <v>3.5</v>
      </c>
      <c r="AC36" s="31">
        <f t="shared" si="4"/>
        <v>-1</v>
      </c>
      <c r="AE36" s="28">
        <f>+'Proposed Rates'!H53</f>
        <v>0</v>
      </c>
      <c r="AF36" s="25">
        <f t="shared" si="33"/>
        <v>5000</v>
      </c>
      <c r="AG36" s="26">
        <f t="shared" si="27"/>
        <v>0</v>
      </c>
      <c r="AH36" s="27"/>
      <c r="AI36" s="30">
        <f t="shared" si="5"/>
        <v>0</v>
      </c>
      <c r="AJ36" s="31" t="str">
        <f t="shared" si="6"/>
        <v/>
      </c>
      <c r="AL36" s="28">
        <f>+'Proposed Rates'!I53</f>
        <v>0</v>
      </c>
      <c r="AM36" s="25">
        <f t="shared" si="34"/>
        <v>5000</v>
      </c>
      <c r="AN36" s="26">
        <f t="shared" si="28"/>
        <v>0</v>
      </c>
      <c r="AO36" s="27"/>
      <c r="AP36" s="30">
        <f t="shared" si="7"/>
        <v>0</v>
      </c>
      <c r="AQ36" s="31" t="str">
        <f t="shared" si="8"/>
        <v/>
      </c>
    </row>
    <row r="37" spans="2:43" x14ac:dyDescent="0.25">
      <c r="B37" s="33"/>
      <c r="C37" s="21"/>
      <c r="D37" s="22"/>
      <c r="E37" s="23"/>
      <c r="F37" s="24"/>
      <c r="G37" s="25">
        <f t="shared" si="35"/>
        <v>5000</v>
      </c>
      <c r="H37" s="26">
        <f t="shared" si="0"/>
        <v>0</v>
      </c>
      <c r="I37" s="27"/>
      <c r="J37" s="28"/>
      <c r="K37" s="25">
        <f t="shared" si="30"/>
        <v>5000</v>
      </c>
      <c r="L37" s="26">
        <f t="shared" si="22"/>
        <v>0</v>
      </c>
      <c r="M37" s="27"/>
      <c r="N37" s="30">
        <f t="shared" si="23"/>
        <v>0</v>
      </c>
      <c r="O37" s="31" t="str">
        <f t="shared" si="24"/>
        <v/>
      </c>
      <c r="Q37" s="28"/>
      <c r="R37" s="25">
        <f t="shared" si="31"/>
        <v>5000</v>
      </c>
      <c r="S37" s="26">
        <f t="shared" si="25"/>
        <v>0</v>
      </c>
      <c r="T37" s="27"/>
      <c r="U37" s="30">
        <f t="shared" si="1"/>
        <v>0</v>
      </c>
      <c r="V37" s="31" t="str">
        <f t="shared" si="2"/>
        <v/>
      </c>
      <c r="X37" s="28"/>
      <c r="Y37" s="25">
        <f t="shared" si="32"/>
        <v>5000</v>
      </c>
      <c r="Z37" s="26">
        <f t="shared" si="26"/>
        <v>0</v>
      </c>
      <c r="AA37" s="27"/>
      <c r="AB37" s="30">
        <f t="shared" si="3"/>
        <v>0</v>
      </c>
      <c r="AC37" s="31" t="str">
        <f t="shared" si="4"/>
        <v/>
      </c>
      <c r="AE37" s="28"/>
      <c r="AF37" s="25">
        <f t="shared" si="33"/>
        <v>5000</v>
      </c>
      <c r="AG37" s="26">
        <f t="shared" si="27"/>
        <v>0</v>
      </c>
      <c r="AH37" s="27"/>
      <c r="AI37" s="30">
        <f t="shared" si="5"/>
        <v>0</v>
      </c>
      <c r="AJ37" s="31" t="str">
        <f t="shared" si="6"/>
        <v/>
      </c>
      <c r="AL37" s="28"/>
      <c r="AM37" s="25">
        <f t="shared" si="34"/>
        <v>5000</v>
      </c>
      <c r="AN37" s="26">
        <f t="shared" si="28"/>
        <v>0</v>
      </c>
      <c r="AO37" s="27"/>
      <c r="AP37" s="30">
        <f t="shared" si="7"/>
        <v>0</v>
      </c>
      <c r="AQ37" s="31" t="str">
        <f t="shared" si="8"/>
        <v/>
      </c>
    </row>
    <row r="38" spans="2:43" x14ac:dyDescent="0.25">
      <c r="B38" s="33"/>
      <c r="C38" s="21"/>
      <c r="D38" s="22"/>
      <c r="E38" s="23"/>
      <c r="F38" s="24"/>
      <c r="G38" s="25">
        <f t="shared" si="35"/>
        <v>5000</v>
      </c>
      <c r="H38" s="26">
        <f t="shared" si="0"/>
        <v>0</v>
      </c>
      <c r="I38" s="27"/>
      <c r="J38" s="28"/>
      <c r="K38" s="25">
        <f t="shared" si="30"/>
        <v>5000</v>
      </c>
      <c r="L38" s="26">
        <f t="shared" si="22"/>
        <v>0</v>
      </c>
      <c r="M38" s="27"/>
      <c r="N38" s="30">
        <f t="shared" si="23"/>
        <v>0</v>
      </c>
      <c r="O38" s="31" t="str">
        <f t="shared" si="24"/>
        <v/>
      </c>
      <c r="Q38" s="28"/>
      <c r="R38" s="25">
        <f t="shared" si="31"/>
        <v>5000</v>
      </c>
      <c r="S38" s="26">
        <f t="shared" si="25"/>
        <v>0</v>
      </c>
      <c r="T38" s="27"/>
      <c r="U38" s="30">
        <f t="shared" si="1"/>
        <v>0</v>
      </c>
      <c r="V38" s="31" t="str">
        <f t="shared" si="2"/>
        <v/>
      </c>
      <c r="X38" s="28"/>
      <c r="Y38" s="25">
        <f t="shared" si="32"/>
        <v>5000</v>
      </c>
      <c r="Z38" s="26">
        <f t="shared" si="26"/>
        <v>0</v>
      </c>
      <c r="AA38" s="27"/>
      <c r="AB38" s="30">
        <f t="shared" si="3"/>
        <v>0</v>
      </c>
      <c r="AC38" s="31" t="str">
        <f t="shared" si="4"/>
        <v/>
      </c>
      <c r="AE38" s="28"/>
      <c r="AF38" s="25">
        <f t="shared" si="33"/>
        <v>5000</v>
      </c>
      <c r="AG38" s="26">
        <f t="shared" si="27"/>
        <v>0</v>
      </c>
      <c r="AH38" s="27"/>
      <c r="AI38" s="30">
        <f t="shared" si="5"/>
        <v>0</v>
      </c>
      <c r="AJ38" s="31" t="str">
        <f t="shared" si="6"/>
        <v/>
      </c>
      <c r="AL38" s="28"/>
      <c r="AM38" s="25">
        <f t="shared" si="34"/>
        <v>5000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149.32</v>
      </c>
      <c r="I39" s="62"/>
      <c r="J39" s="239"/>
      <c r="K39" s="240"/>
      <c r="L39" s="238">
        <f>SUM(L23:L38)</f>
        <v>147.26</v>
      </c>
      <c r="M39" s="62"/>
      <c r="N39" s="37">
        <f t="shared" si="23"/>
        <v>-2.0600000000000023</v>
      </c>
      <c r="O39" s="38">
        <f t="shared" si="24"/>
        <v>-1.3795874631663558E-2</v>
      </c>
      <c r="Q39" s="239"/>
      <c r="R39" s="240"/>
      <c r="S39" s="238">
        <f>SUM(S23:S38)</f>
        <v>154.22</v>
      </c>
      <c r="T39" s="62"/>
      <c r="U39" s="37">
        <f t="shared" si="1"/>
        <v>6.960000000000008</v>
      </c>
      <c r="V39" s="38">
        <f t="shared" si="2"/>
        <v>4.7263343745755866E-2</v>
      </c>
      <c r="X39" s="239"/>
      <c r="Y39" s="240"/>
      <c r="Z39" s="238">
        <f>SUM(Z23:Z38)</f>
        <v>161.04</v>
      </c>
      <c r="AA39" s="62"/>
      <c r="AB39" s="37">
        <f t="shared" si="3"/>
        <v>6.8199999999999932</v>
      </c>
      <c r="AC39" s="38">
        <f t="shared" si="4"/>
        <v>4.4222539229671856E-2</v>
      </c>
      <c r="AE39" s="239"/>
      <c r="AF39" s="240"/>
      <c r="AG39" s="238">
        <f>SUM(AG23:AG38)</f>
        <v>163.96</v>
      </c>
      <c r="AH39" s="62"/>
      <c r="AI39" s="37">
        <f t="shared" si="5"/>
        <v>2.9200000000000159</v>
      </c>
      <c r="AJ39" s="38">
        <f t="shared" si="6"/>
        <v>1.8132141082960854E-2</v>
      </c>
      <c r="AL39" s="239"/>
      <c r="AM39" s="240"/>
      <c r="AN39" s="238">
        <f>SUM(AN23:AN38)</f>
        <v>165.68</v>
      </c>
      <c r="AO39" s="62"/>
      <c r="AP39" s="37">
        <f t="shared" si="7"/>
        <v>1.7199999999999989</v>
      </c>
      <c r="AQ39" s="38">
        <f t="shared" si="8"/>
        <v>1.0490363503293479E-2</v>
      </c>
    </row>
    <row r="40" spans="2:43" ht="25" x14ac:dyDescent="0.25">
      <c r="B40" s="40" t="s">
        <v>99</v>
      </c>
      <c r="C40" s="21"/>
      <c r="D40" s="22" t="s">
        <v>20</v>
      </c>
      <c r="E40" s="23"/>
      <c r="F40" s="24">
        <f>+'Proposed Rates'!D39</f>
        <v>-2.0000000000000001E-4</v>
      </c>
      <c r="G40" s="25">
        <f>$F$18</f>
        <v>5000</v>
      </c>
      <c r="H40" s="26">
        <f>G40*F40</f>
        <v>-1</v>
      </c>
      <c r="I40" s="27"/>
      <c r="J40" s="44">
        <f>+'Proposed Rates'!E39</f>
        <v>-5.9999999999999995E-4</v>
      </c>
      <c r="K40" s="25">
        <f>$F$18</f>
        <v>5000</v>
      </c>
      <c r="L40" s="26">
        <f>K40*J40</f>
        <v>-2.9999999999999996</v>
      </c>
      <c r="M40" s="27"/>
      <c r="N40" s="30">
        <f>L40-H40</f>
        <v>-1.9999999999999996</v>
      </c>
      <c r="O40" s="31">
        <f>IF((H40)=0,"",(N40/H40))</f>
        <v>1.9999999999999996</v>
      </c>
      <c r="Q40" s="28">
        <f>+'Proposed Rates'!F39</f>
        <v>-5.9999999999999995E-4</v>
      </c>
      <c r="R40" s="25">
        <f>$F$18</f>
        <v>5000</v>
      </c>
      <c r="S40" s="26">
        <f>R40*Q40</f>
        <v>-2.9999999999999996</v>
      </c>
      <c r="T40" s="27"/>
      <c r="U40" s="30">
        <f t="shared" si="1"/>
        <v>0</v>
      </c>
      <c r="V40" s="31">
        <f t="shared" si="2"/>
        <v>0</v>
      </c>
      <c r="X40" s="28">
        <f>+'Proposed Rates'!G39</f>
        <v>0</v>
      </c>
      <c r="Y40" s="25">
        <f>$F$18</f>
        <v>5000</v>
      </c>
      <c r="Z40" s="26">
        <f>Y40*X40</f>
        <v>0</v>
      </c>
      <c r="AA40" s="27"/>
      <c r="AB40" s="30">
        <f t="shared" si="3"/>
        <v>2.9999999999999996</v>
      </c>
      <c r="AC40" s="31">
        <f t="shared" si="4"/>
        <v>-1</v>
      </c>
      <c r="AE40" s="28">
        <f>+'Proposed Rates'!H39</f>
        <v>0</v>
      </c>
      <c r="AF40" s="25">
        <f>$F$18</f>
        <v>5000</v>
      </c>
      <c r="AG40" s="26">
        <f>AF40*AE40</f>
        <v>0</v>
      </c>
      <c r="AH40" s="27"/>
      <c r="AI40" s="30">
        <f t="shared" si="5"/>
        <v>0</v>
      </c>
      <c r="AJ40" s="31" t="str">
        <f t="shared" si="6"/>
        <v/>
      </c>
      <c r="AL40" s="28">
        <f>+'Proposed Rates'!I39</f>
        <v>0</v>
      </c>
      <c r="AM40" s="25">
        <f>$F$18</f>
        <v>5000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5000</v>
      </c>
      <c r="H42" s="26">
        <f t="shared" ref="H42:H43" si="37">G42*F42</f>
        <v>0</v>
      </c>
      <c r="I42" s="41"/>
      <c r="J42" s="28">
        <f>+'Proposed Rates'!E140</f>
        <v>0</v>
      </c>
      <c r="K42" s="25">
        <f t="shared" ref="K42:K43" si="38">$F$18</f>
        <v>5000</v>
      </c>
      <c r="L42" s="26">
        <f t="shared" ref="L42:L43" si="39">K42*J42</f>
        <v>0</v>
      </c>
      <c r="M42" s="42"/>
      <c r="N42" s="30">
        <f t="shared" ref="N42:N43" si="40">L42-H42</f>
        <v>0</v>
      </c>
      <c r="O42" s="31" t="str">
        <f t="shared" ref="O42:O46" si="41">IF((H42)=0,"",(N42/H42))</f>
        <v/>
      </c>
      <c r="Q42" s="28">
        <f>+'Proposed Rates'!F140</f>
        <v>0</v>
      </c>
      <c r="R42" s="25">
        <f t="shared" ref="R42:R43" si="42">$F$18</f>
        <v>5000</v>
      </c>
      <c r="S42" s="26">
        <f t="shared" ref="S42:S43" si="43">R42*Q42</f>
        <v>0</v>
      </c>
      <c r="T42" s="42"/>
      <c r="U42" s="30">
        <f t="shared" si="1"/>
        <v>0</v>
      </c>
      <c r="V42" s="31" t="str">
        <f t="shared" si="2"/>
        <v/>
      </c>
      <c r="X42" s="28">
        <f>+'Proposed Rates'!G140</f>
        <v>0</v>
      </c>
      <c r="Y42" s="25">
        <f t="shared" ref="Y42:Y43" si="44">$F$18</f>
        <v>5000</v>
      </c>
      <c r="Z42" s="26">
        <f t="shared" ref="Z42:Z43" si="45">Y42*X42</f>
        <v>0</v>
      </c>
      <c r="AA42" s="42"/>
      <c r="AB42" s="30">
        <f t="shared" si="3"/>
        <v>0</v>
      </c>
      <c r="AC42" s="31" t="str">
        <f t="shared" si="4"/>
        <v/>
      </c>
      <c r="AE42" s="28">
        <f>+'Proposed Rates'!H140</f>
        <v>0</v>
      </c>
      <c r="AF42" s="25">
        <f t="shared" ref="AF42:AF43" si="46">$F$18</f>
        <v>5000</v>
      </c>
      <c r="AG42" s="26">
        <f t="shared" ref="AG42:AG43" si="47">AF42*AE42</f>
        <v>0</v>
      </c>
      <c r="AH42" s="42"/>
      <c r="AI42" s="30">
        <f t="shared" si="5"/>
        <v>0</v>
      </c>
      <c r="AJ42" s="31" t="str">
        <f t="shared" si="6"/>
        <v/>
      </c>
      <c r="AL42" s="28">
        <f>+'Proposed Rates'!I140</f>
        <v>0</v>
      </c>
      <c r="AM42" s="25">
        <f t="shared" ref="AM42:AM43" si="48">$F$18</f>
        <v>5000</v>
      </c>
      <c r="AN42" s="26">
        <f t="shared" ref="AN42:AN43" si="49">AM42*AL42</f>
        <v>0</v>
      </c>
      <c r="AO42" s="42"/>
      <c r="AP42" s="30">
        <f t="shared" si="7"/>
        <v>0</v>
      </c>
      <c r="AQ42" s="31" t="str">
        <f t="shared" si="8"/>
        <v/>
      </c>
    </row>
    <row r="43" spans="2:43" x14ac:dyDescent="0.25">
      <c r="B43" s="40"/>
      <c r="C43" s="21"/>
      <c r="D43" s="22"/>
      <c r="E43" s="23"/>
      <c r="F43" s="24"/>
      <c r="G43" s="25">
        <f t="shared" si="36"/>
        <v>5000</v>
      </c>
      <c r="H43" s="26">
        <f t="shared" si="37"/>
        <v>0</v>
      </c>
      <c r="I43" s="41"/>
      <c r="J43" s="28"/>
      <c r="K43" s="25">
        <f t="shared" si="38"/>
        <v>5000</v>
      </c>
      <c r="L43" s="26">
        <f t="shared" si="39"/>
        <v>0</v>
      </c>
      <c r="M43" s="42"/>
      <c r="N43" s="30">
        <f t="shared" si="40"/>
        <v>0</v>
      </c>
      <c r="O43" s="31" t="str">
        <f t="shared" si="41"/>
        <v/>
      </c>
      <c r="Q43" s="28"/>
      <c r="R43" s="25">
        <f t="shared" si="42"/>
        <v>5000</v>
      </c>
      <c r="S43" s="26">
        <f t="shared" si="43"/>
        <v>0</v>
      </c>
      <c r="T43" s="42"/>
      <c r="U43" s="30">
        <f t="shared" si="1"/>
        <v>0</v>
      </c>
      <c r="V43" s="31" t="str">
        <f t="shared" si="2"/>
        <v/>
      </c>
      <c r="X43" s="28"/>
      <c r="Y43" s="25">
        <f t="shared" si="44"/>
        <v>5000</v>
      </c>
      <c r="Z43" s="26">
        <f t="shared" si="45"/>
        <v>0</v>
      </c>
      <c r="AA43" s="42"/>
      <c r="AB43" s="30">
        <f t="shared" si="3"/>
        <v>0</v>
      </c>
      <c r="AC43" s="31" t="str">
        <f t="shared" si="4"/>
        <v/>
      </c>
      <c r="AE43" s="28"/>
      <c r="AF43" s="25">
        <f t="shared" si="46"/>
        <v>5000</v>
      </c>
      <c r="AG43" s="26">
        <f t="shared" si="47"/>
        <v>0</v>
      </c>
      <c r="AH43" s="42"/>
      <c r="AI43" s="30">
        <f t="shared" si="5"/>
        <v>0</v>
      </c>
      <c r="AJ43" s="31" t="str">
        <f t="shared" si="6"/>
        <v/>
      </c>
      <c r="AL43" s="28"/>
      <c r="AM43" s="25">
        <f t="shared" si="48"/>
        <v>5000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5167.5</v>
      </c>
      <c r="H44" s="26">
        <f>G44*F44</f>
        <v>0.31004999999999999</v>
      </c>
      <c r="I44" s="27"/>
      <c r="J44" s="46">
        <f>'Proposed Rates'!E234</f>
        <v>5.0000000000000002E-5</v>
      </c>
      <c r="K44" s="45">
        <f>$F$18*(1+J73)</f>
        <v>5169</v>
      </c>
      <c r="L44" s="26">
        <f>K44*J44</f>
        <v>0.25845000000000001</v>
      </c>
      <c r="M44" s="27"/>
      <c r="N44" s="30">
        <f>L44-H44</f>
        <v>-5.1599999999999979E-2</v>
      </c>
      <c r="O44" s="31">
        <f>IF((H44)=0,"",(N44/H44))</f>
        <v>-0.16642477019835505</v>
      </c>
      <c r="Q44" s="46">
        <f>'Proposed Rates'!F234</f>
        <v>5.0000000000000002E-5</v>
      </c>
      <c r="R44" s="45">
        <f>$F$18*(1+Q73)</f>
        <v>5169</v>
      </c>
      <c r="S44" s="26">
        <f>R44*Q44</f>
        <v>0.25845000000000001</v>
      </c>
      <c r="T44" s="27"/>
      <c r="U44" s="30">
        <f t="shared" si="1"/>
        <v>0</v>
      </c>
      <c r="V44" s="31">
        <f t="shared" si="2"/>
        <v>0</v>
      </c>
      <c r="X44" s="46">
        <f>'Proposed Rates'!G234</f>
        <v>5.0000000000000002E-5</v>
      </c>
      <c r="Y44" s="45">
        <f>$F$18*(1+X73)</f>
        <v>5169</v>
      </c>
      <c r="Z44" s="26">
        <f>Y44*X44</f>
        <v>0.25845000000000001</v>
      </c>
      <c r="AA44" s="27"/>
      <c r="AB44" s="30">
        <f t="shared" si="3"/>
        <v>0</v>
      </c>
      <c r="AC44" s="31">
        <f t="shared" si="4"/>
        <v>0</v>
      </c>
      <c r="AE44" s="46">
        <f>'Proposed Rates'!H234</f>
        <v>5.0000000000000002E-5</v>
      </c>
      <c r="AF44" s="45">
        <f>$F$18*(1+AE73)</f>
        <v>5169</v>
      </c>
      <c r="AG44" s="26">
        <f>AF44*AE44</f>
        <v>0.25845000000000001</v>
      </c>
      <c r="AH44" s="27"/>
      <c r="AI44" s="30">
        <f t="shared" si="5"/>
        <v>0</v>
      </c>
      <c r="AJ44" s="31">
        <f t="shared" si="6"/>
        <v>0</v>
      </c>
      <c r="AL44" s="46">
        <f>'Proposed Rates'!I234</f>
        <v>5.0000000000000002E-5</v>
      </c>
      <c r="AM44" s="45">
        <f>$F$18*(1+AL73)</f>
        <v>5169</v>
      </c>
      <c r="AN44" s="26">
        <f>AM44*AL44</f>
        <v>0.25845000000000001</v>
      </c>
      <c r="AO44" s="27"/>
      <c r="AP44" s="30">
        <f t="shared" si="7"/>
        <v>0</v>
      </c>
      <c r="AQ44" s="31">
        <f t="shared" si="8"/>
        <v>0</v>
      </c>
    </row>
    <row r="45" spans="2:43" x14ac:dyDescent="0.25">
      <c r="B45" s="43" t="s">
        <v>25</v>
      </c>
      <c r="C45" s="21"/>
      <c r="D45" s="22"/>
      <c r="E45" s="23"/>
      <c r="F45" s="47">
        <f>0.65*$J$54+0.17*$J$55+0.18*$J$56</f>
        <v>0.12756999999999999</v>
      </c>
      <c r="G45" s="48">
        <f>$F$18*(1+$F$73)-$F$18</f>
        <v>167.5</v>
      </c>
      <c r="H45" s="26">
        <f t="shared" ref="H45" si="50">G45*F45</f>
        <v>21.367974999999998</v>
      </c>
      <c r="I45" s="27"/>
      <c r="J45" s="49">
        <f>0.65*$J$54+0.17*$J$55+0.18*$J$56</f>
        <v>0.12756999999999999</v>
      </c>
      <c r="K45" s="48">
        <f>$F$18*(1+$J$73)-$F$18</f>
        <v>169</v>
      </c>
      <c r="L45" s="26">
        <f t="shared" ref="L45" si="51">K45*J45</f>
        <v>21.559329999999999</v>
      </c>
      <c r="M45" s="27"/>
      <c r="N45" s="30">
        <f t="shared" ref="N45" si="52">L45-H45</f>
        <v>0.1913550000000015</v>
      </c>
      <c r="O45" s="31">
        <f t="shared" ref="O45" si="53">IF((H45)=0,"",(N45/H45))</f>
        <v>8.9552238805970866E-3</v>
      </c>
      <c r="Q45" s="49">
        <f>0.65*$Q$54+0.17*$Q$55+0.18*$Q$56</f>
        <v>0.12756999999999999</v>
      </c>
      <c r="R45" s="48">
        <f>$F$18*(1+Q73)-$F$18</f>
        <v>169</v>
      </c>
      <c r="S45" s="26">
        <f t="shared" ref="S45" si="54">R45*Q45</f>
        <v>21.559329999999999</v>
      </c>
      <c r="T45" s="27"/>
      <c r="U45" s="30">
        <f t="shared" si="1"/>
        <v>0</v>
      </c>
      <c r="V45" s="31">
        <f t="shared" si="2"/>
        <v>0</v>
      </c>
      <c r="X45" s="49">
        <f>0.65*$X$54+0.17*$X$55+0.18*$X$56</f>
        <v>0.12756999999999999</v>
      </c>
      <c r="Y45" s="48">
        <f>$F$18*(1+X73)-$F$18</f>
        <v>169</v>
      </c>
      <c r="Z45" s="26">
        <f t="shared" ref="Z45" si="55">Y45*X45</f>
        <v>21.559329999999999</v>
      </c>
      <c r="AA45" s="27"/>
      <c r="AB45" s="30">
        <f t="shared" si="3"/>
        <v>0</v>
      </c>
      <c r="AC45" s="31">
        <f t="shared" si="4"/>
        <v>0</v>
      </c>
      <c r="AE45" s="49">
        <f>0.65*$AE$54+0.17*$AE$55+0.18*$AE$56</f>
        <v>0.12756999999999999</v>
      </c>
      <c r="AF45" s="48">
        <f>$F$18*(1+AE73)-$F$18</f>
        <v>169</v>
      </c>
      <c r="AG45" s="26">
        <f t="shared" ref="AG45" si="56">AF45*AE45</f>
        <v>21.559329999999999</v>
      </c>
      <c r="AH45" s="27"/>
      <c r="AI45" s="30">
        <f t="shared" si="5"/>
        <v>0</v>
      </c>
      <c r="AJ45" s="31">
        <f t="shared" si="6"/>
        <v>0</v>
      </c>
      <c r="AL45" s="49">
        <f>0.65*$AL$54+0.17*$AL$55+0.18*$AL$56</f>
        <v>0.12756999999999999</v>
      </c>
      <c r="AM45" s="48">
        <f>$F$18*(1+AL73)-$F$18</f>
        <v>169</v>
      </c>
      <c r="AN45" s="26">
        <f t="shared" ref="AN45" si="57">AM45*AL45</f>
        <v>21.559329999999999</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170.56802499999998</v>
      </c>
      <c r="I47" s="36"/>
      <c r="J47" s="53"/>
      <c r="K47" s="55"/>
      <c r="L47" s="54">
        <f>SUM(L40:L46)+L39</f>
        <v>166.64777999999998</v>
      </c>
      <c r="M47" s="36"/>
      <c r="N47" s="37">
        <f t="shared" ref="N47:N64" si="58">L47-H47</f>
        <v>-3.9202449999999942</v>
      </c>
      <c r="O47" s="38">
        <f t="shared" ref="O47:O64" si="59">IF((H47)=0,"",(N47/H47))</f>
        <v>-2.2983469498459603E-2</v>
      </c>
      <c r="Q47" s="53"/>
      <c r="R47" s="55"/>
      <c r="S47" s="54">
        <f>SUM(S40:S46)+S39</f>
        <v>173.60777999999999</v>
      </c>
      <c r="T47" s="36"/>
      <c r="U47" s="37">
        <f t="shared" si="1"/>
        <v>6.960000000000008</v>
      </c>
      <c r="V47" s="38">
        <f t="shared" si="2"/>
        <v>4.1764732779518629E-2</v>
      </c>
      <c r="X47" s="53"/>
      <c r="Y47" s="55"/>
      <c r="Z47" s="54">
        <f>SUM(Z40:Z46)+Z39</f>
        <v>183.42777999999998</v>
      </c>
      <c r="AA47" s="36"/>
      <c r="AB47" s="37">
        <f t="shared" si="3"/>
        <v>9.8199999999999932</v>
      </c>
      <c r="AC47" s="38">
        <f t="shared" si="4"/>
        <v>5.6564285310255071E-2</v>
      </c>
      <c r="AE47" s="53"/>
      <c r="AF47" s="55"/>
      <c r="AG47" s="54">
        <f>SUM(AG40:AG46)+AG39</f>
        <v>186.34778</v>
      </c>
      <c r="AH47" s="36"/>
      <c r="AI47" s="37">
        <f t="shared" si="5"/>
        <v>2.9200000000000159</v>
      </c>
      <c r="AJ47" s="38">
        <f t="shared" si="6"/>
        <v>1.5919071800356611E-2</v>
      </c>
      <c r="AL47" s="53"/>
      <c r="AM47" s="55"/>
      <c r="AN47" s="54">
        <f>SUM(AN40:AN46)+AN39</f>
        <v>188.06778</v>
      </c>
      <c r="AO47" s="36"/>
      <c r="AP47" s="37">
        <f t="shared" si="7"/>
        <v>1.7199999999999989</v>
      </c>
      <c r="AQ47" s="38">
        <f t="shared" si="8"/>
        <v>9.2300536126590765E-3</v>
      </c>
    </row>
    <row r="48" spans="2:43" x14ac:dyDescent="0.25">
      <c r="B48" s="27" t="s">
        <v>28</v>
      </c>
      <c r="C48" s="27"/>
      <c r="D48" s="56" t="s">
        <v>20</v>
      </c>
      <c r="E48" s="57"/>
      <c r="F48" s="28">
        <f>'Proposed Rates'!D154</f>
        <v>7.1000000000000004E-3</v>
      </c>
      <c r="G48" s="58">
        <f>F18*(1+F73)</f>
        <v>5167.5</v>
      </c>
      <c r="H48" s="26">
        <f>G48*F48</f>
        <v>36.689250000000001</v>
      </c>
      <c r="I48" s="27"/>
      <c r="J48" s="28">
        <f>'Proposed Rates'!E154</f>
        <v>7.6E-3</v>
      </c>
      <c r="K48" s="59">
        <f>F18*(1+J73)</f>
        <v>5169</v>
      </c>
      <c r="L48" s="26">
        <f>K48*J48</f>
        <v>39.284399999999998</v>
      </c>
      <c r="M48" s="27"/>
      <c r="N48" s="30">
        <f t="shared" si="58"/>
        <v>2.5951499999999967</v>
      </c>
      <c r="O48" s="31">
        <f t="shared" si="59"/>
        <v>7.0733252928309967E-2</v>
      </c>
      <c r="Q48" s="28">
        <f>'Proposed Rates'!F154</f>
        <v>7.6E-3</v>
      </c>
      <c r="R48" s="59">
        <f>$F$18*(1+Q73)</f>
        <v>5169</v>
      </c>
      <c r="S48" s="26">
        <f>R48*Q48</f>
        <v>39.284399999999998</v>
      </c>
      <c r="T48" s="27"/>
      <c r="U48" s="30">
        <f t="shared" si="1"/>
        <v>0</v>
      </c>
      <c r="V48" s="31">
        <f t="shared" si="2"/>
        <v>0</v>
      </c>
      <c r="X48" s="28">
        <f>'Proposed Rates'!G154</f>
        <v>7.6E-3</v>
      </c>
      <c r="Y48" s="59">
        <f>$F$18*(1+X73)</f>
        <v>5169</v>
      </c>
      <c r="Z48" s="26">
        <f>Y48*X48</f>
        <v>39.284399999999998</v>
      </c>
      <c r="AA48" s="27"/>
      <c r="AB48" s="30">
        <f t="shared" si="3"/>
        <v>0</v>
      </c>
      <c r="AC48" s="31">
        <f t="shared" si="4"/>
        <v>0</v>
      </c>
      <c r="AE48" s="28">
        <f>'Proposed Rates'!H154</f>
        <v>7.6E-3</v>
      </c>
      <c r="AF48" s="59">
        <f>$F$18*(1+AE73)</f>
        <v>5169</v>
      </c>
      <c r="AG48" s="26">
        <f>AF48*AE48</f>
        <v>39.284399999999998</v>
      </c>
      <c r="AH48" s="27"/>
      <c r="AI48" s="30">
        <f t="shared" si="5"/>
        <v>0</v>
      </c>
      <c r="AJ48" s="31">
        <f t="shared" si="6"/>
        <v>0</v>
      </c>
      <c r="AL48" s="28">
        <f>'Proposed Rates'!I154</f>
        <v>7.6E-3</v>
      </c>
      <c r="AM48" s="59">
        <f>$F$18*(1+AL73)</f>
        <v>5169</v>
      </c>
      <c r="AN48" s="26">
        <f>AM48*AL48</f>
        <v>39.284399999999998</v>
      </c>
      <c r="AO48" s="27"/>
      <c r="AP48" s="30">
        <f t="shared" si="7"/>
        <v>0</v>
      </c>
      <c r="AQ48" s="31">
        <f t="shared" si="8"/>
        <v>0</v>
      </c>
    </row>
    <row r="49" spans="2:43" ht="25" x14ac:dyDescent="0.25">
      <c r="B49" s="60" t="s">
        <v>29</v>
      </c>
      <c r="C49" s="27"/>
      <c r="D49" s="56" t="s">
        <v>20</v>
      </c>
      <c r="E49" s="57"/>
      <c r="F49" s="28">
        <f>'Proposed Rates'!D168</f>
        <v>5.0000000000000001E-3</v>
      </c>
      <c r="G49" s="58">
        <f>G48</f>
        <v>5167.5</v>
      </c>
      <c r="H49" s="26">
        <f>G49*F49</f>
        <v>25.837500000000002</v>
      </c>
      <c r="I49" s="27"/>
      <c r="J49" s="28">
        <f>'Proposed Rates'!E168</f>
        <v>4.7999999999999996E-3</v>
      </c>
      <c r="K49" s="59">
        <f>K48</f>
        <v>5169</v>
      </c>
      <c r="L49" s="26">
        <f>K49*J49</f>
        <v>24.811199999999999</v>
      </c>
      <c r="M49" s="27"/>
      <c r="N49" s="30">
        <f t="shared" si="58"/>
        <v>-1.0263000000000027</v>
      </c>
      <c r="O49" s="31">
        <f t="shared" si="59"/>
        <v>-3.972133526850518E-2</v>
      </c>
      <c r="Q49" s="28">
        <f>'Proposed Rates'!F168</f>
        <v>4.7999999999999996E-3</v>
      </c>
      <c r="R49" s="59">
        <f>R48</f>
        <v>5169</v>
      </c>
      <c r="S49" s="26">
        <f>R49*Q49</f>
        <v>24.811199999999999</v>
      </c>
      <c r="T49" s="27"/>
      <c r="U49" s="30">
        <f t="shared" si="1"/>
        <v>0</v>
      </c>
      <c r="V49" s="31">
        <f t="shared" si="2"/>
        <v>0</v>
      </c>
      <c r="X49" s="28">
        <f>'Proposed Rates'!G168</f>
        <v>4.7999999999999996E-3</v>
      </c>
      <c r="Y49" s="59">
        <f>Y48</f>
        <v>5169</v>
      </c>
      <c r="Z49" s="26">
        <f>Y49*X49</f>
        <v>24.811199999999999</v>
      </c>
      <c r="AA49" s="27"/>
      <c r="AB49" s="30">
        <f t="shared" si="3"/>
        <v>0</v>
      </c>
      <c r="AC49" s="31">
        <f t="shared" si="4"/>
        <v>0</v>
      </c>
      <c r="AE49" s="28">
        <f>'Proposed Rates'!H168</f>
        <v>4.7999999999999996E-3</v>
      </c>
      <c r="AF49" s="59">
        <f>AF48</f>
        <v>5169</v>
      </c>
      <c r="AG49" s="26">
        <f>AF49*AE49</f>
        <v>24.811199999999999</v>
      </c>
      <c r="AH49" s="27"/>
      <c r="AI49" s="30">
        <f t="shared" si="5"/>
        <v>0</v>
      </c>
      <c r="AJ49" s="31">
        <f t="shared" si="6"/>
        <v>0</v>
      </c>
      <c r="AL49" s="28">
        <f>'Proposed Rates'!I168</f>
        <v>4.7999999999999996E-3</v>
      </c>
      <c r="AM49" s="59">
        <f>AM48</f>
        <v>5169</v>
      </c>
      <c r="AN49" s="26">
        <f>AM49*AL49</f>
        <v>24.811199999999999</v>
      </c>
      <c r="AO49" s="27"/>
      <c r="AP49" s="30">
        <f t="shared" si="7"/>
        <v>0</v>
      </c>
      <c r="AQ49" s="31">
        <f t="shared" si="8"/>
        <v>0</v>
      </c>
    </row>
    <row r="50" spans="2:43" ht="26" x14ac:dyDescent="0.25">
      <c r="B50" s="50" t="s">
        <v>30</v>
      </c>
      <c r="C50" s="35"/>
      <c r="D50" s="35"/>
      <c r="E50" s="35"/>
      <c r="F50" s="61"/>
      <c r="G50" s="53"/>
      <c r="H50" s="54">
        <f>SUM(H47:H49)</f>
        <v>233.094775</v>
      </c>
      <c r="I50" s="62"/>
      <c r="J50" s="63"/>
      <c r="K50" s="64"/>
      <c r="L50" s="54">
        <f>SUM(L47:L49)</f>
        <v>230.74338</v>
      </c>
      <c r="M50" s="62"/>
      <c r="N50" s="37">
        <f t="shared" si="58"/>
        <v>-2.3513949999999966</v>
      </c>
      <c r="O50" s="38">
        <f t="shared" si="59"/>
        <v>-1.0087720756503429E-2</v>
      </c>
      <c r="Q50" s="63"/>
      <c r="R50" s="64"/>
      <c r="S50" s="54">
        <f>SUM(S47:S49)</f>
        <v>237.70337999999998</v>
      </c>
      <c r="T50" s="62"/>
      <c r="U50" s="37">
        <f t="shared" si="1"/>
        <v>6.9599999999999795</v>
      </c>
      <c r="V50" s="38">
        <f t="shared" si="2"/>
        <v>3.016337890170448E-2</v>
      </c>
      <c r="X50" s="63"/>
      <c r="Y50" s="64"/>
      <c r="Z50" s="54">
        <f>SUM(Z47:Z49)</f>
        <v>247.52337999999997</v>
      </c>
      <c r="AA50" s="62"/>
      <c r="AB50" s="37">
        <f t="shared" si="3"/>
        <v>9.8199999999999932</v>
      </c>
      <c r="AC50" s="38">
        <f t="shared" si="4"/>
        <v>4.1311991440761142E-2</v>
      </c>
      <c r="AE50" s="63"/>
      <c r="AF50" s="64"/>
      <c r="AG50" s="54">
        <f>SUM(AG47:AG49)</f>
        <v>250.44337999999999</v>
      </c>
      <c r="AH50" s="62"/>
      <c r="AI50" s="37">
        <f t="shared" si="5"/>
        <v>2.9200000000000159</v>
      </c>
      <c r="AJ50" s="38">
        <f t="shared" si="6"/>
        <v>1.1796865411259398E-2</v>
      </c>
      <c r="AL50" s="63"/>
      <c r="AM50" s="64"/>
      <c r="AN50" s="54">
        <f>SUM(AN47:AN49)</f>
        <v>252.16338000000002</v>
      </c>
      <c r="AO50" s="62"/>
      <c r="AP50" s="37">
        <f t="shared" si="7"/>
        <v>1.7200000000000273</v>
      </c>
      <c r="AQ50" s="38">
        <f t="shared" si="8"/>
        <v>6.8678197842563351E-3</v>
      </c>
    </row>
    <row r="51" spans="2:43" ht="25" x14ac:dyDescent="0.25">
      <c r="B51" s="65" t="s">
        <v>31</v>
      </c>
      <c r="C51" s="21"/>
      <c r="D51" s="22" t="s">
        <v>20</v>
      </c>
      <c r="E51" s="23"/>
      <c r="F51" s="66">
        <f>'Proposed Rates'!D181</f>
        <v>3.3999999999999998E-3</v>
      </c>
      <c r="G51" s="58">
        <f>G49</f>
        <v>5167.5</v>
      </c>
      <c r="H51" s="67">
        <f t="shared" ref="H51:H53" si="60">G51*F51</f>
        <v>17.569499999999998</v>
      </c>
      <c r="I51" s="27"/>
      <c r="J51" s="66">
        <f>'Proposed Rates'!E181</f>
        <v>3.3999999999999998E-3</v>
      </c>
      <c r="K51" s="59">
        <f>K49</f>
        <v>5169</v>
      </c>
      <c r="L51" s="67">
        <f t="shared" ref="L51:L53" si="61">K51*J51</f>
        <v>17.5746</v>
      </c>
      <c r="M51" s="27"/>
      <c r="N51" s="30">
        <f t="shared" si="58"/>
        <v>5.1000000000023249E-3</v>
      </c>
      <c r="O51" s="68">
        <f t="shared" si="59"/>
        <v>2.9027576197400754E-4</v>
      </c>
      <c r="Q51" s="66">
        <f>'Proposed Rates'!F181</f>
        <v>3.3999999999999998E-3</v>
      </c>
      <c r="R51" s="59">
        <f>R49</f>
        <v>5169</v>
      </c>
      <c r="S51" s="67">
        <f t="shared" ref="S51:S53" si="62">R51*Q51</f>
        <v>17.5746</v>
      </c>
      <c r="T51" s="27"/>
      <c r="U51" s="30">
        <f t="shared" si="1"/>
        <v>0</v>
      </c>
      <c r="V51" s="68">
        <f t="shared" si="2"/>
        <v>0</v>
      </c>
      <c r="X51" s="66">
        <f>'Proposed Rates'!G181</f>
        <v>3.3999999999999998E-3</v>
      </c>
      <c r="Y51" s="59">
        <f>Y49</f>
        <v>5169</v>
      </c>
      <c r="Z51" s="67">
        <f t="shared" ref="Z51:Z53" si="63">Y51*X51</f>
        <v>17.5746</v>
      </c>
      <c r="AA51" s="27"/>
      <c r="AB51" s="30">
        <f t="shared" si="3"/>
        <v>0</v>
      </c>
      <c r="AC51" s="68">
        <f t="shared" si="4"/>
        <v>0</v>
      </c>
      <c r="AE51" s="66">
        <f>'Proposed Rates'!H181</f>
        <v>3.3999999999999998E-3</v>
      </c>
      <c r="AF51" s="59">
        <f>AF49</f>
        <v>5169</v>
      </c>
      <c r="AG51" s="67">
        <f t="shared" ref="AG51:AG53" si="64">AF51*AE51</f>
        <v>17.5746</v>
      </c>
      <c r="AH51" s="27"/>
      <c r="AI51" s="30">
        <f t="shared" si="5"/>
        <v>0</v>
      </c>
      <c r="AJ51" s="68">
        <f t="shared" si="6"/>
        <v>0</v>
      </c>
      <c r="AL51" s="66">
        <f>'Proposed Rates'!I181</f>
        <v>3.3999999999999998E-3</v>
      </c>
      <c r="AM51" s="59">
        <f>AM49</f>
        <v>5169</v>
      </c>
      <c r="AN51" s="67">
        <f t="shared" ref="AN51:AN53" si="65">AM51*AL51</f>
        <v>17.5746</v>
      </c>
      <c r="AO51" s="27"/>
      <c r="AP51" s="30">
        <f t="shared" si="7"/>
        <v>0</v>
      </c>
      <c r="AQ51" s="68">
        <f t="shared" si="8"/>
        <v>0</v>
      </c>
    </row>
    <row r="52" spans="2:43" ht="25" x14ac:dyDescent="0.25">
      <c r="B52" s="65" t="s">
        <v>32</v>
      </c>
      <c r="C52" s="21"/>
      <c r="D52" s="22" t="s">
        <v>20</v>
      </c>
      <c r="E52" s="23"/>
      <c r="F52" s="66">
        <f>'Proposed Rates'!D195</f>
        <v>5.0000000000000001E-4</v>
      </c>
      <c r="G52" s="58">
        <f>G49</f>
        <v>5167.5</v>
      </c>
      <c r="H52" s="67">
        <f t="shared" si="60"/>
        <v>2.5837500000000002</v>
      </c>
      <c r="I52" s="27"/>
      <c r="J52" s="66">
        <f>'Proposed Rates'!E195</f>
        <v>5.0000000000000001E-4</v>
      </c>
      <c r="K52" s="59">
        <f>K49</f>
        <v>5169</v>
      </c>
      <c r="L52" s="67">
        <f t="shared" si="61"/>
        <v>2.5845000000000002</v>
      </c>
      <c r="M52" s="27"/>
      <c r="N52" s="30">
        <f t="shared" si="58"/>
        <v>7.5000000000002842E-4</v>
      </c>
      <c r="O52" s="68">
        <f t="shared" si="59"/>
        <v>2.9027576197388616E-4</v>
      </c>
      <c r="Q52" s="66">
        <f>'Proposed Rates'!F195</f>
        <v>5.0000000000000001E-4</v>
      </c>
      <c r="R52" s="59">
        <f>R49</f>
        <v>5169</v>
      </c>
      <c r="S52" s="67">
        <f t="shared" si="62"/>
        <v>2.5845000000000002</v>
      </c>
      <c r="T52" s="27"/>
      <c r="U52" s="30">
        <f t="shared" si="1"/>
        <v>0</v>
      </c>
      <c r="V52" s="68">
        <f t="shared" si="2"/>
        <v>0</v>
      </c>
      <c r="X52" s="66">
        <f>'Proposed Rates'!G195</f>
        <v>5.0000000000000001E-4</v>
      </c>
      <c r="Y52" s="59">
        <f>Y49</f>
        <v>5169</v>
      </c>
      <c r="Z52" s="67">
        <f t="shared" si="63"/>
        <v>2.5845000000000002</v>
      </c>
      <c r="AA52" s="27"/>
      <c r="AB52" s="30">
        <f t="shared" si="3"/>
        <v>0</v>
      </c>
      <c r="AC52" s="68">
        <f t="shared" si="4"/>
        <v>0</v>
      </c>
      <c r="AE52" s="66">
        <f>'Proposed Rates'!H195</f>
        <v>5.0000000000000001E-4</v>
      </c>
      <c r="AF52" s="59">
        <f>AF49</f>
        <v>5169</v>
      </c>
      <c r="AG52" s="67">
        <f t="shared" si="64"/>
        <v>2.5845000000000002</v>
      </c>
      <c r="AH52" s="27"/>
      <c r="AI52" s="30">
        <f t="shared" si="5"/>
        <v>0</v>
      </c>
      <c r="AJ52" s="68">
        <f t="shared" si="6"/>
        <v>0</v>
      </c>
      <c r="AL52" s="66">
        <f>'Proposed Rates'!I195</f>
        <v>5.0000000000000001E-4</v>
      </c>
      <c r="AM52" s="59">
        <f>AM49</f>
        <v>5169</v>
      </c>
      <c r="AN52" s="67">
        <f t="shared" si="65"/>
        <v>2.5845000000000002</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3250</v>
      </c>
      <c r="H54" s="67">
        <f t="shared" ref="H54:H56" si="66">G54*F54</f>
        <v>328.25</v>
      </c>
      <c r="I54" s="27"/>
      <c r="J54" s="66">
        <f>'Proposed Rates'!E222</f>
        <v>0.10100000000000001</v>
      </c>
      <c r="K54" s="71">
        <f>$G$54</f>
        <v>3250</v>
      </c>
      <c r="L54" s="67">
        <f t="shared" ref="L54:L56" si="67">K54*J54</f>
        <v>328.25</v>
      </c>
      <c r="M54" s="27"/>
      <c r="N54" s="30">
        <f t="shared" si="58"/>
        <v>0</v>
      </c>
      <c r="O54" s="68">
        <f t="shared" si="59"/>
        <v>0</v>
      </c>
      <c r="Q54" s="66">
        <f>'Proposed Rates'!F222</f>
        <v>0.10100000000000001</v>
      </c>
      <c r="R54" s="71">
        <f>$G$54</f>
        <v>3250</v>
      </c>
      <c r="S54" s="67">
        <f t="shared" ref="S54:S56" si="68">R54*Q54</f>
        <v>328.25</v>
      </c>
      <c r="T54" s="27"/>
      <c r="U54" s="30">
        <f t="shared" si="1"/>
        <v>0</v>
      </c>
      <c r="V54" s="68">
        <f t="shared" si="2"/>
        <v>0</v>
      </c>
      <c r="X54" s="66">
        <f>'Proposed Rates'!G222</f>
        <v>0.10100000000000001</v>
      </c>
      <c r="Y54" s="71">
        <f>$G$54</f>
        <v>3250</v>
      </c>
      <c r="Z54" s="67">
        <f t="shared" ref="Z54:Z56" si="69">Y54*X54</f>
        <v>328.25</v>
      </c>
      <c r="AA54" s="27"/>
      <c r="AB54" s="30">
        <f t="shared" si="3"/>
        <v>0</v>
      </c>
      <c r="AC54" s="68">
        <f t="shared" si="4"/>
        <v>0</v>
      </c>
      <c r="AE54" s="66">
        <f>'Proposed Rates'!H222</f>
        <v>0.10100000000000001</v>
      </c>
      <c r="AF54" s="71">
        <f>$G$54</f>
        <v>3250</v>
      </c>
      <c r="AG54" s="67">
        <f t="shared" ref="AG54:AG56" si="70">AF54*AE54</f>
        <v>328.25</v>
      </c>
      <c r="AH54" s="27"/>
      <c r="AI54" s="30">
        <f t="shared" si="5"/>
        <v>0</v>
      </c>
      <c r="AJ54" s="68">
        <f t="shared" si="6"/>
        <v>0</v>
      </c>
      <c r="AL54" s="66">
        <f>'Proposed Rates'!I222</f>
        <v>0.10100000000000001</v>
      </c>
      <c r="AM54" s="71">
        <f>$G$54</f>
        <v>3250</v>
      </c>
      <c r="AN54" s="67">
        <f t="shared" ref="AN54:AN56" si="71">AM54*AL54</f>
        <v>328.25</v>
      </c>
      <c r="AO54" s="27"/>
      <c r="AP54" s="30">
        <f t="shared" si="7"/>
        <v>0</v>
      </c>
      <c r="AQ54" s="68">
        <f t="shared" si="8"/>
        <v>0</v>
      </c>
    </row>
    <row r="55" spans="2:43" x14ac:dyDescent="0.25">
      <c r="B55" s="43" t="s">
        <v>35</v>
      </c>
      <c r="C55" s="21"/>
      <c r="D55" s="22"/>
      <c r="E55" s="23"/>
      <c r="F55" s="66">
        <f>'Proposed Rates'!D223</f>
        <v>0.14399999999999999</v>
      </c>
      <c r="G55" s="71">
        <f>0.17*$F$18</f>
        <v>850.00000000000011</v>
      </c>
      <c r="H55" s="67">
        <f t="shared" si="66"/>
        <v>122.4</v>
      </c>
      <c r="I55" s="27"/>
      <c r="J55" s="66">
        <f>'Proposed Rates'!E223</f>
        <v>0.14399999999999999</v>
      </c>
      <c r="K55" s="71">
        <f>$G$55</f>
        <v>850.00000000000011</v>
      </c>
      <c r="L55" s="67">
        <f t="shared" si="67"/>
        <v>122.4</v>
      </c>
      <c r="M55" s="27"/>
      <c r="N55" s="30">
        <f t="shared" si="58"/>
        <v>0</v>
      </c>
      <c r="O55" s="68">
        <f t="shared" si="59"/>
        <v>0</v>
      </c>
      <c r="Q55" s="66">
        <f>'Proposed Rates'!F223</f>
        <v>0.14399999999999999</v>
      </c>
      <c r="R55" s="71">
        <f>$G$55</f>
        <v>850.00000000000011</v>
      </c>
      <c r="S55" s="67">
        <f t="shared" si="68"/>
        <v>122.4</v>
      </c>
      <c r="T55" s="27"/>
      <c r="U55" s="30">
        <f t="shared" si="1"/>
        <v>0</v>
      </c>
      <c r="V55" s="68">
        <f t="shared" si="2"/>
        <v>0</v>
      </c>
      <c r="X55" s="66">
        <f>'Proposed Rates'!G223</f>
        <v>0.14399999999999999</v>
      </c>
      <c r="Y55" s="71">
        <f>$G$55</f>
        <v>850.00000000000011</v>
      </c>
      <c r="Z55" s="67">
        <f t="shared" si="69"/>
        <v>122.4</v>
      </c>
      <c r="AA55" s="27"/>
      <c r="AB55" s="30">
        <f t="shared" si="3"/>
        <v>0</v>
      </c>
      <c r="AC55" s="68">
        <f t="shared" si="4"/>
        <v>0</v>
      </c>
      <c r="AE55" s="66">
        <f>'Proposed Rates'!H223</f>
        <v>0.14399999999999999</v>
      </c>
      <c r="AF55" s="71">
        <f>$G$55</f>
        <v>850.00000000000011</v>
      </c>
      <c r="AG55" s="67">
        <f t="shared" si="70"/>
        <v>122.4</v>
      </c>
      <c r="AH55" s="27"/>
      <c r="AI55" s="30">
        <f t="shared" si="5"/>
        <v>0</v>
      </c>
      <c r="AJ55" s="68">
        <f t="shared" si="6"/>
        <v>0</v>
      </c>
      <c r="AL55" s="66">
        <f>'Proposed Rates'!I223</f>
        <v>0.14399999999999999</v>
      </c>
      <c r="AM55" s="71">
        <f>$G$55</f>
        <v>850.00000000000011</v>
      </c>
      <c r="AN55" s="67">
        <f t="shared" si="71"/>
        <v>122.4</v>
      </c>
      <c r="AO55" s="27"/>
      <c r="AP55" s="30">
        <f t="shared" si="7"/>
        <v>0</v>
      </c>
      <c r="AQ55" s="68">
        <f t="shared" si="8"/>
        <v>0</v>
      </c>
    </row>
    <row r="56" spans="2:43" x14ac:dyDescent="0.25">
      <c r="B56" s="11" t="s">
        <v>36</v>
      </c>
      <c r="C56" s="21"/>
      <c r="D56" s="22"/>
      <c r="E56" s="23"/>
      <c r="F56" s="66">
        <f>'Proposed Rates'!D224</f>
        <v>0.20799999999999999</v>
      </c>
      <c r="G56" s="71">
        <f>0.18*$F$18</f>
        <v>900</v>
      </c>
      <c r="H56" s="67">
        <f t="shared" si="66"/>
        <v>187.2</v>
      </c>
      <c r="I56" s="27"/>
      <c r="J56" s="66">
        <f>'Proposed Rates'!E224</f>
        <v>0.20799999999999999</v>
      </c>
      <c r="K56" s="71">
        <f>$G$56</f>
        <v>900</v>
      </c>
      <c r="L56" s="67">
        <f t="shared" si="67"/>
        <v>187.2</v>
      </c>
      <c r="M56" s="27"/>
      <c r="N56" s="30">
        <f t="shared" si="58"/>
        <v>0</v>
      </c>
      <c r="O56" s="68">
        <f t="shared" si="59"/>
        <v>0</v>
      </c>
      <c r="Q56" s="66">
        <f>'Proposed Rates'!F224</f>
        <v>0.20799999999999999</v>
      </c>
      <c r="R56" s="71">
        <f>$G$56</f>
        <v>900</v>
      </c>
      <c r="S56" s="67">
        <f t="shared" si="68"/>
        <v>187.2</v>
      </c>
      <c r="T56" s="27"/>
      <c r="U56" s="30">
        <f t="shared" si="1"/>
        <v>0</v>
      </c>
      <c r="V56" s="68">
        <f t="shared" si="2"/>
        <v>0</v>
      </c>
      <c r="X56" s="66">
        <f>'Proposed Rates'!G224</f>
        <v>0.20799999999999999</v>
      </c>
      <c r="Y56" s="71">
        <f>$G$56</f>
        <v>900</v>
      </c>
      <c r="Z56" s="67">
        <f t="shared" si="69"/>
        <v>187.2</v>
      </c>
      <c r="AA56" s="27"/>
      <c r="AB56" s="30">
        <f t="shared" si="3"/>
        <v>0</v>
      </c>
      <c r="AC56" s="68">
        <f t="shared" si="4"/>
        <v>0</v>
      </c>
      <c r="AE56" s="66">
        <f>'Proposed Rates'!H224</f>
        <v>0.20799999999999999</v>
      </c>
      <c r="AF56" s="71">
        <f>$G$56</f>
        <v>900</v>
      </c>
      <c r="AG56" s="67">
        <f t="shared" si="70"/>
        <v>187.2</v>
      </c>
      <c r="AH56" s="27"/>
      <c r="AI56" s="30">
        <f t="shared" si="5"/>
        <v>0</v>
      </c>
      <c r="AJ56" s="68">
        <f t="shared" si="6"/>
        <v>0</v>
      </c>
      <c r="AL56" s="66">
        <f>'Proposed Rates'!I224</f>
        <v>0.20799999999999999</v>
      </c>
      <c r="AM56" s="71">
        <f>$G$56</f>
        <v>900</v>
      </c>
      <c r="AN56" s="67">
        <f t="shared" si="71"/>
        <v>187.2</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4250</v>
      </c>
      <c r="H58" s="67">
        <f>G58*F58</f>
        <v>590.75</v>
      </c>
      <c r="I58" s="77"/>
      <c r="J58" s="66">
        <f>'Proposed Rates'!E227</f>
        <v>0.13900000000000001</v>
      </c>
      <c r="K58" s="76">
        <f>$G$58</f>
        <v>4250</v>
      </c>
      <c r="L58" s="67">
        <f>K58*J58</f>
        <v>590.75</v>
      </c>
      <c r="M58" s="77"/>
      <c r="N58" s="78">
        <f t="shared" si="58"/>
        <v>0</v>
      </c>
      <c r="O58" s="68">
        <f t="shared" si="59"/>
        <v>0</v>
      </c>
      <c r="Q58" s="66">
        <f>'Proposed Rates'!F227</f>
        <v>0.13900000000000001</v>
      </c>
      <c r="R58" s="76">
        <f>$G$58</f>
        <v>4250</v>
      </c>
      <c r="S58" s="67">
        <f>R58*Q58</f>
        <v>590.75</v>
      </c>
      <c r="T58" s="77"/>
      <c r="U58" s="78">
        <f t="shared" si="1"/>
        <v>0</v>
      </c>
      <c r="V58" s="68">
        <f t="shared" si="2"/>
        <v>0</v>
      </c>
      <c r="X58" s="66">
        <f>'Proposed Rates'!G227</f>
        <v>0.13900000000000001</v>
      </c>
      <c r="Y58" s="76">
        <f>$G$58</f>
        <v>4250</v>
      </c>
      <c r="Z58" s="67">
        <f>Y58*X58</f>
        <v>590.75</v>
      </c>
      <c r="AA58" s="77"/>
      <c r="AB58" s="78">
        <f t="shared" si="3"/>
        <v>0</v>
      </c>
      <c r="AC58" s="68">
        <f t="shared" si="4"/>
        <v>0</v>
      </c>
      <c r="AE58" s="66">
        <f>'Proposed Rates'!H227</f>
        <v>0.13900000000000001</v>
      </c>
      <c r="AF58" s="76">
        <f>$G$58</f>
        <v>4250</v>
      </c>
      <c r="AG58" s="67">
        <f>AF58*AE58</f>
        <v>590.75</v>
      </c>
      <c r="AH58" s="77"/>
      <c r="AI58" s="78">
        <f t="shared" si="5"/>
        <v>0</v>
      </c>
      <c r="AJ58" s="68">
        <f t="shared" si="6"/>
        <v>0</v>
      </c>
      <c r="AL58" s="66">
        <f>'Proposed Rates'!I227</f>
        <v>0.13900000000000001</v>
      </c>
      <c r="AM58" s="76">
        <f>$G$58</f>
        <v>4250</v>
      </c>
      <c r="AN58" s="67">
        <f>AM58*AL58</f>
        <v>590.75</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891.34802500000001</v>
      </c>
      <c r="I60" s="94"/>
      <c r="J60" s="95"/>
      <c r="K60" s="95"/>
      <c r="L60" s="97">
        <f>SUM(L51:L56,L50)</f>
        <v>889.00247999999999</v>
      </c>
      <c r="M60" s="96"/>
      <c r="N60" s="97">
        <f t="shared" ref="N60" si="72">L60-H60</f>
        <v>-2.3455450000000155</v>
      </c>
      <c r="O60" s="98">
        <f t="shared" ref="O60" si="73">IF((H60)=0,"",(N60/H60))</f>
        <v>-2.6314581220954806E-3</v>
      </c>
      <c r="Q60" s="95"/>
      <c r="R60" s="95"/>
      <c r="S60" s="97">
        <f>SUM(S51:S56,S50)</f>
        <v>895.96247999999991</v>
      </c>
      <c r="T60" s="96"/>
      <c r="U60" s="97">
        <f t="shared" si="1"/>
        <v>6.9599999999999227</v>
      </c>
      <c r="V60" s="98">
        <f>IF((L60)=0,"",(U60/L60))</f>
        <v>7.828999532149699E-3</v>
      </c>
      <c r="X60" s="95"/>
      <c r="Y60" s="95"/>
      <c r="Z60" s="97">
        <f>SUM(Z51:Z56,Z50)</f>
        <v>905.78247999999996</v>
      </c>
      <c r="AA60" s="96"/>
      <c r="AB60" s="97">
        <f t="shared" si="3"/>
        <v>9.82000000000005</v>
      </c>
      <c r="AC60" s="98">
        <f>IF((S60)=0,"",(AB60/S60))</f>
        <v>1.096028039031283E-2</v>
      </c>
      <c r="AE60" s="95"/>
      <c r="AF60" s="95"/>
      <c r="AG60" s="97">
        <f>SUM(AG51:AG56,AG50)</f>
        <v>908.70247999999992</v>
      </c>
      <c r="AH60" s="96"/>
      <c r="AI60" s="97">
        <f t="shared" ref="AI60:AI64" si="74">AG60-Z60</f>
        <v>2.9199999999999591</v>
      </c>
      <c r="AJ60" s="98">
        <f>IF((Z60)=0,"",(AI60/Z60))</f>
        <v>3.2237320377404067E-3</v>
      </c>
      <c r="AL60" s="95"/>
      <c r="AM60" s="95"/>
      <c r="AN60" s="97">
        <f>SUM(AN51:AN56,AN50)</f>
        <v>910.42247999999995</v>
      </c>
      <c r="AO60" s="96"/>
      <c r="AP60" s="97">
        <f t="shared" ref="AP60:AP64" si="75">AN60-AG60</f>
        <v>1.7200000000000273</v>
      </c>
      <c r="AQ60" s="98">
        <f>IF((AG60)=0,"",(AP60/AG60))</f>
        <v>1.8928087441777725E-3</v>
      </c>
    </row>
    <row r="61" spans="2:43" x14ac:dyDescent="0.25">
      <c r="B61" s="99" t="s">
        <v>40</v>
      </c>
      <c r="C61" s="21"/>
      <c r="D61" s="21"/>
      <c r="E61" s="21"/>
      <c r="F61" s="100">
        <v>0.13</v>
      </c>
      <c r="G61" s="101"/>
      <c r="H61" s="102">
        <f>H60*F61</f>
        <v>115.87524325000001</v>
      </c>
      <c r="I61" s="103"/>
      <c r="J61" s="104">
        <v>0.13</v>
      </c>
      <c r="K61" s="103"/>
      <c r="L61" s="105">
        <f>L60*J61</f>
        <v>115.57032240000001</v>
      </c>
      <c r="M61" s="106"/>
      <c r="N61" s="107">
        <f t="shared" si="58"/>
        <v>-0.30492085000000202</v>
      </c>
      <c r="O61" s="108">
        <f t="shared" si="59"/>
        <v>-2.6314581220954806E-3</v>
      </c>
      <c r="Q61" s="104">
        <v>0.13</v>
      </c>
      <c r="R61" s="103"/>
      <c r="S61" s="105">
        <f>S60*Q61</f>
        <v>116.47512239999999</v>
      </c>
      <c r="T61" s="106"/>
      <c r="U61" s="107">
        <f t="shared" si="1"/>
        <v>0.90479999999998029</v>
      </c>
      <c r="V61" s="108">
        <f t="shared" ref="V61:V70" si="76">IF((L61)=0,"",(U61/L61))</f>
        <v>7.8289995321496157E-3</v>
      </c>
      <c r="X61" s="104">
        <v>0.13</v>
      </c>
      <c r="Y61" s="103"/>
      <c r="Z61" s="105">
        <f>Z60*X61</f>
        <v>117.75172240000001</v>
      </c>
      <c r="AA61" s="106"/>
      <c r="AB61" s="107">
        <f t="shared" si="3"/>
        <v>1.2766000000000162</v>
      </c>
      <c r="AC61" s="108">
        <f t="shared" ref="AC61:AC70" si="77">IF((S61)=0,"",(AB61/S61))</f>
        <v>1.0960280390312913E-2</v>
      </c>
      <c r="AE61" s="104">
        <v>0.13</v>
      </c>
      <c r="AF61" s="103"/>
      <c r="AG61" s="105">
        <f>AG60*AE61</f>
        <v>118.13132239999999</v>
      </c>
      <c r="AH61" s="106"/>
      <c r="AI61" s="107">
        <f t="shared" si="74"/>
        <v>0.37959999999998217</v>
      </c>
      <c r="AJ61" s="108">
        <f t="shared" ref="AJ61:AJ70" si="78">IF((Z61)=0,"",(AI61/Z61))</f>
        <v>3.2237320377403E-3</v>
      </c>
      <c r="AL61" s="104">
        <v>0.13</v>
      </c>
      <c r="AM61" s="103"/>
      <c r="AN61" s="105">
        <f>AN60*AL61</f>
        <v>118.35492239999999</v>
      </c>
      <c r="AO61" s="106"/>
      <c r="AP61" s="107">
        <f t="shared" si="75"/>
        <v>0.22360000000000468</v>
      </c>
      <c r="AQ61" s="108">
        <f t="shared" ref="AQ61:AQ70" si="79">IF((AG61)=0,"",(AP61/AG61))</f>
        <v>1.8928087441777821E-3</v>
      </c>
    </row>
    <row r="62" spans="2:43" ht="13" x14ac:dyDescent="0.25">
      <c r="B62" s="109" t="s">
        <v>41</v>
      </c>
      <c r="C62" s="21"/>
      <c r="D62" s="21"/>
      <c r="E62" s="21"/>
      <c r="F62" s="110"/>
      <c r="G62" s="101"/>
      <c r="H62" s="102">
        <f>H60+H61</f>
        <v>1007.22326825</v>
      </c>
      <c r="I62" s="103"/>
      <c r="J62" s="103"/>
      <c r="K62" s="103"/>
      <c r="L62" s="105">
        <f>L60+L61</f>
        <v>1004.5728024</v>
      </c>
      <c r="M62" s="106"/>
      <c r="N62" s="107">
        <f t="shared" si="58"/>
        <v>-2.650465850000046</v>
      </c>
      <c r="O62" s="108">
        <f t="shared" si="59"/>
        <v>-2.6314581220955088E-3</v>
      </c>
      <c r="Q62" s="103"/>
      <c r="R62" s="103"/>
      <c r="S62" s="105">
        <f>S60+S61</f>
        <v>1012.4376023999999</v>
      </c>
      <c r="T62" s="106"/>
      <c r="U62" s="107">
        <f t="shared" si="1"/>
        <v>7.8647999999999456</v>
      </c>
      <c r="V62" s="108">
        <f t="shared" si="76"/>
        <v>7.8289995321497319E-3</v>
      </c>
      <c r="X62" s="103"/>
      <c r="Y62" s="103"/>
      <c r="Z62" s="105">
        <f>Z60+Z61</f>
        <v>1023.5342023999999</v>
      </c>
      <c r="AA62" s="106"/>
      <c r="AB62" s="107">
        <f t="shared" si="3"/>
        <v>11.096599999999967</v>
      </c>
      <c r="AC62" s="108">
        <f t="shared" si="77"/>
        <v>1.096028039031274E-2</v>
      </c>
      <c r="AE62" s="103"/>
      <c r="AF62" s="103"/>
      <c r="AG62" s="105">
        <f>AG60+AG61</f>
        <v>1026.8338024</v>
      </c>
      <c r="AH62" s="106"/>
      <c r="AI62" s="107">
        <f t="shared" si="74"/>
        <v>3.2996000000000549</v>
      </c>
      <c r="AJ62" s="108">
        <f t="shared" si="78"/>
        <v>3.2237320377405056E-3</v>
      </c>
      <c r="AL62" s="103"/>
      <c r="AM62" s="103"/>
      <c r="AN62" s="105">
        <f>AN60+AN61</f>
        <v>1028.7774024</v>
      </c>
      <c r="AO62" s="106"/>
      <c r="AP62" s="107">
        <f t="shared" si="75"/>
        <v>1.9436000000000604</v>
      </c>
      <c r="AQ62" s="108">
        <f t="shared" si="79"/>
        <v>1.8928087441778011E-3</v>
      </c>
    </row>
    <row r="63" spans="2:43" ht="15.75" customHeight="1" x14ac:dyDescent="0.25">
      <c r="B63" s="421" t="s">
        <v>127</v>
      </c>
      <c r="C63" s="421"/>
      <c r="D63" s="421"/>
      <c r="E63" s="21"/>
      <c r="F63" s="267">
        <f>'Proposed Rates'!D262</f>
        <v>0.318</v>
      </c>
      <c r="G63" s="101"/>
      <c r="H63" s="111">
        <f>F63*H60</f>
        <v>283.44867195</v>
      </c>
      <c r="I63" s="103"/>
      <c r="J63" s="268">
        <f>'Proposed Rates'!E262</f>
        <v>0.318</v>
      </c>
      <c r="K63" s="103"/>
      <c r="L63" s="112">
        <f>J63*L60</f>
        <v>282.70278863999999</v>
      </c>
      <c r="M63" s="106"/>
      <c r="N63" s="112">
        <f t="shared" si="58"/>
        <v>-0.74588331000001062</v>
      </c>
      <c r="O63" s="113">
        <f t="shared" si="59"/>
        <v>-2.6314581220955005E-3</v>
      </c>
      <c r="Q63" s="268">
        <f>'Proposed Rates'!F262</f>
        <v>0.318</v>
      </c>
      <c r="R63" s="103"/>
      <c r="S63" s="112">
        <f>Q63*S60</f>
        <v>284.91606863999999</v>
      </c>
      <c r="T63" s="106"/>
      <c r="U63" s="112">
        <f t="shared" si="1"/>
        <v>2.2132799999999975</v>
      </c>
      <c r="V63" s="113">
        <f t="shared" si="76"/>
        <v>7.828999532149777E-3</v>
      </c>
      <c r="X63" s="268">
        <f>'Proposed Rates'!G262</f>
        <v>0.318</v>
      </c>
      <c r="Y63" s="103"/>
      <c r="Z63" s="112">
        <f>X63*Z60</f>
        <v>288.03882864000002</v>
      </c>
      <c r="AA63" s="106"/>
      <c r="AB63" s="112">
        <f t="shared" si="3"/>
        <v>3.122760000000028</v>
      </c>
      <c r="AC63" s="113">
        <f t="shared" si="77"/>
        <v>1.0960280390312872E-2</v>
      </c>
      <c r="AE63" s="268">
        <f>'Proposed Rates'!H262</f>
        <v>0.318</v>
      </c>
      <c r="AF63" s="103"/>
      <c r="AG63" s="112">
        <f>AE63*AG60</f>
        <v>288.96738863999997</v>
      </c>
      <c r="AH63" s="106"/>
      <c r="AI63" s="112">
        <f t="shared" si="74"/>
        <v>0.92855999999994765</v>
      </c>
      <c r="AJ63" s="113">
        <f t="shared" si="78"/>
        <v>3.2237320377402697E-3</v>
      </c>
      <c r="AL63" s="268">
        <f>'Proposed Rates'!I262</f>
        <v>0.318</v>
      </c>
      <c r="AM63" s="103"/>
      <c r="AN63" s="112">
        <f>AL63*AN60</f>
        <v>289.51434863999998</v>
      </c>
      <c r="AO63" s="106"/>
      <c r="AP63" s="112">
        <f t="shared" si="75"/>
        <v>0.54696000000001277</v>
      </c>
      <c r="AQ63" s="113">
        <f t="shared" si="79"/>
        <v>1.8928087441777866E-3</v>
      </c>
    </row>
    <row r="64" spans="2:43" ht="13.5" customHeight="1" thickBot="1" x14ac:dyDescent="0.3">
      <c r="B64" s="422" t="s">
        <v>126</v>
      </c>
      <c r="C64" s="422"/>
      <c r="D64" s="422"/>
      <c r="E64" s="114"/>
      <c r="F64" s="115"/>
      <c r="G64" s="116"/>
      <c r="H64" s="117">
        <f>H62-H63</f>
        <v>723.77459629999998</v>
      </c>
      <c r="I64" s="118"/>
      <c r="J64" s="118"/>
      <c r="K64" s="118"/>
      <c r="L64" s="119">
        <f>L62-L63</f>
        <v>721.87001376000001</v>
      </c>
      <c r="M64" s="120"/>
      <c r="N64" s="121">
        <f t="shared" si="58"/>
        <v>-1.9045825399999785</v>
      </c>
      <c r="O64" s="122">
        <f t="shared" si="59"/>
        <v>-2.6314581220954337E-3</v>
      </c>
      <c r="Q64" s="118"/>
      <c r="R64" s="118"/>
      <c r="S64" s="119">
        <f>S62-S63</f>
        <v>727.52153376000001</v>
      </c>
      <c r="T64" s="120"/>
      <c r="U64" s="121">
        <f t="shared" si="1"/>
        <v>5.651520000000005</v>
      </c>
      <c r="V64" s="122">
        <f t="shared" si="76"/>
        <v>7.8289995321497927E-3</v>
      </c>
      <c r="X64" s="118"/>
      <c r="Y64" s="118"/>
      <c r="Z64" s="119">
        <f>Z62-Z63</f>
        <v>735.49537375999989</v>
      </c>
      <c r="AA64" s="120"/>
      <c r="AB64" s="121">
        <f t="shared" si="3"/>
        <v>7.9738399999998819</v>
      </c>
      <c r="AC64" s="122">
        <f t="shared" si="77"/>
        <v>1.096028039031261E-2</v>
      </c>
      <c r="AE64" s="118"/>
      <c r="AF64" s="118"/>
      <c r="AG64" s="119">
        <f>AG62-AG63</f>
        <v>737.86641376</v>
      </c>
      <c r="AH64" s="120"/>
      <c r="AI64" s="121">
        <f t="shared" si="74"/>
        <v>2.3710400000001073</v>
      </c>
      <c r="AJ64" s="122">
        <f t="shared" si="78"/>
        <v>3.223732037740598E-3</v>
      </c>
      <c r="AL64" s="118"/>
      <c r="AM64" s="118"/>
      <c r="AN64" s="119">
        <f>AN62-AN63</f>
        <v>739.26305376000005</v>
      </c>
      <c r="AO64" s="120"/>
      <c r="AP64" s="121">
        <f t="shared" si="75"/>
        <v>1.3966400000000476</v>
      </c>
      <c r="AQ64" s="122">
        <f t="shared" si="79"/>
        <v>1.8928087441778068E-3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933.49802499999998</v>
      </c>
      <c r="I66" s="134"/>
      <c r="J66" s="135"/>
      <c r="K66" s="135"/>
      <c r="L66" s="137">
        <f>SUM(L57:L58,L50,L51:L53)</f>
        <v>931.15248000000008</v>
      </c>
      <c r="M66" s="136"/>
      <c r="N66" s="137">
        <f t="shared" ref="N66:N70" si="80">L66-H66</f>
        <v>-2.3455449999999018</v>
      </c>
      <c r="O66" s="98">
        <f t="shared" ref="O66:O70" si="81">IF((H66)=0,"",(N66/H66))</f>
        <v>-2.5126405596839927E-3</v>
      </c>
      <c r="Q66" s="135"/>
      <c r="R66" s="135"/>
      <c r="S66" s="137">
        <f>SUM(S57:S58,S50,S51:S53)</f>
        <v>938.11248000000001</v>
      </c>
      <c r="T66" s="136"/>
      <c r="U66" s="137">
        <f t="shared" si="1"/>
        <v>6.9599999999999227</v>
      </c>
      <c r="V66" s="98">
        <f t="shared" si="76"/>
        <v>7.4746082403173344E-3</v>
      </c>
      <c r="X66" s="135"/>
      <c r="Y66" s="135"/>
      <c r="Z66" s="137">
        <f>SUM(Z57:Z58,Z50,Z51:Z53)</f>
        <v>947.93248000000006</v>
      </c>
      <c r="AA66" s="136"/>
      <c r="AB66" s="137">
        <f t="shared" si="3"/>
        <v>9.82000000000005</v>
      </c>
      <c r="AC66" s="98">
        <f t="shared" si="77"/>
        <v>1.0467827909079783E-2</v>
      </c>
      <c r="AE66" s="135"/>
      <c r="AF66" s="135"/>
      <c r="AG66" s="137">
        <f>SUM(AG57:AG58,AG50,AG51:AG53)</f>
        <v>950.85248000000001</v>
      </c>
      <c r="AH66" s="136"/>
      <c r="AI66" s="137">
        <f t="shared" ref="AI66:AI70" si="82">AG66-Z66</f>
        <v>2.9199999999999591</v>
      </c>
      <c r="AJ66" s="98">
        <f t="shared" si="78"/>
        <v>3.0803881727947111E-3</v>
      </c>
      <c r="AL66" s="135"/>
      <c r="AM66" s="135"/>
      <c r="AN66" s="137">
        <f>SUM(AN57:AN58,AN50,AN51:AN53)</f>
        <v>952.57248000000004</v>
      </c>
      <c r="AO66" s="136"/>
      <c r="AP66" s="137">
        <f t="shared" ref="AP66:AP70" si="83">AN66-AG66</f>
        <v>1.7200000000000273</v>
      </c>
      <c r="AQ66" s="98">
        <f t="shared" si="79"/>
        <v>1.8089031013517757E-3</v>
      </c>
    </row>
    <row r="67" spans="1:43" s="79" customFormat="1" x14ac:dyDescent="0.25">
      <c r="B67" s="138" t="s">
        <v>40</v>
      </c>
      <c r="C67" s="73"/>
      <c r="D67" s="73"/>
      <c r="E67" s="73"/>
      <c r="F67" s="139">
        <v>0.13</v>
      </c>
      <c r="G67" s="132"/>
      <c r="H67" s="140">
        <f>H66*F67</f>
        <v>121.35474325</v>
      </c>
      <c r="I67" s="141"/>
      <c r="J67" s="142">
        <v>0.13</v>
      </c>
      <c r="K67" s="143"/>
      <c r="L67" s="146">
        <f>L66*J67</f>
        <v>121.04982240000001</v>
      </c>
      <c r="M67" s="145"/>
      <c r="N67" s="146">
        <f t="shared" si="80"/>
        <v>-0.30492084999998781</v>
      </c>
      <c r="O67" s="108">
        <f t="shared" si="81"/>
        <v>-2.5126405596839975E-3</v>
      </c>
      <c r="Q67" s="142">
        <v>0.13</v>
      </c>
      <c r="R67" s="143"/>
      <c r="S67" s="144">
        <f>S66*Q67</f>
        <v>121.95462240000001</v>
      </c>
      <c r="T67" s="145"/>
      <c r="U67" s="146">
        <f t="shared" si="1"/>
        <v>0.9047999999999945</v>
      </c>
      <c r="V67" s="108">
        <f t="shared" si="76"/>
        <v>7.4746082403173725E-3</v>
      </c>
      <c r="X67" s="142">
        <v>0.13</v>
      </c>
      <c r="Y67" s="143"/>
      <c r="Z67" s="144">
        <f>Z66*X67</f>
        <v>123.23122240000001</v>
      </c>
      <c r="AA67" s="145"/>
      <c r="AB67" s="146">
        <f t="shared" si="3"/>
        <v>1.276600000000002</v>
      </c>
      <c r="AC67" s="108">
        <f t="shared" si="77"/>
        <v>1.0467827909079746E-2</v>
      </c>
      <c r="AE67" s="142">
        <v>0.13</v>
      </c>
      <c r="AF67" s="143"/>
      <c r="AG67" s="146">
        <f>AG66*AE67</f>
        <v>123.6108224</v>
      </c>
      <c r="AH67" s="145"/>
      <c r="AI67" s="146">
        <f t="shared" si="82"/>
        <v>0.37959999999999638</v>
      </c>
      <c r="AJ67" s="108">
        <f t="shared" si="78"/>
        <v>3.080388172794725E-3</v>
      </c>
      <c r="AL67" s="142">
        <v>0.13</v>
      </c>
      <c r="AM67" s="143"/>
      <c r="AN67" s="144">
        <f>AN66*AL67</f>
        <v>123.83442240000001</v>
      </c>
      <c r="AO67" s="145"/>
      <c r="AP67" s="146">
        <f t="shared" si="83"/>
        <v>0.22360000000000468</v>
      </c>
      <c r="AQ67" s="108">
        <f t="shared" si="79"/>
        <v>1.8089031013517848E-3</v>
      </c>
    </row>
    <row r="68" spans="1:43" s="79" customFormat="1" ht="13" x14ac:dyDescent="0.25">
      <c r="B68" s="147" t="s">
        <v>41</v>
      </c>
      <c r="C68" s="73"/>
      <c r="D68" s="73"/>
      <c r="E68" s="73"/>
      <c r="F68" s="148"/>
      <c r="G68" s="149"/>
      <c r="H68" s="140">
        <f>H66+H67</f>
        <v>1054.8527682500001</v>
      </c>
      <c r="I68" s="141"/>
      <c r="J68" s="141"/>
      <c r="K68" s="141"/>
      <c r="L68" s="144">
        <f>L66+L67</f>
        <v>1052.2023024</v>
      </c>
      <c r="M68" s="145"/>
      <c r="N68" s="146">
        <f t="shared" si="80"/>
        <v>-2.650465850000046</v>
      </c>
      <c r="O68" s="108">
        <f t="shared" si="81"/>
        <v>-2.5126405596841415E-3</v>
      </c>
      <c r="Q68" s="141"/>
      <c r="R68" s="141"/>
      <c r="S68" s="144">
        <f>S66+S67</f>
        <v>1060.0671024000001</v>
      </c>
      <c r="T68" s="145"/>
      <c r="U68" s="146">
        <f t="shared" si="1"/>
        <v>7.8648000000000593</v>
      </c>
      <c r="V68" s="108">
        <f t="shared" si="76"/>
        <v>7.4746082403174749E-3</v>
      </c>
      <c r="X68" s="141"/>
      <c r="Y68" s="141"/>
      <c r="Z68" s="144">
        <f>Z66+Z67</f>
        <v>1071.1637024000001</v>
      </c>
      <c r="AA68" s="145"/>
      <c r="AB68" s="146">
        <f t="shared" si="3"/>
        <v>11.09660000000008</v>
      </c>
      <c r="AC68" s="108">
        <f t="shared" si="77"/>
        <v>1.0467827909079805E-2</v>
      </c>
      <c r="AE68" s="141"/>
      <c r="AF68" s="141"/>
      <c r="AG68" s="144">
        <f>AG66+AG67</f>
        <v>1074.4633024</v>
      </c>
      <c r="AH68" s="145"/>
      <c r="AI68" s="146">
        <f t="shared" si="82"/>
        <v>3.2995999999998276</v>
      </c>
      <c r="AJ68" s="108">
        <f t="shared" si="78"/>
        <v>3.0803881727945927E-3</v>
      </c>
      <c r="AL68" s="141"/>
      <c r="AM68" s="141"/>
      <c r="AN68" s="144">
        <f>AN66+AN67</f>
        <v>1076.4069024</v>
      </c>
      <c r="AO68" s="145"/>
      <c r="AP68" s="146">
        <f t="shared" si="83"/>
        <v>1.9436000000000604</v>
      </c>
      <c r="AQ68" s="108">
        <f t="shared" si="79"/>
        <v>1.8089031013518032E-3</v>
      </c>
    </row>
    <row r="69" spans="1:43" s="79" customFormat="1" ht="15.75" customHeight="1" x14ac:dyDescent="0.25">
      <c r="B69" s="421" t="s">
        <v>127</v>
      </c>
      <c r="C69" s="421"/>
      <c r="D69" s="421"/>
      <c r="E69" s="73"/>
      <c r="F69" s="269">
        <f>F63</f>
        <v>0.318</v>
      </c>
      <c r="G69" s="149"/>
      <c r="H69" s="150">
        <f>F69*H66</f>
        <v>296.85237195000002</v>
      </c>
      <c r="I69" s="141"/>
      <c r="J69" s="268">
        <f>J63</f>
        <v>0.318</v>
      </c>
      <c r="K69" s="141"/>
      <c r="L69" s="151">
        <f>J69*L66</f>
        <v>296.10648864000001</v>
      </c>
      <c r="M69" s="145"/>
      <c r="N69" s="151">
        <f t="shared" si="80"/>
        <v>-0.74588331000001062</v>
      </c>
      <c r="O69" s="113">
        <f t="shared" si="81"/>
        <v>-2.5126405596841337E-3</v>
      </c>
      <c r="Q69" s="268">
        <f>Q63</f>
        <v>0.318</v>
      </c>
      <c r="R69" s="141"/>
      <c r="S69" s="151">
        <f>Q69*S66</f>
        <v>298.31976864000001</v>
      </c>
      <c r="T69" s="145"/>
      <c r="U69" s="151">
        <f t="shared" si="1"/>
        <v>2.2132799999999975</v>
      </c>
      <c r="V69" s="113">
        <f t="shared" si="76"/>
        <v>7.4746082403174098E-3</v>
      </c>
      <c r="X69" s="268">
        <f>X63</f>
        <v>0.318</v>
      </c>
      <c r="Y69" s="141"/>
      <c r="Z69" s="151">
        <f>X69*Z66</f>
        <v>301.44252864000003</v>
      </c>
      <c r="AA69" s="145"/>
      <c r="AB69" s="151">
        <f t="shared" si="3"/>
        <v>3.122760000000028</v>
      </c>
      <c r="AC69" s="113">
        <f t="shared" si="77"/>
        <v>1.0467827909079824E-2</v>
      </c>
      <c r="AE69" s="268">
        <f>AE63</f>
        <v>0.318</v>
      </c>
      <c r="AF69" s="268"/>
      <c r="AG69" s="151">
        <f>AE69*AG66</f>
        <v>302.37108863999998</v>
      </c>
      <c r="AH69" s="145"/>
      <c r="AI69" s="151">
        <f t="shared" si="82"/>
        <v>0.92855999999994765</v>
      </c>
      <c r="AJ69" s="113">
        <f t="shared" si="78"/>
        <v>3.0803881727945802E-3</v>
      </c>
      <c r="AL69" s="268">
        <f>AL63</f>
        <v>0.318</v>
      </c>
      <c r="AM69" s="141"/>
      <c r="AN69" s="151">
        <f>AL69*AN66</f>
        <v>302.91804863999999</v>
      </c>
      <c r="AO69" s="145"/>
      <c r="AP69" s="151">
        <f t="shared" si="83"/>
        <v>0.54696000000001277</v>
      </c>
      <c r="AQ69" s="113">
        <f t="shared" si="79"/>
        <v>1.8089031013517893E-3</v>
      </c>
    </row>
    <row r="70" spans="1:43" s="79" customFormat="1" ht="13.5" customHeight="1" thickBot="1" x14ac:dyDescent="0.3">
      <c r="B70" s="420" t="s">
        <v>128</v>
      </c>
      <c r="C70" s="420"/>
      <c r="D70" s="420"/>
      <c r="E70" s="152"/>
      <c r="F70" s="153"/>
      <c r="G70" s="154"/>
      <c r="H70" s="155">
        <f>H68-H69</f>
        <v>758.00039630000003</v>
      </c>
      <c r="I70" s="156"/>
      <c r="J70" s="156"/>
      <c r="K70" s="156"/>
      <c r="L70" s="157">
        <f>L68-L69</f>
        <v>756.09581376000006</v>
      </c>
      <c r="M70" s="158"/>
      <c r="N70" s="159">
        <f t="shared" si="80"/>
        <v>-1.9045825399999785</v>
      </c>
      <c r="O70" s="160">
        <f t="shared" si="81"/>
        <v>-2.5126405596840695E-3</v>
      </c>
      <c r="Q70" s="156"/>
      <c r="R70" s="156"/>
      <c r="S70" s="157">
        <f>S68-S69</f>
        <v>761.74733376000006</v>
      </c>
      <c r="T70" s="158"/>
      <c r="U70" s="159">
        <f t="shared" si="1"/>
        <v>5.651520000000005</v>
      </c>
      <c r="V70" s="160">
        <f t="shared" si="76"/>
        <v>7.4746082403174246E-3</v>
      </c>
      <c r="X70" s="156"/>
      <c r="Y70" s="156"/>
      <c r="Z70" s="157">
        <f>Z68-Z69</f>
        <v>769.72117376000006</v>
      </c>
      <c r="AA70" s="158"/>
      <c r="AB70" s="159">
        <f t="shared" si="3"/>
        <v>7.9738399999999956</v>
      </c>
      <c r="AC70" s="160">
        <f t="shared" si="77"/>
        <v>1.0467827909079724E-2</v>
      </c>
      <c r="AE70" s="156"/>
      <c r="AF70" s="156"/>
      <c r="AG70" s="157">
        <f>AG68-AG69</f>
        <v>772.09221376000005</v>
      </c>
      <c r="AH70" s="158"/>
      <c r="AI70" s="159">
        <f t="shared" si="82"/>
        <v>2.3710399999999936</v>
      </c>
      <c r="AJ70" s="160">
        <f t="shared" si="78"/>
        <v>3.0803881727947458E-3</v>
      </c>
      <c r="AL70" s="156"/>
      <c r="AM70" s="156"/>
      <c r="AN70" s="157">
        <f>AN68-AN69</f>
        <v>773.48885375999998</v>
      </c>
      <c r="AO70" s="158"/>
      <c r="AP70" s="159">
        <f t="shared" si="83"/>
        <v>1.3966399999999339</v>
      </c>
      <c r="AQ70" s="160">
        <f t="shared" si="79"/>
        <v>1.8089031013516614E-3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6</xdr:col>
                    <xdr:colOff>488950</xdr:colOff>
                    <xdr:row>16</xdr:row>
                    <xdr:rowOff>184150</xdr:rowOff>
                  </from>
                  <to>
                    <xdr:col>9</xdr:col>
                    <xdr:colOff>488950</xdr:colOff>
                    <xdr:row>18</xdr:row>
                    <xdr:rowOff>31750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9</xdr:col>
                    <xdr:colOff>374650</xdr:colOff>
                    <xdr:row>16</xdr:row>
                    <xdr:rowOff>114300</xdr:rowOff>
                  </from>
                  <to>
                    <xdr:col>15</xdr:col>
                    <xdr:colOff>260350</xdr:colOff>
                    <xdr:row>18</xdr:row>
                    <xdr:rowOff>146050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9" zoomScale="85" zoomScaleNormal="85" zoomScaleSheetLayoutView="100" workbookViewId="0">
      <selection activeCell="B45" sqref="B45"/>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9.54296875" style="6" bestFit="1" customWidth="1"/>
    <col min="7" max="7" width="9.81640625" style="6" bestFit="1" customWidth="1"/>
    <col min="8" max="8" width="14.453125" style="6" bestFit="1" customWidth="1"/>
    <col min="9" max="9" width="2.81640625" style="6" customWidth="1"/>
    <col min="10" max="10" width="11.54296875" style="6" bestFit="1" customWidth="1"/>
    <col min="11" max="11" width="9.81640625" style="6" bestFit="1" customWidth="1"/>
    <col min="12" max="12" width="14.54296875" style="6" bestFit="1" customWidth="1"/>
    <col min="13" max="13" width="2.81640625" style="6" customWidth="1"/>
    <col min="14" max="14" width="11.81640625" style="6" bestFit="1" customWidth="1"/>
    <col min="15" max="15" width="12" style="6" bestFit="1" customWidth="1"/>
    <col min="16" max="16" width="3.81640625" style="6" customWidth="1"/>
    <col min="17" max="17" width="11.54296875" style="6" bestFit="1" customWidth="1"/>
    <col min="18" max="18" width="9.81640625" style="6" bestFit="1" customWidth="1"/>
    <col min="19" max="19" width="14.54296875" style="6" bestFit="1" customWidth="1"/>
    <col min="20" max="20" width="2.54296875" style="6" bestFit="1" customWidth="1"/>
    <col min="21" max="21" width="11.81640625" style="6" bestFit="1" customWidth="1"/>
    <col min="22" max="22" width="12" style="6" bestFit="1" customWidth="1"/>
    <col min="23" max="23" width="4.54296875" style="6" customWidth="1"/>
    <col min="24" max="24" width="11.54296875" style="6" bestFit="1" customWidth="1"/>
    <col min="25" max="25" width="9.81640625" style="6" bestFit="1" customWidth="1"/>
    <col min="26" max="26" width="14.453125" style="6" bestFit="1" customWidth="1"/>
    <col min="27" max="27" width="2.54296875" style="6" bestFit="1" customWidth="1"/>
    <col min="28" max="28" width="11.81640625" style="6" bestFit="1" customWidth="1"/>
    <col min="29" max="29" width="12" style="6" bestFit="1" customWidth="1"/>
    <col min="30" max="30" width="4.54296875" style="6" customWidth="1"/>
    <col min="31" max="31" width="11.54296875" style="6" bestFit="1" customWidth="1"/>
    <col min="32" max="32" width="9.81640625" style="6" bestFit="1" customWidth="1"/>
    <col min="33" max="33" width="14.453125" style="6" bestFit="1" customWidth="1"/>
    <col min="34" max="34" width="2.54296875" style="6" bestFit="1" customWidth="1"/>
    <col min="35" max="35" width="11.81640625" style="6" bestFit="1" customWidth="1"/>
    <col min="36" max="36" width="12" style="6" bestFit="1" customWidth="1"/>
    <col min="37" max="37" width="4.54296875" style="6" customWidth="1"/>
    <col min="38" max="38" width="11.54296875" style="6" bestFit="1" customWidth="1"/>
    <col min="39" max="39" width="9.81640625" style="6" bestFit="1" customWidth="1"/>
    <col min="40" max="40" width="14.453125" style="6" bestFit="1" customWidth="1"/>
    <col min="41" max="41" width="2.54296875" style="6" bestFit="1" customWidth="1"/>
    <col min="42" max="42" width="11.81640625" style="6" bestFit="1" customWidth="1"/>
    <col min="43" max="43" width="12"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56</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10000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10000</v>
      </c>
      <c r="H25" s="26">
        <f t="shared" si="0"/>
        <v>0</v>
      </c>
      <c r="I25" s="27"/>
      <c r="J25" s="24">
        <f>'Proposed Rates'!E82</f>
        <v>0</v>
      </c>
      <c r="K25" s="29">
        <f>$F$18</f>
        <v>10000</v>
      </c>
      <c r="L25" s="26">
        <f t="shared" ref="L25:L27" si="9">K25*J25</f>
        <v>0</v>
      </c>
      <c r="M25" s="27"/>
      <c r="N25" s="30">
        <f t="shared" ref="N25:N27" si="10">L25-H25</f>
        <v>0</v>
      </c>
      <c r="O25" s="31" t="str">
        <f t="shared" ref="O25:O27" si="11">IF((H25)=0,"",(N25/H25))</f>
        <v/>
      </c>
      <c r="Q25" s="24">
        <f>'Proposed Rates'!F82</f>
        <v>0</v>
      </c>
      <c r="R25" s="29">
        <f>$F$18</f>
        <v>10000</v>
      </c>
      <c r="S25" s="26">
        <f t="shared" ref="S25:S27" si="12">R25*Q25</f>
        <v>0</v>
      </c>
      <c r="T25" s="27"/>
      <c r="U25" s="30">
        <f t="shared" si="1"/>
        <v>0</v>
      </c>
      <c r="V25" s="31" t="str">
        <f t="shared" si="2"/>
        <v/>
      </c>
      <c r="X25" s="24">
        <f>'Proposed Rates'!G82</f>
        <v>0</v>
      </c>
      <c r="Y25" s="29">
        <f>$F$18</f>
        <v>10000</v>
      </c>
      <c r="Z25" s="26">
        <f t="shared" ref="Z25:Z27" si="13">Y25*X25</f>
        <v>0</v>
      </c>
      <c r="AA25" s="27"/>
      <c r="AB25" s="30">
        <f t="shared" si="3"/>
        <v>0</v>
      </c>
      <c r="AC25" s="31" t="str">
        <f t="shared" si="4"/>
        <v/>
      </c>
      <c r="AE25" s="24">
        <f>'Proposed Rates'!H82</f>
        <v>0</v>
      </c>
      <c r="AF25" s="29">
        <f>$F$18</f>
        <v>10000</v>
      </c>
      <c r="AG25" s="26">
        <f t="shared" ref="AG25:AG27" si="14">AF25*AE25</f>
        <v>0</v>
      </c>
      <c r="AH25" s="27"/>
      <c r="AI25" s="30">
        <f t="shared" si="5"/>
        <v>0</v>
      </c>
      <c r="AJ25" s="31" t="str">
        <f t="shared" si="6"/>
        <v/>
      </c>
      <c r="AL25" s="24">
        <f>'Proposed Rates'!I82</f>
        <v>0</v>
      </c>
      <c r="AM25" s="29">
        <f>$F$18</f>
        <v>10000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10000</v>
      </c>
      <c r="H26" s="26">
        <f t="shared" si="0"/>
        <v>0</v>
      </c>
      <c r="I26" s="27"/>
      <c r="J26" s="24">
        <f>'Proposed Rates'!E96</f>
        <v>0</v>
      </c>
      <c r="K26" s="29">
        <f t="shared" ref="K26:K27" si="16">$F$18</f>
        <v>10000</v>
      </c>
      <c r="L26" s="26">
        <f t="shared" si="9"/>
        <v>0</v>
      </c>
      <c r="M26" s="27"/>
      <c r="N26" s="30">
        <f t="shared" si="10"/>
        <v>0</v>
      </c>
      <c r="O26" s="31" t="str">
        <f t="shared" si="11"/>
        <v/>
      </c>
      <c r="Q26" s="24">
        <f>'Proposed Rates'!F96</f>
        <v>0</v>
      </c>
      <c r="R26" s="29">
        <f t="shared" ref="R26:R27" si="17">$F$18</f>
        <v>10000</v>
      </c>
      <c r="S26" s="26">
        <f t="shared" si="12"/>
        <v>0</v>
      </c>
      <c r="T26" s="27"/>
      <c r="U26" s="30">
        <f t="shared" si="1"/>
        <v>0</v>
      </c>
      <c r="V26" s="31" t="str">
        <f t="shared" si="2"/>
        <v/>
      </c>
      <c r="X26" s="24">
        <f>'Proposed Rates'!G96</f>
        <v>0</v>
      </c>
      <c r="Y26" s="29">
        <f t="shared" ref="Y26:Y27" si="18">$F$18</f>
        <v>10000</v>
      </c>
      <c r="Z26" s="26">
        <f t="shared" si="13"/>
        <v>0</v>
      </c>
      <c r="AA26" s="27"/>
      <c r="AB26" s="30">
        <f t="shared" si="3"/>
        <v>0</v>
      </c>
      <c r="AC26" s="31" t="str">
        <f t="shared" si="4"/>
        <v/>
      </c>
      <c r="AE26" s="24">
        <f>'Proposed Rates'!H96</f>
        <v>0</v>
      </c>
      <c r="AF26" s="29">
        <f t="shared" ref="AF26:AF27" si="19">$F$18</f>
        <v>10000</v>
      </c>
      <c r="AG26" s="26">
        <f t="shared" si="14"/>
        <v>0</v>
      </c>
      <c r="AH26" s="27"/>
      <c r="AI26" s="30">
        <f t="shared" si="5"/>
        <v>0</v>
      </c>
      <c r="AJ26" s="31" t="str">
        <f t="shared" si="6"/>
        <v/>
      </c>
      <c r="AL26" s="24">
        <f>'Proposed Rates'!I96</f>
        <v>0</v>
      </c>
      <c r="AM26" s="29">
        <f t="shared" ref="AM26:AM27" si="20">$F$18</f>
        <v>10000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10000</v>
      </c>
      <c r="H27" s="26">
        <f t="shared" si="0"/>
        <v>0</v>
      </c>
      <c r="I27" s="27"/>
      <c r="J27" s="24">
        <f>'Proposed Rates'!E110</f>
        <v>0</v>
      </c>
      <c r="K27" s="29">
        <f t="shared" si="16"/>
        <v>10000</v>
      </c>
      <c r="L27" s="26">
        <f t="shared" si="9"/>
        <v>0</v>
      </c>
      <c r="M27" s="27"/>
      <c r="N27" s="30">
        <f t="shared" si="10"/>
        <v>0</v>
      </c>
      <c r="O27" s="31" t="str">
        <f t="shared" si="11"/>
        <v/>
      </c>
      <c r="Q27" s="24">
        <f>'Proposed Rates'!F110</f>
        <v>0</v>
      </c>
      <c r="R27" s="29">
        <f t="shared" si="17"/>
        <v>10000</v>
      </c>
      <c r="S27" s="26">
        <f t="shared" si="12"/>
        <v>0</v>
      </c>
      <c r="T27" s="27"/>
      <c r="U27" s="30">
        <f t="shared" si="1"/>
        <v>0</v>
      </c>
      <c r="V27" s="31" t="str">
        <f t="shared" si="2"/>
        <v/>
      </c>
      <c r="X27" s="24">
        <f>'Proposed Rates'!G110</f>
        <v>0</v>
      </c>
      <c r="Y27" s="29">
        <f t="shared" si="18"/>
        <v>10000</v>
      </c>
      <c r="Z27" s="26">
        <f t="shared" si="13"/>
        <v>0</v>
      </c>
      <c r="AA27" s="27"/>
      <c r="AB27" s="30">
        <f t="shared" si="3"/>
        <v>0</v>
      </c>
      <c r="AC27" s="31" t="str">
        <f t="shared" si="4"/>
        <v/>
      </c>
      <c r="AE27" s="24">
        <f>'Proposed Rates'!H110</f>
        <v>0</v>
      </c>
      <c r="AF27" s="29">
        <f t="shared" si="19"/>
        <v>10000</v>
      </c>
      <c r="AG27" s="26">
        <f t="shared" si="14"/>
        <v>0</v>
      </c>
      <c r="AH27" s="27"/>
      <c r="AI27" s="30">
        <f t="shared" si="5"/>
        <v>0</v>
      </c>
      <c r="AJ27" s="31" t="str">
        <f t="shared" si="6"/>
        <v/>
      </c>
      <c r="AL27" s="24">
        <f>'Proposed Rates'!I110</f>
        <v>0</v>
      </c>
      <c r="AM27" s="29">
        <f t="shared" si="20"/>
        <v>10000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10000</v>
      </c>
      <c r="H29" s="26">
        <f t="shared" si="0"/>
        <v>250</v>
      </c>
      <c r="I29" s="27"/>
      <c r="J29" s="24">
        <f>+'SC (1000)'!J29</f>
        <v>2.5600000000000001E-2</v>
      </c>
      <c r="K29" s="25">
        <f>$F$18</f>
        <v>10000</v>
      </c>
      <c r="L29" s="26">
        <f t="shared" si="22"/>
        <v>256</v>
      </c>
      <c r="M29" s="27"/>
      <c r="N29" s="30">
        <f t="shared" si="23"/>
        <v>6</v>
      </c>
      <c r="O29" s="31">
        <f t="shared" si="24"/>
        <v>2.4E-2</v>
      </c>
      <c r="Q29" s="24">
        <f>+'SC (1000)'!Q29</f>
        <v>2.6800000000000001E-2</v>
      </c>
      <c r="R29" s="25">
        <f>$F$18</f>
        <v>10000</v>
      </c>
      <c r="S29" s="26">
        <f t="shared" si="25"/>
        <v>268</v>
      </c>
      <c r="T29" s="27"/>
      <c r="U29" s="30">
        <f t="shared" si="1"/>
        <v>12</v>
      </c>
      <c r="V29" s="31">
        <f t="shared" si="2"/>
        <v>4.6875E-2</v>
      </c>
      <c r="X29" s="24">
        <f>+'SC (1000)'!X29</f>
        <v>2.7900000000000001E-2</v>
      </c>
      <c r="Y29" s="25">
        <f>$F$18</f>
        <v>10000</v>
      </c>
      <c r="Z29" s="26">
        <f t="shared" si="26"/>
        <v>279</v>
      </c>
      <c r="AA29" s="27"/>
      <c r="AB29" s="30">
        <f t="shared" si="3"/>
        <v>11</v>
      </c>
      <c r="AC29" s="31">
        <f t="shared" si="4"/>
        <v>4.1044776119402986E-2</v>
      </c>
      <c r="AE29" s="24">
        <f>+'SC (1000)'!AE29</f>
        <v>2.8400000000000002E-2</v>
      </c>
      <c r="AF29" s="25">
        <f>$F$18</f>
        <v>10000</v>
      </c>
      <c r="AG29" s="26">
        <f t="shared" si="27"/>
        <v>284</v>
      </c>
      <c r="AH29" s="27"/>
      <c r="AI29" s="30">
        <f t="shared" si="5"/>
        <v>5</v>
      </c>
      <c r="AJ29" s="31">
        <f t="shared" si="6"/>
        <v>1.7921146953405017E-2</v>
      </c>
      <c r="AL29" s="24">
        <f>+'SC (1000)'!AL29</f>
        <v>2.87E-2</v>
      </c>
      <c r="AM29" s="25">
        <f>$F$18</f>
        <v>10000</v>
      </c>
      <c r="AN29" s="26">
        <f t="shared" si="28"/>
        <v>287</v>
      </c>
      <c r="AO29" s="27"/>
      <c r="AP29" s="30">
        <f t="shared" si="7"/>
        <v>3</v>
      </c>
      <c r="AQ29" s="31">
        <f t="shared" si="8"/>
        <v>1.0563380281690141E-2</v>
      </c>
    </row>
    <row r="30" spans="2:43" x14ac:dyDescent="0.25">
      <c r="B30" s="21" t="s">
        <v>21</v>
      </c>
      <c r="C30" s="21"/>
      <c r="D30" s="22"/>
      <c r="E30" s="23"/>
      <c r="F30" s="24"/>
      <c r="G30" s="25">
        <f t="shared" ref="G30" si="29">$F$18</f>
        <v>10000</v>
      </c>
      <c r="H30" s="26">
        <f t="shared" si="0"/>
        <v>0</v>
      </c>
      <c r="I30" s="27"/>
      <c r="J30" s="24"/>
      <c r="K30" s="25">
        <f t="shared" ref="K30:K38" si="30">$F$18</f>
        <v>10000</v>
      </c>
      <c r="L30" s="26">
        <f t="shared" si="22"/>
        <v>0</v>
      </c>
      <c r="M30" s="27"/>
      <c r="N30" s="30">
        <f t="shared" si="23"/>
        <v>0</v>
      </c>
      <c r="O30" s="31" t="str">
        <f t="shared" si="24"/>
        <v/>
      </c>
      <c r="Q30" s="24"/>
      <c r="R30" s="25">
        <f t="shared" ref="R30:R38" si="31">$F$18</f>
        <v>10000</v>
      </c>
      <c r="S30" s="26">
        <f t="shared" si="25"/>
        <v>0</v>
      </c>
      <c r="T30" s="27"/>
      <c r="U30" s="30">
        <f t="shared" si="1"/>
        <v>0</v>
      </c>
      <c r="V30" s="31" t="str">
        <f t="shared" si="2"/>
        <v/>
      </c>
      <c r="X30" s="24"/>
      <c r="Y30" s="25">
        <f t="shared" ref="Y30:Y38" si="32">$F$18</f>
        <v>10000</v>
      </c>
      <c r="Z30" s="26">
        <f t="shared" si="26"/>
        <v>0</v>
      </c>
      <c r="AA30" s="27"/>
      <c r="AB30" s="30">
        <f t="shared" si="3"/>
        <v>0</v>
      </c>
      <c r="AC30" s="31" t="str">
        <f t="shared" si="4"/>
        <v/>
      </c>
      <c r="AE30" s="24"/>
      <c r="AF30" s="25">
        <f t="shared" ref="AF30:AF38" si="33">$F$18</f>
        <v>10000</v>
      </c>
      <c r="AG30" s="26">
        <f t="shared" si="27"/>
        <v>0</v>
      </c>
      <c r="AH30" s="27"/>
      <c r="AI30" s="30">
        <f t="shared" si="5"/>
        <v>0</v>
      </c>
      <c r="AJ30" s="31" t="str">
        <f t="shared" si="6"/>
        <v/>
      </c>
      <c r="AL30" s="24"/>
      <c r="AM30" s="25">
        <f t="shared" ref="AM30:AM38" si="34">$F$18</f>
        <v>10000</v>
      </c>
      <c r="AN30" s="26">
        <f t="shared" si="28"/>
        <v>0</v>
      </c>
      <c r="AO30" s="27"/>
      <c r="AP30" s="30">
        <f t="shared" si="7"/>
        <v>0</v>
      </c>
      <c r="AQ30" s="31" t="str">
        <f t="shared" si="8"/>
        <v/>
      </c>
    </row>
    <row r="31" spans="2:43" x14ac:dyDescent="0.25">
      <c r="B31" s="21" t="s">
        <v>136</v>
      </c>
      <c r="C31" s="21"/>
      <c r="D31" s="22" t="s">
        <v>20</v>
      </c>
      <c r="E31" s="23"/>
      <c r="F31" s="24">
        <f>+'Proposed Rates'!D68</f>
        <v>0</v>
      </c>
      <c r="G31" s="25">
        <f>$F$18</f>
        <v>10000</v>
      </c>
      <c r="H31" s="26">
        <f t="shared" si="0"/>
        <v>0</v>
      </c>
      <c r="I31" s="27"/>
      <c r="J31" s="44">
        <f>+'SC (1000)'!J31</f>
        <v>5.9999999999999995E-4</v>
      </c>
      <c r="K31" s="25">
        <f t="shared" si="30"/>
        <v>10000</v>
      </c>
      <c r="L31" s="26">
        <f t="shared" si="22"/>
        <v>5.9999999999999991</v>
      </c>
      <c r="M31" s="27"/>
      <c r="N31" s="30">
        <f t="shared" si="23"/>
        <v>5.9999999999999991</v>
      </c>
      <c r="O31" s="31" t="str">
        <f t="shared" si="24"/>
        <v/>
      </c>
      <c r="Q31" s="24">
        <f>+'SC (1000)'!Q31</f>
        <v>5.9999999999999995E-4</v>
      </c>
      <c r="R31" s="25">
        <f t="shared" si="31"/>
        <v>10000</v>
      </c>
      <c r="S31" s="26">
        <f t="shared" si="25"/>
        <v>5.9999999999999991</v>
      </c>
      <c r="T31" s="27"/>
      <c r="U31" s="30">
        <f t="shared" si="1"/>
        <v>0</v>
      </c>
      <c r="V31" s="31">
        <f t="shared" si="2"/>
        <v>0</v>
      </c>
      <c r="X31" s="24">
        <f>+'SC (1000)'!X31</f>
        <v>0</v>
      </c>
      <c r="Y31" s="25">
        <f t="shared" si="32"/>
        <v>10000</v>
      </c>
      <c r="Z31" s="26">
        <f t="shared" si="26"/>
        <v>0</v>
      </c>
      <c r="AA31" s="27"/>
      <c r="AB31" s="30">
        <f t="shared" si="3"/>
        <v>-5.9999999999999991</v>
      </c>
      <c r="AC31" s="31">
        <f t="shared" si="4"/>
        <v>-1</v>
      </c>
      <c r="AE31" s="24">
        <f>+'SC (1000)'!AE31</f>
        <v>0</v>
      </c>
      <c r="AF31" s="25">
        <f t="shared" si="33"/>
        <v>10000</v>
      </c>
      <c r="AG31" s="26">
        <f t="shared" si="27"/>
        <v>0</v>
      </c>
      <c r="AH31" s="27"/>
      <c r="AI31" s="30">
        <f t="shared" si="5"/>
        <v>0</v>
      </c>
      <c r="AJ31" s="31" t="str">
        <f t="shared" si="6"/>
        <v/>
      </c>
      <c r="AL31" s="24">
        <f>+'SC (1000)'!AL31</f>
        <v>0</v>
      </c>
      <c r="AM31" s="25">
        <f t="shared" si="34"/>
        <v>10000</v>
      </c>
      <c r="AN31" s="26">
        <f t="shared" si="28"/>
        <v>0</v>
      </c>
      <c r="AO31" s="27"/>
      <c r="AP31" s="30">
        <f t="shared" si="7"/>
        <v>0</v>
      </c>
      <c r="AQ31" s="31" t="str">
        <f t="shared" si="8"/>
        <v/>
      </c>
    </row>
    <row r="32" spans="2:43" x14ac:dyDescent="0.25">
      <c r="B32" s="33"/>
      <c r="C32" s="21"/>
      <c r="D32" s="22"/>
      <c r="E32" s="23"/>
      <c r="F32" s="28"/>
      <c r="G32" s="25">
        <f t="shared" ref="G32:G38" si="35">$F$18</f>
        <v>10000</v>
      </c>
      <c r="H32" s="26">
        <f t="shared" si="0"/>
        <v>0</v>
      </c>
      <c r="I32" s="27"/>
      <c r="J32" s="28"/>
      <c r="K32" s="25">
        <f t="shared" si="30"/>
        <v>10000</v>
      </c>
      <c r="L32" s="26">
        <f t="shared" si="22"/>
        <v>0</v>
      </c>
      <c r="M32" s="27"/>
      <c r="N32" s="30">
        <f t="shared" si="23"/>
        <v>0</v>
      </c>
      <c r="O32" s="31" t="str">
        <f t="shared" si="24"/>
        <v/>
      </c>
      <c r="Q32" s="28"/>
      <c r="R32" s="25">
        <f t="shared" si="31"/>
        <v>10000</v>
      </c>
      <c r="S32" s="26">
        <f t="shared" si="25"/>
        <v>0</v>
      </c>
      <c r="T32" s="27"/>
      <c r="U32" s="30">
        <f t="shared" si="1"/>
        <v>0</v>
      </c>
      <c r="V32" s="31" t="str">
        <f t="shared" si="2"/>
        <v/>
      </c>
      <c r="X32" s="28"/>
      <c r="Y32" s="25">
        <f t="shared" si="32"/>
        <v>10000</v>
      </c>
      <c r="Z32" s="26">
        <f t="shared" si="26"/>
        <v>0</v>
      </c>
      <c r="AA32" s="27"/>
      <c r="AB32" s="30">
        <f t="shared" si="3"/>
        <v>0</v>
      </c>
      <c r="AC32" s="31" t="str">
        <f t="shared" si="4"/>
        <v/>
      </c>
      <c r="AE32" s="28"/>
      <c r="AF32" s="25">
        <f t="shared" si="33"/>
        <v>10000</v>
      </c>
      <c r="AG32" s="26">
        <f t="shared" si="27"/>
        <v>0</v>
      </c>
      <c r="AH32" s="27"/>
      <c r="AI32" s="30">
        <f t="shared" si="5"/>
        <v>0</v>
      </c>
      <c r="AJ32" s="31" t="str">
        <f t="shared" si="6"/>
        <v/>
      </c>
      <c r="AL32" s="28"/>
      <c r="AM32" s="25">
        <f t="shared" si="34"/>
        <v>10000</v>
      </c>
      <c r="AN32" s="26">
        <f t="shared" si="28"/>
        <v>0</v>
      </c>
      <c r="AO32" s="27"/>
      <c r="AP32" s="30">
        <f t="shared" si="7"/>
        <v>0</v>
      </c>
      <c r="AQ32" s="31" t="str">
        <f t="shared" si="8"/>
        <v/>
      </c>
    </row>
    <row r="33" spans="2:43" x14ac:dyDescent="0.25">
      <c r="B33" s="33"/>
      <c r="C33" s="21"/>
      <c r="D33" s="22"/>
      <c r="E33" s="23"/>
      <c r="F33" s="24"/>
      <c r="G33" s="25">
        <f t="shared" si="35"/>
        <v>10000</v>
      </c>
      <c r="H33" s="26">
        <f t="shared" si="0"/>
        <v>0</v>
      </c>
      <c r="I33" s="27"/>
      <c r="J33" s="28"/>
      <c r="K33" s="25">
        <f t="shared" si="30"/>
        <v>10000</v>
      </c>
      <c r="L33" s="26">
        <f t="shared" si="22"/>
        <v>0</v>
      </c>
      <c r="M33" s="27"/>
      <c r="N33" s="30">
        <f t="shared" si="23"/>
        <v>0</v>
      </c>
      <c r="O33" s="31" t="str">
        <f t="shared" si="24"/>
        <v/>
      </c>
      <c r="Q33" s="28"/>
      <c r="R33" s="25">
        <f t="shared" si="31"/>
        <v>10000</v>
      </c>
      <c r="S33" s="26">
        <f t="shared" si="25"/>
        <v>0</v>
      </c>
      <c r="T33" s="27"/>
      <c r="U33" s="30">
        <f t="shared" si="1"/>
        <v>0</v>
      </c>
      <c r="V33" s="31" t="str">
        <f t="shared" si="2"/>
        <v/>
      </c>
      <c r="X33" s="28"/>
      <c r="Y33" s="25">
        <f t="shared" si="32"/>
        <v>10000</v>
      </c>
      <c r="Z33" s="26">
        <f t="shared" si="26"/>
        <v>0</v>
      </c>
      <c r="AA33" s="27"/>
      <c r="AB33" s="30">
        <f t="shared" si="3"/>
        <v>0</v>
      </c>
      <c r="AC33" s="31" t="str">
        <f t="shared" si="4"/>
        <v/>
      </c>
      <c r="AE33" s="28"/>
      <c r="AF33" s="25">
        <f t="shared" si="33"/>
        <v>10000</v>
      </c>
      <c r="AG33" s="26">
        <f t="shared" si="27"/>
        <v>0</v>
      </c>
      <c r="AH33" s="27"/>
      <c r="AI33" s="30">
        <f t="shared" si="5"/>
        <v>0</v>
      </c>
      <c r="AJ33" s="31" t="str">
        <f t="shared" si="6"/>
        <v/>
      </c>
      <c r="AL33" s="28"/>
      <c r="AM33" s="25">
        <f t="shared" si="34"/>
        <v>10000</v>
      </c>
      <c r="AN33" s="26">
        <f t="shared" si="28"/>
        <v>0</v>
      </c>
      <c r="AO33" s="27"/>
      <c r="AP33" s="30">
        <f t="shared" si="7"/>
        <v>0</v>
      </c>
      <c r="AQ33" s="31" t="str">
        <f t="shared" si="8"/>
        <v/>
      </c>
    </row>
    <row r="34" spans="2:43" x14ac:dyDescent="0.25">
      <c r="B34" s="33"/>
      <c r="C34" s="21"/>
      <c r="D34" s="22"/>
      <c r="E34" s="23"/>
      <c r="F34" s="24"/>
      <c r="G34" s="25">
        <f t="shared" si="35"/>
        <v>10000</v>
      </c>
      <c r="H34" s="26">
        <f t="shared" si="0"/>
        <v>0</v>
      </c>
      <c r="I34" s="27"/>
      <c r="J34" s="28"/>
      <c r="K34" s="25">
        <f t="shared" si="30"/>
        <v>10000</v>
      </c>
      <c r="L34" s="26">
        <f t="shared" si="22"/>
        <v>0</v>
      </c>
      <c r="M34" s="27"/>
      <c r="N34" s="30">
        <f t="shared" si="23"/>
        <v>0</v>
      </c>
      <c r="O34" s="31" t="str">
        <f t="shared" si="24"/>
        <v/>
      </c>
      <c r="Q34" s="28"/>
      <c r="R34" s="25">
        <f t="shared" si="31"/>
        <v>10000</v>
      </c>
      <c r="S34" s="26">
        <f t="shared" si="25"/>
        <v>0</v>
      </c>
      <c r="T34" s="27"/>
      <c r="U34" s="30">
        <f t="shared" si="1"/>
        <v>0</v>
      </c>
      <c r="V34" s="31" t="str">
        <f t="shared" si="2"/>
        <v/>
      </c>
      <c r="X34" s="28"/>
      <c r="Y34" s="25">
        <f t="shared" si="32"/>
        <v>10000</v>
      </c>
      <c r="Z34" s="26">
        <f t="shared" si="26"/>
        <v>0</v>
      </c>
      <c r="AA34" s="27"/>
      <c r="AB34" s="30">
        <f t="shared" si="3"/>
        <v>0</v>
      </c>
      <c r="AC34" s="31" t="str">
        <f t="shared" si="4"/>
        <v/>
      </c>
      <c r="AE34" s="28"/>
      <c r="AF34" s="25">
        <f t="shared" si="33"/>
        <v>10000</v>
      </c>
      <c r="AG34" s="26">
        <f t="shared" si="27"/>
        <v>0</v>
      </c>
      <c r="AH34" s="27"/>
      <c r="AI34" s="30">
        <f t="shared" si="5"/>
        <v>0</v>
      </c>
      <c r="AJ34" s="31" t="str">
        <f t="shared" si="6"/>
        <v/>
      </c>
      <c r="AL34" s="28"/>
      <c r="AM34" s="25">
        <f t="shared" si="34"/>
        <v>10000</v>
      </c>
      <c r="AN34" s="26">
        <f t="shared" si="28"/>
        <v>0</v>
      </c>
      <c r="AO34" s="27"/>
      <c r="AP34" s="30">
        <f t="shared" si="7"/>
        <v>0</v>
      </c>
      <c r="AQ34" s="31" t="str">
        <f t="shared" si="8"/>
        <v/>
      </c>
    </row>
    <row r="35" spans="2:43" x14ac:dyDescent="0.25">
      <c r="B35" s="33"/>
      <c r="C35" s="21"/>
      <c r="D35" s="22"/>
      <c r="E35" s="23"/>
      <c r="F35" s="24"/>
      <c r="G35" s="25">
        <f t="shared" si="35"/>
        <v>10000</v>
      </c>
      <c r="H35" s="26">
        <f t="shared" si="0"/>
        <v>0</v>
      </c>
      <c r="I35" s="27"/>
      <c r="J35" s="28"/>
      <c r="K35" s="25">
        <f t="shared" si="30"/>
        <v>10000</v>
      </c>
      <c r="L35" s="26">
        <f t="shared" si="22"/>
        <v>0</v>
      </c>
      <c r="M35" s="27"/>
      <c r="N35" s="30">
        <f t="shared" si="23"/>
        <v>0</v>
      </c>
      <c r="O35" s="31" t="str">
        <f t="shared" si="24"/>
        <v/>
      </c>
      <c r="Q35" s="28"/>
      <c r="R35" s="25">
        <f t="shared" si="31"/>
        <v>10000</v>
      </c>
      <c r="S35" s="26">
        <f t="shared" si="25"/>
        <v>0</v>
      </c>
      <c r="T35" s="27"/>
      <c r="U35" s="30">
        <f t="shared" si="1"/>
        <v>0</v>
      </c>
      <c r="V35" s="31" t="str">
        <f t="shared" si="2"/>
        <v/>
      </c>
      <c r="X35" s="28"/>
      <c r="Y35" s="25">
        <f t="shared" si="32"/>
        <v>10000</v>
      </c>
      <c r="Z35" s="26">
        <f t="shared" si="26"/>
        <v>0</v>
      </c>
      <c r="AA35" s="27"/>
      <c r="AB35" s="30">
        <f t="shared" si="3"/>
        <v>0</v>
      </c>
      <c r="AC35" s="31" t="str">
        <f t="shared" si="4"/>
        <v/>
      </c>
      <c r="AE35" s="28"/>
      <c r="AF35" s="25">
        <f t="shared" si="33"/>
        <v>10000</v>
      </c>
      <c r="AG35" s="26">
        <f t="shared" si="27"/>
        <v>0</v>
      </c>
      <c r="AH35" s="27"/>
      <c r="AI35" s="30">
        <f t="shared" si="5"/>
        <v>0</v>
      </c>
      <c r="AJ35" s="31" t="str">
        <f t="shared" si="6"/>
        <v/>
      </c>
      <c r="AL35" s="28"/>
      <c r="AM35" s="25">
        <f t="shared" si="34"/>
        <v>10000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10000</v>
      </c>
      <c r="H36" s="26">
        <f t="shared" si="0"/>
        <v>10</v>
      </c>
      <c r="I36" s="27"/>
      <c r="J36" s="28">
        <f>+'Proposed Rates'!E53</f>
        <v>-6.9999999999999999E-4</v>
      </c>
      <c r="K36" s="25">
        <f t="shared" si="30"/>
        <v>10000</v>
      </c>
      <c r="L36" s="26">
        <f t="shared" si="22"/>
        <v>-7</v>
      </c>
      <c r="M36" s="27"/>
      <c r="N36" s="30">
        <f t="shared" si="23"/>
        <v>-17</v>
      </c>
      <c r="O36" s="31">
        <f t="shared" si="24"/>
        <v>-1.7</v>
      </c>
      <c r="Q36" s="28">
        <f>+'Proposed Rates'!F53</f>
        <v>-6.9999999999999999E-4</v>
      </c>
      <c r="R36" s="25">
        <f t="shared" si="31"/>
        <v>10000</v>
      </c>
      <c r="S36" s="26">
        <f t="shared" si="25"/>
        <v>-7</v>
      </c>
      <c r="T36" s="27"/>
      <c r="U36" s="30">
        <f t="shared" si="1"/>
        <v>0</v>
      </c>
      <c r="V36" s="31">
        <f t="shared" si="2"/>
        <v>0</v>
      </c>
      <c r="X36" s="28">
        <f>+'Proposed Rates'!G53</f>
        <v>0</v>
      </c>
      <c r="Y36" s="25">
        <f t="shared" si="32"/>
        <v>10000</v>
      </c>
      <c r="Z36" s="26">
        <f t="shared" si="26"/>
        <v>0</v>
      </c>
      <c r="AA36" s="27"/>
      <c r="AB36" s="30">
        <f t="shared" si="3"/>
        <v>7</v>
      </c>
      <c r="AC36" s="31">
        <f t="shared" si="4"/>
        <v>-1</v>
      </c>
      <c r="AE36" s="28">
        <f>+'Proposed Rates'!H53</f>
        <v>0</v>
      </c>
      <c r="AF36" s="25">
        <f t="shared" si="33"/>
        <v>10000</v>
      </c>
      <c r="AG36" s="26">
        <f t="shared" si="27"/>
        <v>0</v>
      </c>
      <c r="AH36" s="27"/>
      <c r="AI36" s="30">
        <f t="shared" si="5"/>
        <v>0</v>
      </c>
      <c r="AJ36" s="31" t="str">
        <f t="shared" si="6"/>
        <v/>
      </c>
      <c r="AL36" s="28">
        <f>+'Proposed Rates'!I53</f>
        <v>0</v>
      </c>
      <c r="AM36" s="25">
        <f t="shared" si="34"/>
        <v>10000</v>
      </c>
      <c r="AN36" s="26">
        <f t="shared" si="28"/>
        <v>0</v>
      </c>
      <c r="AO36" s="27"/>
      <c r="AP36" s="30">
        <f t="shared" si="7"/>
        <v>0</v>
      </c>
      <c r="AQ36" s="31" t="str">
        <f t="shared" si="8"/>
        <v/>
      </c>
    </row>
    <row r="37" spans="2:43" x14ac:dyDescent="0.25">
      <c r="B37" s="33"/>
      <c r="C37" s="21"/>
      <c r="D37" s="22"/>
      <c r="E37" s="23"/>
      <c r="F37" s="24"/>
      <c r="G37" s="25">
        <f t="shared" si="35"/>
        <v>10000</v>
      </c>
      <c r="H37" s="26">
        <f t="shared" si="0"/>
        <v>0</v>
      </c>
      <c r="I37" s="27"/>
      <c r="J37" s="28"/>
      <c r="K37" s="25">
        <f t="shared" si="30"/>
        <v>10000</v>
      </c>
      <c r="L37" s="26">
        <f t="shared" si="22"/>
        <v>0</v>
      </c>
      <c r="M37" s="27"/>
      <c r="N37" s="30">
        <f t="shared" si="23"/>
        <v>0</v>
      </c>
      <c r="O37" s="31" t="str">
        <f t="shared" si="24"/>
        <v/>
      </c>
      <c r="Q37" s="28"/>
      <c r="R37" s="25">
        <f t="shared" si="31"/>
        <v>10000</v>
      </c>
      <c r="S37" s="26">
        <f t="shared" si="25"/>
        <v>0</v>
      </c>
      <c r="T37" s="27"/>
      <c r="U37" s="30">
        <f t="shared" si="1"/>
        <v>0</v>
      </c>
      <c r="V37" s="31" t="str">
        <f t="shared" si="2"/>
        <v/>
      </c>
      <c r="X37" s="28"/>
      <c r="Y37" s="25">
        <f t="shared" si="32"/>
        <v>10000</v>
      </c>
      <c r="Z37" s="26">
        <f t="shared" si="26"/>
        <v>0</v>
      </c>
      <c r="AA37" s="27"/>
      <c r="AB37" s="30">
        <f t="shared" si="3"/>
        <v>0</v>
      </c>
      <c r="AC37" s="31" t="str">
        <f t="shared" si="4"/>
        <v/>
      </c>
      <c r="AE37" s="28"/>
      <c r="AF37" s="25">
        <f t="shared" si="33"/>
        <v>10000</v>
      </c>
      <c r="AG37" s="26">
        <f t="shared" si="27"/>
        <v>0</v>
      </c>
      <c r="AH37" s="27"/>
      <c r="AI37" s="30">
        <f t="shared" si="5"/>
        <v>0</v>
      </c>
      <c r="AJ37" s="31" t="str">
        <f t="shared" si="6"/>
        <v/>
      </c>
      <c r="AL37" s="28"/>
      <c r="AM37" s="25">
        <f t="shared" si="34"/>
        <v>10000</v>
      </c>
      <c r="AN37" s="26">
        <f t="shared" si="28"/>
        <v>0</v>
      </c>
      <c r="AO37" s="27"/>
      <c r="AP37" s="30">
        <f t="shared" si="7"/>
        <v>0</v>
      </c>
      <c r="AQ37" s="31" t="str">
        <f t="shared" si="8"/>
        <v/>
      </c>
    </row>
    <row r="38" spans="2:43" x14ac:dyDescent="0.25">
      <c r="B38" s="33"/>
      <c r="C38" s="21"/>
      <c r="D38" s="22"/>
      <c r="E38" s="23"/>
      <c r="F38" s="24"/>
      <c r="G38" s="25">
        <f t="shared" si="35"/>
        <v>10000</v>
      </c>
      <c r="H38" s="26">
        <f t="shared" si="0"/>
        <v>0</v>
      </c>
      <c r="I38" s="27"/>
      <c r="J38" s="28"/>
      <c r="K38" s="25">
        <f t="shared" si="30"/>
        <v>10000</v>
      </c>
      <c r="L38" s="26">
        <f t="shared" si="22"/>
        <v>0</v>
      </c>
      <c r="M38" s="27"/>
      <c r="N38" s="30">
        <f t="shared" si="23"/>
        <v>0</v>
      </c>
      <c r="O38" s="31" t="str">
        <f t="shared" si="24"/>
        <v/>
      </c>
      <c r="Q38" s="28"/>
      <c r="R38" s="25">
        <f t="shared" si="31"/>
        <v>10000</v>
      </c>
      <c r="S38" s="26">
        <f t="shared" si="25"/>
        <v>0</v>
      </c>
      <c r="T38" s="27"/>
      <c r="U38" s="30">
        <f t="shared" si="1"/>
        <v>0</v>
      </c>
      <c r="V38" s="31" t="str">
        <f t="shared" si="2"/>
        <v/>
      </c>
      <c r="X38" s="28"/>
      <c r="Y38" s="25">
        <f t="shared" si="32"/>
        <v>10000</v>
      </c>
      <c r="Z38" s="26">
        <f t="shared" si="26"/>
        <v>0</v>
      </c>
      <c r="AA38" s="27"/>
      <c r="AB38" s="30">
        <f t="shared" si="3"/>
        <v>0</v>
      </c>
      <c r="AC38" s="31" t="str">
        <f t="shared" si="4"/>
        <v/>
      </c>
      <c r="AE38" s="28"/>
      <c r="AF38" s="25">
        <f t="shared" si="33"/>
        <v>10000</v>
      </c>
      <c r="AG38" s="26">
        <f t="shared" si="27"/>
        <v>0</v>
      </c>
      <c r="AH38" s="27"/>
      <c r="AI38" s="30">
        <f t="shared" si="5"/>
        <v>0</v>
      </c>
      <c r="AJ38" s="31" t="str">
        <f t="shared" si="6"/>
        <v/>
      </c>
      <c r="AL38" s="28"/>
      <c r="AM38" s="25">
        <f t="shared" si="34"/>
        <v>10000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279.32</v>
      </c>
      <c r="I39" s="62"/>
      <c r="J39" s="239"/>
      <c r="K39" s="240"/>
      <c r="L39" s="238">
        <f>SUM(L23:L38)</f>
        <v>274.76</v>
      </c>
      <c r="M39" s="62"/>
      <c r="N39" s="37">
        <f t="shared" si="23"/>
        <v>-4.5600000000000023</v>
      </c>
      <c r="O39" s="38">
        <f t="shared" si="24"/>
        <v>-1.6325361592438789E-2</v>
      </c>
      <c r="Q39" s="239"/>
      <c r="R39" s="240"/>
      <c r="S39" s="238">
        <f>SUM(S23:S38)</f>
        <v>287.72000000000003</v>
      </c>
      <c r="T39" s="62"/>
      <c r="U39" s="37">
        <f t="shared" si="1"/>
        <v>12.960000000000036</v>
      </c>
      <c r="V39" s="38">
        <f t="shared" si="2"/>
        <v>4.7168437909448378E-2</v>
      </c>
      <c r="X39" s="239"/>
      <c r="Y39" s="240"/>
      <c r="Z39" s="238">
        <f>SUM(Z23:Z38)</f>
        <v>300.54000000000002</v>
      </c>
      <c r="AA39" s="62"/>
      <c r="AB39" s="37">
        <f t="shared" si="3"/>
        <v>12.819999999999993</v>
      </c>
      <c r="AC39" s="38">
        <f t="shared" si="4"/>
        <v>4.4557208397052663E-2</v>
      </c>
      <c r="AE39" s="239"/>
      <c r="AF39" s="240"/>
      <c r="AG39" s="238">
        <f>SUM(AG23:AG38)</f>
        <v>305.95999999999998</v>
      </c>
      <c r="AH39" s="62"/>
      <c r="AI39" s="37">
        <f t="shared" si="5"/>
        <v>5.4199999999999591</v>
      </c>
      <c r="AJ39" s="38">
        <f t="shared" si="6"/>
        <v>1.8034205097491044E-2</v>
      </c>
      <c r="AL39" s="239"/>
      <c r="AM39" s="240"/>
      <c r="AN39" s="238">
        <f>SUM(AN23:AN38)</f>
        <v>309.18</v>
      </c>
      <c r="AO39" s="62"/>
      <c r="AP39" s="37">
        <f t="shared" si="7"/>
        <v>3.2200000000000273</v>
      </c>
      <c r="AQ39" s="38">
        <f t="shared" si="8"/>
        <v>1.0524251536148607E-2</v>
      </c>
    </row>
    <row r="40" spans="2:43" ht="25" x14ac:dyDescent="0.25">
      <c r="B40" s="40" t="s">
        <v>99</v>
      </c>
      <c r="C40" s="21"/>
      <c r="D40" s="22" t="s">
        <v>20</v>
      </c>
      <c r="E40" s="23"/>
      <c r="F40" s="24">
        <f>+'Proposed Rates'!D39</f>
        <v>-2.0000000000000001E-4</v>
      </c>
      <c r="G40" s="25">
        <f>$F$18</f>
        <v>10000</v>
      </c>
      <c r="H40" s="26">
        <f>G40*F40</f>
        <v>-2</v>
      </c>
      <c r="I40" s="27"/>
      <c r="J40" s="44">
        <f>+'Proposed Rates'!E39</f>
        <v>-5.9999999999999995E-4</v>
      </c>
      <c r="K40" s="25">
        <f>$F$18</f>
        <v>10000</v>
      </c>
      <c r="L40" s="26">
        <f>K40*J40</f>
        <v>-5.9999999999999991</v>
      </c>
      <c r="M40" s="27"/>
      <c r="N40" s="30">
        <f>L40-H40</f>
        <v>-3.9999999999999991</v>
      </c>
      <c r="O40" s="31">
        <f>IF((H40)=0,"",(N40/H40))</f>
        <v>1.9999999999999996</v>
      </c>
      <c r="Q40" s="28">
        <f>+'Proposed Rates'!F39</f>
        <v>-5.9999999999999995E-4</v>
      </c>
      <c r="R40" s="25">
        <f>$F$18</f>
        <v>10000</v>
      </c>
      <c r="S40" s="26">
        <f>R40*Q40</f>
        <v>-5.9999999999999991</v>
      </c>
      <c r="T40" s="27"/>
      <c r="U40" s="30">
        <f t="shared" si="1"/>
        <v>0</v>
      </c>
      <c r="V40" s="31">
        <f t="shared" si="2"/>
        <v>0</v>
      </c>
      <c r="X40" s="28">
        <f>+'Proposed Rates'!G39</f>
        <v>0</v>
      </c>
      <c r="Y40" s="25">
        <f>$F$18</f>
        <v>10000</v>
      </c>
      <c r="Z40" s="26">
        <f>Y40*X40</f>
        <v>0</v>
      </c>
      <c r="AA40" s="27"/>
      <c r="AB40" s="30">
        <f t="shared" si="3"/>
        <v>5.9999999999999991</v>
      </c>
      <c r="AC40" s="31">
        <f t="shared" si="4"/>
        <v>-1</v>
      </c>
      <c r="AE40" s="28">
        <f>+'Proposed Rates'!H39</f>
        <v>0</v>
      </c>
      <c r="AF40" s="25">
        <f>$F$18</f>
        <v>10000</v>
      </c>
      <c r="AG40" s="26">
        <f>AF40*AE40</f>
        <v>0</v>
      </c>
      <c r="AH40" s="27"/>
      <c r="AI40" s="30">
        <f t="shared" si="5"/>
        <v>0</v>
      </c>
      <c r="AJ40" s="31" t="str">
        <f t="shared" si="6"/>
        <v/>
      </c>
      <c r="AL40" s="28">
        <f>+'Proposed Rates'!I39</f>
        <v>0</v>
      </c>
      <c r="AM40" s="25">
        <f>$F$18</f>
        <v>10000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10000</v>
      </c>
      <c r="H42" s="26">
        <f t="shared" ref="H42:H43" si="37">G42*F42</f>
        <v>0</v>
      </c>
      <c r="I42" s="41"/>
      <c r="J42" s="28">
        <f>+'Proposed Rates'!E140</f>
        <v>0</v>
      </c>
      <c r="K42" s="25">
        <f t="shared" ref="K42:K43" si="38">$F$18</f>
        <v>10000</v>
      </c>
      <c r="L42" s="26">
        <f t="shared" ref="L42:L43" si="39">K42*J42</f>
        <v>0</v>
      </c>
      <c r="M42" s="42"/>
      <c r="N42" s="30">
        <f t="shared" ref="N42:N43" si="40">L42-H42</f>
        <v>0</v>
      </c>
      <c r="O42" s="31" t="str">
        <f t="shared" ref="O42:O46" si="41">IF((H42)=0,"",(N42/H42))</f>
        <v/>
      </c>
      <c r="Q42" s="28">
        <f>+'Proposed Rates'!F140</f>
        <v>0</v>
      </c>
      <c r="R42" s="25">
        <f t="shared" ref="R42:R43" si="42">$F$18</f>
        <v>10000</v>
      </c>
      <c r="S42" s="26">
        <f t="shared" ref="S42:S43" si="43">R42*Q42</f>
        <v>0</v>
      </c>
      <c r="T42" s="42"/>
      <c r="U42" s="30">
        <f t="shared" si="1"/>
        <v>0</v>
      </c>
      <c r="V42" s="31" t="str">
        <f t="shared" si="2"/>
        <v/>
      </c>
      <c r="X42" s="28">
        <f>+'Proposed Rates'!G140</f>
        <v>0</v>
      </c>
      <c r="Y42" s="25">
        <f t="shared" ref="Y42:Y43" si="44">$F$18</f>
        <v>10000</v>
      </c>
      <c r="Z42" s="26">
        <f t="shared" ref="Z42:Z43" si="45">Y42*X42</f>
        <v>0</v>
      </c>
      <c r="AA42" s="42"/>
      <c r="AB42" s="30">
        <f t="shared" si="3"/>
        <v>0</v>
      </c>
      <c r="AC42" s="31" t="str">
        <f t="shared" si="4"/>
        <v/>
      </c>
      <c r="AE42" s="28">
        <f>+'Proposed Rates'!H140</f>
        <v>0</v>
      </c>
      <c r="AF42" s="25">
        <f t="shared" ref="AF42:AF43" si="46">$F$18</f>
        <v>10000</v>
      </c>
      <c r="AG42" s="26">
        <f t="shared" ref="AG42:AG43" si="47">AF42*AE42</f>
        <v>0</v>
      </c>
      <c r="AH42" s="42"/>
      <c r="AI42" s="30">
        <f t="shared" si="5"/>
        <v>0</v>
      </c>
      <c r="AJ42" s="31" t="str">
        <f t="shared" si="6"/>
        <v/>
      </c>
      <c r="AL42" s="28">
        <f>+'Proposed Rates'!I140</f>
        <v>0</v>
      </c>
      <c r="AM42" s="25">
        <f t="shared" ref="AM42:AM43" si="48">$F$18</f>
        <v>10000</v>
      </c>
      <c r="AN42" s="26">
        <f t="shared" ref="AN42:AN43" si="49">AM42*AL42</f>
        <v>0</v>
      </c>
      <c r="AO42" s="42"/>
      <c r="AP42" s="30">
        <f t="shared" si="7"/>
        <v>0</v>
      </c>
      <c r="AQ42" s="31" t="str">
        <f t="shared" si="8"/>
        <v/>
      </c>
    </row>
    <row r="43" spans="2:43" x14ac:dyDescent="0.25">
      <c r="B43" s="40"/>
      <c r="C43" s="21"/>
      <c r="D43" s="22"/>
      <c r="E43" s="23"/>
      <c r="F43" s="24"/>
      <c r="G43" s="25">
        <f t="shared" si="36"/>
        <v>10000</v>
      </c>
      <c r="H43" s="26">
        <f t="shared" si="37"/>
        <v>0</v>
      </c>
      <c r="I43" s="41"/>
      <c r="J43" s="28"/>
      <c r="K43" s="25">
        <f t="shared" si="38"/>
        <v>10000</v>
      </c>
      <c r="L43" s="26">
        <f t="shared" si="39"/>
        <v>0</v>
      </c>
      <c r="M43" s="42"/>
      <c r="N43" s="30">
        <f t="shared" si="40"/>
        <v>0</v>
      </c>
      <c r="O43" s="31" t="str">
        <f t="shared" si="41"/>
        <v/>
      </c>
      <c r="Q43" s="28"/>
      <c r="R43" s="25">
        <f t="shared" si="42"/>
        <v>10000</v>
      </c>
      <c r="S43" s="26">
        <f t="shared" si="43"/>
        <v>0</v>
      </c>
      <c r="T43" s="42"/>
      <c r="U43" s="30">
        <f t="shared" si="1"/>
        <v>0</v>
      </c>
      <c r="V43" s="31" t="str">
        <f t="shared" si="2"/>
        <v/>
      </c>
      <c r="X43" s="28"/>
      <c r="Y43" s="25">
        <f t="shared" si="44"/>
        <v>10000</v>
      </c>
      <c r="Z43" s="26">
        <f t="shared" si="45"/>
        <v>0</v>
      </c>
      <c r="AA43" s="42"/>
      <c r="AB43" s="30">
        <f t="shared" si="3"/>
        <v>0</v>
      </c>
      <c r="AC43" s="31" t="str">
        <f t="shared" si="4"/>
        <v/>
      </c>
      <c r="AE43" s="28"/>
      <c r="AF43" s="25">
        <f t="shared" si="46"/>
        <v>10000</v>
      </c>
      <c r="AG43" s="26">
        <f t="shared" si="47"/>
        <v>0</v>
      </c>
      <c r="AH43" s="42"/>
      <c r="AI43" s="30">
        <f t="shared" si="5"/>
        <v>0</v>
      </c>
      <c r="AJ43" s="31" t="str">
        <f t="shared" si="6"/>
        <v/>
      </c>
      <c r="AL43" s="28"/>
      <c r="AM43" s="25">
        <f t="shared" si="48"/>
        <v>10000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10335</v>
      </c>
      <c r="H44" s="26">
        <f>G44*F44</f>
        <v>0.62009999999999998</v>
      </c>
      <c r="I44" s="27"/>
      <c r="J44" s="46">
        <f>'Proposed Rates'!E234</f>
        <v>5.0000000000000002E-5</v>
      </c>
      <c r="K44" s="45">
        <f>$F$18*(1+J73)</f>
        <v>10338</v>
      </c>
      <c r="L44" s="26">
        <f>K44*J44</f>
        <v>0.51690000000000003</v>
      </c>
      <c r="M44" s="27"/>
      <c r="N44" s="30">
        <f>L44-H44</f>
        <v>-0.10319999999999996</v>
      </c>
      <c r="O44" s="31">
        <f>IF((H44)=0,"",(N44/H44))</f>
        <v>-0.16642477019835505</v>
      </c>
      <c r="Q44" s="46">
        <f>'Proposed Rates'!F234</f>
        <v>5.0000000000000002E-5</v>
      </c>
      <c r="R44" s="45">
        <f>$F$18*(1+Q73)</f>
        <v>10338</v>
      </c>
      <c r="S44" s="26">
        <f>R44*Q44</f>
        <v>0.51690000000000003</v>
      </c>
      <c r="T44" s="27"/>
      <c r="U44" s="30">
        <f t="shared" si="1"/>
        <v>0</v>
      </c>
      <c r="V44" s="31">
        <f t="shared" si="2"/>
        <v>0</v>
      </c>
      <c r="X44" s="46">
        <f>'Proposed Rates'!G234</f>
        <v>5.0000000000000002E-5</v>
      </c>
      <c r="Y44" s="45">
        <f>$F$18*(1+X73)</f>
        <v>10338</v>
      </c>
      <c r="Z44" s="26">
        <f>Y44*X44</f>
        <v>0.51690000000000003</v>
      </c>
      <c r="AA44" s="27"/>
      <c r="AB44" s="30">
        <f t="shared" si="3"/>
        <v>0</v>
      </c>
      <c r="AC44" s="31">
        <f t="shared" si="4"/>
        <v>0</v>
      </c>
      <c r="AE44" s="46">
        <f>'Proposed Rates'!H234</f>
        <v>5.0000000000000002E-5</v>
      </c>
      <c r="AF44" s="45">
        <f>$F$18*(1+AE73)</f>
        <v>10338</v>
      </c>
      <c r="AG44" s="26">
        <f>AF44*AE44</f>
        <v>0.51690000000000003</v>
      </c>
      <c r="AH44" s="27"/>
      <c r="AI44" s="30">
        <f t="shared" si="5"/>
        <v>0</v>
      </c>
      <c r="AJ44" s="31">
        <f t="shared" si="6"/>
        <v>0</v>
      </c>
      <c r="AL44" s="46">
        <f>'Proposed Rates'!I234</f>
        <v>5.0000000000000002E-5</v>
      </c>
      <c r="AM44" s="45">
        <f>$F$18*(1+AL73)</f>
        <v>10338</v>
      </c>
      <c r="AN44" s="26">
        <f>AM44*AL44</f>
        <v>0.51690000000000003</v>
      </c>
      <c r="AO44" s="27"/>
      <c r="AP44" s="30">
        <f t="shared" si="7"/>
        <v>0</v>
      </c>
      <c r="AQ44" s="31">
        <f t="shared" si="8"/>
        <v>0</v>
      </c>
    </row>
    <row r="45" spans="2:43" x14ac:dyDescent="0.25">
      <c r="B45" s="43" t="s">
        <v>25</v>
      </c>
      <c r="C45" s="21"/>
      <c r="D45" s="22"/>
      <c r="E45" s="23"/>
      <c r="F45" s="47">
        <f>0.65*$J$54+0.17*$J$55+0.18*$J$56</f>
        <v>0.12756999999999999</v>
      </c>
      <c r="G45" s="48">
        <f>$F$18*(1+$F$73)-$F$18</f>
        <v>335</v>
      </c>
      <c r="H45" s="26">
        <f t="shared" ref="H45" si="50">G45*F45</f>
        <v>42.735949999999995</v>
      </c>
      <c r="I45" s="27"/>
      <c r="J45" s="49">
        <f>0.65*$J$54+0.17*$J$55+0.18*$J$56</f>
        <v>0.12756999999999999</v>
      </c>
      <c r="K45" s="48">
        <f>$F$18*(1+$J$73)-$F$18</f>
        <v>338</v>
      </c>
      <c r="L45" s="26">
        <f t="shared" ref="L45" si="51">K45*J45</f>
        <v>43.118659999999998</v>
      </c>
      <c r="M45" s="27"/>
      <c r="N45" s="30">
        <f t="shared" ref="N45" si="52">L45-H45</f>
        <v>0.38271000000000299</v>
      </c>
      <c r="O45" s="31">
        <f t="shared" ref="O45" si="53">IF((H45)=0,"",(N45/H45))</f>
        <v>8.9552238805970866E-3</v>
      </c>
      <c r="Q45" s="49">
        <f>0.65*$Q$54+0.17*$Q$55+0.18*$Q$56</f>
        <v>0.12756999999999999</v>
      </c>
      <c r="R45" s="48">
        <f>$F$18*(1+Q73)-$F$18</f>
        <v>338</v>
      </c>
      <c r="S45" s="26">
        <f t="shared" ref="S45" si="54">R45*Q45</f>
        <v>43.118659999999998</v>
      </c>
      <c r="T45" s="27"/>
      <c r="U45" s="30">
        <f t="shared" si="1"/>
        <v>0</v>
      </c>
      <c r="V45" s="31">
        <f t="shared" si="2"/>
        <v>0</v>
      </c>
      <c r="X45" s="49">
        <f>0.65*$X$54+0.17*$X$55+0.18*$X$56</f>
        <v>0.12756999999999999</v>
      </c>
      <c r="Y45" s="48">
        <f>$F$18*(1+X73)-$F$18</f>
        <v>338</v>
      </c>
      <c r="Z45" s="26">
        <f t="shared" ref="Z45" si="55">Y45*X45</f>
        <v>43.118659999999998</v>
      </c>
      <c r="AA45" s="27"/>
      <c r="AB45" s="30">
        <f t="shared" si="3"/>
        <v>0</v>
      </c>
      <c r="AC45" s="31">
        <f t="shared" si="4"/>
        <v>0</v>
      </c>
      <c r="AE45" s="49">
        <f>0.65*$AE$54+0.17*$AE$55+0.18*$AE$56</f>
        <v>0.12756999999999999</v>
      </c>
      <c r="AF45" s="48">
        <f>$F$18*(1+AE73)-$F$18</f>
        <v>338</v>
      </c>
      <c r="AG45" s="26">
        <f t="shared" ref="AG45" si="56">AF45*AE45</f>
        <v>43.118659999999998</v>
      </c>
      <c r="AH45" s="27"/>
      <c r="AI45" s="30">
        <f t="shared" si="5"/>
        <v>0</v>
      </c>
      <c r="AJ45" s="31">
        <f t="shared" si="6"/>
        <v>0</v>
      </c>
      <c r="AL45" s="49">
        <f>0.65*$AL$54+0.17*$AL$55+0.18*$AL$56</f>
        <v>0.12756999999999999</v>
      </c>
      <c r="AM45" s="48">
        <f>$F$18*(1+AL73)-$F$18</f>
        <v>338</v>
      </c>
      <c r="AN45" s="26">
        <f t="shared" ref="AN45" si="57">AM45*AL45</f>
        <v>43.118659999999998</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321.24604999999997</v>
      </c>
      <c r="I47" s="36"/>
      <c r="J47" s="53"/>
      <c r="K47" s="55"/>
      <c r="L47" s="54">
        <f>SUM(L40:L46)+L39</f>
        <v>312.96555999999998</v>
      </c>
      <c r="M47" s="36"/>
      <c r="N47" s="37">
        <f t="shared" ref="N47:N64" si="58">L47-H47</f>
        <v>-8.2804899999999861</v>
      </c>
      <c r="O47" s="38">
        <f t="shared" ref="O47:O64" si="59">IF((H47)=0,"",(N47/H47))</f>
        <v>-2.5776161294434552E-2</v>
      </c>
      <c r="Q47" s="53"/>
      <c r="R47" s="55"/>
      <c r="S47" s="54">
        <f>SUM(S40:S46)+S39</f>
        <v>325.92556000000002</v>
      </c>
      <c r="T47" s="36"/>
      <c r="U47" s="37">
        <f t="shared" si="1"/>
        <v>12.960000000000036</v>
      </c>
      <c r="V47" s="38">
        <f t="shared" si="2"/>
        <v>4.1410307255533282E-2</v>
      </c>
      <c r="X47" s="53"/>
      <c r="Y47" s="55"/>
      <c r="Z47" s="54">
        <f>SUM(Z40:Z46)+Z39</f>
        <v>344.74556000000001</v>
      </c>
      <c r="AA47" s="36"/>
      <c r="AB47" s="37">
        <f t="shared" si="3"/>
        <v>18.819999999999993</v>
      </c>
      <c r="AC47" s="38">
        <f t="shared" si="4"/>
        <v>5.7743246648099621E-2</v>
      </c>
      <c r="AE47" s="53"/>
      <c r="AF47" s="55"/>
      <c r="AG47" s="54">
        <f>SUM(AG40:AG46)+AG39</f>
        <v>350.16555999999997</v>
      </c>
      <c r="AH47" s="36"/>
      <c r="AI47" s="37">
        <f t="shared" si="5"/>
        <v>5.4199999999999591</v>
      </c>
      <c r="AJ47" s="38">
        <f t="shared" si="6"/>
        <v>1.5721739824582394E-2</v>
      </c>
      <c r="AL47" s="53"/>
      <c r="AM47" s="55"/>
      <c r="AN47" s="54">
        <f>SUM(AN40:AN46)+AN39</f>
        <v>353.38556</v>
      </c>
      <c r="AO47" s="36"/>
      <c r="AP47" s="37">
        <f t="shared" si="7"/>
        <v>3.2200000000000273</v>
      </c>
      <c r="AQ47" s="38">
        <f t="shared" si="8"/>
        <v>9.1956501947251107E-3</v>
      </c>
    </row>
    <row r="48" spans="2:43" x14ac:dyDescent="0.25">
      <c r="B48" s="27" t="s">
        <v>28</v>
      </c>
      <c r="C48" s="27"/>
      <c r="D48" s="56" t="s">
        <v>20</v>
      </c>
      <c r="E48" s="57"/>
      <c r="F48" s="28">
        <f>'Proposed Rates'!D154</f>
        <v>7.1000000000000004E-3</v>
      </c>
      <c r="G48" s="58">
        <f>F18*(1+F73)</f>
        <v>10335</v>
      </c>
      <c r="H48" s="26">
        <f>G48*F48</f>
        <v>73.378500000000003</v>
      </c>
      <c r="I48" s="27"/>
      <c r="J48" s="28">
        <f>'Proposed Rates'!E154</f>
        <v>7.6E-3</v>
      </c>
      <c r="K48" s="59">
        <f>F18*(1+J73)</f>
        <v>10338</v>
      </c>
      <c r="L48" s="26">
        <f>K48*J48</f>
        <v>78.568799999999996</v>
      </c>
      <c r="M48" s="27"/>
      <c r="N48" s="30">
        <f t="shared" si="58"/>
        <v>5.1902999999999935</v>
      </c>
      <c r="O48" s="31">
        <f t="shared" si="59"/>
        <v>7.0733252928309967E-2</v>
      </c>
      <c r="Q48" s="28">
        <f>'Proposed Rates'!F154</f>
        <v>7.6E-3</v>
      </c>
      <c r="R48" s="59">
        <f>$F$18*(1+Q73)</f>
        <v>10338</v>
      </c>
      <c r="S48" s="26">
        <f>R48*Q48</f>
        <v>78.568799999999996</v>
      </c>
      <c r="T48" s="27"/>
      <c r="U48" s="30">
        <f t="shared" si="1"/>
        <v>0</v>
      </c>
      <c r="V48" s="31">
        <f t="shared" si="2"/>
        <v>0</v>
      </c>
      <c r="X48" s="28">
        <f>'Proposed Rates'!G154</f>
        <v>7.6E-3</v>
      </c>
      <c r="Y48" s="59">
        <f>$F$18*(1+X73)</f>
        <v>10338</v>
      </c>
      <c r="Z48" s="26">
        <f>Y48*X48</f>
        <v>78.568799999999996</v>
      </c>
      <c r="AA48" s="27"/>
      <c r="AB48" s="30">
        <f t="shared" si="3"/>
        <v>0</v>
      </c>
      <c r="AC48" s="31">
        <f t="shared" si="4"/>
        <v>0</v>
      </c>
      <c r="AE48" s="28">
        <f>'Proposed Rates'!H154</f>
        <v>7.6E-3</v>
      </c>
      <c r="AF48" s="59">
        <f>$F$18*(1+AE73)</f>
        <v>10338</v>
      </c>
      <c r="AG48" s="26">
        <f>AF48*AE48</f>
        <v>78.568799999999996</v>
      </c>
      <c r="AH48" s="27"/>
      <c r="AI48" s="30">
        <f t="shared" si="5"/>
        <v>0</v>
      </c>
      <c r="AJ48" s="31">
        <f t="shared" si="6"/>
        <v>0</v>
      </c>
      <c r="AL48" s="28">
        <f>'Proposed Rates'!I154</f>
        <v>7.6E-3</v>
      </c>
      <c r="AM48" s="59">
        <f>$F$18*(1+AL73)</f>
        <v>10338</v>
      </c>
      <c r="AN48" s="26">
        <f>AM48*AL48</f>
        <v>78.568799999999996</v>
      </c>
      <c r="AO48" s="27"/>
      <c r="AP48" s="30">
        <f t="shared" si="7"/>
        <v>0</v>
      </c>
      <c r="AQ48" s="31">
        <f t="shared" si="8"/>
        <v>0</v>
      </c>
    </row>
    <row r="49" spans="2:43" ht="25" x14ac:dyDescent="0.25">
      <c r="B49" s="60" t="s">
        <v>29</v>
      </c>
      <c r="C49" s="27"/>
      <c r="D49" s="56" t="s">
        <v>20</v>
      </c>
      <c r="E49" s="57"/>
      <c r="F49" s="28">
        <f>'Proposed Rates'!D168</f>
        <v>5.0000000000000001E-3</v>
      </c>
      <c r="G49" s="58">
        <f>G48</f>
        <v>10335</v>
      </c>
      <c r="H49" s="26">
        <f>G49*F49</f>
        <v>51.675000000000004</v>
      </c>
      <c r="I49" s="27"/>
      <c r="J49" s="28">
        <f>'Proposed Rates'!E168</f>
        <v>4.7999999999999996E-3</v>
      </c>
      <c r="K49" s="59">
        <f>K48</f>
        <v>10338</v>
      </c>
      <c r="L49" s="26">
        <f>K49*J49</f>
        <v>49.622399999999999</v>
      </c>
      <c r="M49" s="27"/>
      <c r="N49" s="30">
        <f t="shared" si="58"/>
        <v>-2.0526000000000053</v>
      </c>
      <c r="O49" s="31">
        <f t="shared" si="59"/>
        <v>-3.972133526850518E-2</v>
      </c>
      <c r="Q49" s="28">
        <f>'Proposed Rates'!F168</f>
        <v>4.7999999999999996E-3</v>
      </c>
      <c r="R49" s="59">
        <f>R48</f>
        <v>10338</v>
      </c>
      <c r="S49" s="26">
        <f>R49*Q49</f>
        <v>49.622399999999999</v>
      </c>
      <c r="T49" s="27"/>
      <c r="U49" s="30">
        <f t="shared" si="1"/>
        <v>0</v>
      </c>
      <c r="V49" s="31">
        <f t="shared" si="2"/>
        <v>0</v>
      </c>
      <c r="X49" s="28">
        <f>'Proposed Rates'!G168</f>
        <v>4.7999999999999996E-3</v>
      </c>
      <c r="Y49" s="59">
        <f>Y48</f>
        <v>10338</v>
      </c>
      <c r="Z49" s="26">
        <f>Y49*X49</f>
        <v>49.622399999999999</v>
      </c>
      <c r="AA49" s="27"/>
      <c r="AB49" s="30">
        <f t="shared" si="3"/>
        <v>0</v>
      </c>
      <c r="AC49" s="31">
        <f t="shared" si="4"/>
        <v>0</v>
      </c>
      <c r="AE49" s="28">
        <f>'Proposed Rates'!H168</f>
        <v>4.7999999999999996E-3</v>
      </c>
      <c r="AF49" s="59">
        <f>AF48</f>
        <v>10338</v>
      </c>
      <c r="AG49" s="26">
        <f>AF49*AE49</f>
        <v>49.622399999999999</v>
      </c>
      <c r="AH49" s="27"/>
      <c r="AI49" s="30">
        <f t="shared" si="5"/>
        <v>0</v>
      </c>
      <c r="AJ49" s="31">
        <f t="shared" si="6"/>
        <v>0</v>
      </c>
      <c r="AL49" s="28">
        <f>'Proposed Rates'!I168</f>
        <v>4.7999999999999996E-3</v>
      </c>
      <c r="AM49" s="59">
        <f>AM48</f>
        <v>10338</v>
      </c>
      <c r="AN49" s="26">
        <f>AM49*AL49</f>
        <v>49.622399999999999</v>
      </c>
      <c r="AO49" s="27"/>
      <c r="AP49" s="30">
        <f t="shared" si="7"/>
        <v>0</v>
      </c>
      <c r="AQ49" s="31">
        <f t="shared" si="8"/>
        <v>0</v>
      </c>
    </row>
    <row r="50" spans="2:43" ht="26" x14ac:dyDescent="0.25">
      <c r="B50" s="50" t="s">
        <v>30</v>
      </c>
      <c r="C50" s="35"/>
      <c r="D50" s="35"/>
      <c r="E50" s="35"/>
      <c r="F50" s="61"/>
      <c r="G50" s="53"/>
      <c r="H50" s="54">
        <f>SUM(H47:H49)</f>
        <v>446.29955000000001</v>
      </c>
      <c r="I50" s="62"/>
      <c r="J50" s="63"/>
      <c r="K50" s="64"/>
      <c r="L50" s="54">
        <f>SUM(L47:L49)</f>
        <v>441.15675999999996</v>
      </c>
      <c r="M50" s="62"/>
      <c r="N50" s="37">
        <f t="shared" si="58"/>
        <v>-5.1427900000000477</v>
      </c>
      <c r="O50" s="38">
        <f t="shared" si="59"/>
        <v>-1.1523179891174094E-2</v>
      </c>
      <c r="Q50" s="63"/>
      <c r="R50" s="64"/>
      <c r="S50" s="54">
        <f>SUM(S47:S49)</f>
        <v>454.11676</v>
      </c>
      <c r="T50" s="62"/>
      <c r="U50" s="37">
        <f t="shared" si="1"/>
        <v>12.960000000000036</v>
      </c>
      <c r="V50" s="38">
        <f t="shared" si="2"/>
        <v>2.9377312499983085E-2</v>
      </c>
      <c r="X50" s="63"/>
      <c r="Y50" s="64"/>
      <c r="Z50" s="54">
        <f>SUM(Z47:Z49)</f>
        <v>472.93676000000005</v>
      </c>
      <c r="AA50" s="62"/>
      <c r="AB50" s="37">
        <f t="shared" si="3"/>
        <v>18.82000000000005</v>
      </c>
      <c r="AC50" s="38">
        <f t="shared" si="4"/>
        <v>4.1443086134940382E-2</v>
      </c>
      <c r="AE50" s="63"/>
      <c r="AF50" s="64"/>
      <c r="AG50" s="54">
        <f>SUM(AG47:AG49)</f>
        <v>478.35676000000001</v>
      </c>
      <c r="AH50" s="62"/>
      <c r="AI50" s="37">
        <f t="shared" si="5"/>
        <v>5.4199999999999591</v>
      </c>
      <c r="AJ50" s="38">
        <f t="shared" si="6"/>
        <v>1.1460306024847716E-2</v>
      </c>
      <c r="AL50" s="63"/>
      <c r="AM50" s="64"/>
      <c r="AN50" s="54">
        <f>SUM(AN47:AN49)</f>
        <v>481.57676000000004</v>
      </c>
      <c r="AO50" s="62"/>
      <c r="AP50" s="37">
        <f t="shared" si="7"/>
        <v>3.2200000000000273</v>
      </c>
      <c r="AQ50" s="38">
        <f t="shared" si="8"/>
        <v>6.7313776437486266E-3</v>
      </c>
    </row>
    <row r="51" spans="2:43" ht="25" x14ac:dyDescent="0.25">
      <c r="B51" s="65" t="s">
        <v>31</v>
      </c>
      <c r="C51" s="21"/>
      <c r="D51" s="22" t="s">
        <v>20</v>
      </c>
      <c r="E51" s="23"/>
      <c r="F51" s="66">
        <f>'Proposed Rates'!D181</f>
        <v>3.3999999999999998E-3</v>
      </c>
      <c r="G51" s="58">
        <f>G49</f>
        <v>10335</v>
      </c>
      <c r="H51" s="67">
        <f t="shared" ref="H51:H53" si="60">G51*F51</f>
        <v>35.138999999999996</v>
      </c>
      <c r="I51" s="27"/>
      <c r="J51" s="66">
        <f>'Proposed Rates'!E181</f>
        <v>3.3999999999999998E-3</v>
      </c>
      <c r="K51" s="59">
        <f>K49</f>
        <v>10338</v>
      </c>
      <c r="L51" s="67">
        <f t="shared" ref="L51:L53" si="61">K51*J51</f>
        <v>35.1492</v>
      </c>
      <c r="M51" s="27"/>
      <c r="N51" s="30">
        <f t="shared" si="58"/>
        <v>1.020000000000465E-2</v>
      </c>
      <c r="O51" s="68">
        <f t="shared" si="59"/>
        <v>2.9027576197400754E-4</v>
      </c>
      <c r="Q51" s="66">
        <f>'Proposed Rates'!F181</f>
        <v>3.3999999999999998E-3</v>
      </c>
      <c r="R51" s="59">
        <f>R49</f>
        <v>10338</v>
      </c>
      <c r="S51" s="67">
        <f t="shared" ref="S51:S53" si="62">R51*Q51</f>
        <v>35.1492</v>
      </c>
      <c r="T51" s="27"/>
      <c r="U51" s="30">
        <f t="shared" si="1"/>
        <v>0</v>
      </c>
      <c r="V51" s="68">
        <f t="shared" si="2"/>
        <v>0</v>
      </c>
      <c r="X51" s="66">
        <f>'Proposed Rates'!G181</f>
        <v>3.3999999999999998E-3</v>
      </c>
      <c r="Y51" s="59">
        <f>Y49</f>
        <v>10338</v>
      </c>
      <c r="Z51" s="67">
        <f t="shared" ref="Z51:Z53" si="63">Y51*X51</f>
        <v>35.1492</v>
      </c>
      <c r="AA51" s="27"/>
      <c r="AB51" s="30">
        <f t="shared" si="3"/>
        <v>0</v>
      </c>
      <c r="AC51" s="68">
        <f t="shared" si="4"/>
        <v>0</v>
      </c>
      <c r="AE51" s="66">
        <f>'Proposed Rates'!H181</f>
        <v>3.3999999999999998E-3</v>
      </c>
      <c r="AF51" s="59">
        <f>AF49</f>
        <v>10338</v>
      </c>
      <c r="AG51" s="67">
        <f t="shared" ref="AG51:AG53" si="64">AF51*AE51</f>
        <v>35.1492</v>
      </c>
      <c r="AH51" s="27"/>
      <c r="AI51" s="30">
        <f t="shared" si="5"/>
        <v>0</v>
      </c>
      <c r="AJ51" s="68">
        <f t="shared" si="6"/>
        <v>0</v>
      </c>
      <c r="AL51" s="66">
        <f>'Proposed Rates'!I181</f>
        <v>3.3999999999999998E-3</v>
      </c>
      <c r="AM51" s="59">
        <f>AM49</f>
        <v>10338</v>
      </c>
      <c r="AN51" s="67">
        <f t="shared" ref="AN51:AN53" si="65">AM51*AL51</f>
        <v>35.1492</v>
      </c>
      <c r="AO51" s="27"/>
      <c r="AP51" s="30">
        <f t="shared" si="7"/>
        <v>0</v>
      </c>
      <c r="AQ51" s="68">
        <f t="shared" si="8"/>
        <v>0</v>
      </c>
    </row>
    <row r="52" spans="2:43" ht="25" x14ac:dyDescent="0.25">
      <c r="B52" s="65" t="s">
        <v>32</v>
      </c>
      <c r="C52" s="21"/>
      <c r="D52" s="22" t="s">
        <v>20</v>
      </c>
      <c r="E52" s="23"/>
      <c r="F52" s="66">
        <f>'Proposed Rates'!D195</f>
        <v>5.0000000000000001E-4</v>
      </c>
      <c r="G52" s="58">
        <f>G49</f>
        <v>10335</v>
      </c>
      <c r="H52" s="67">
        <f t="shared" si="60"/>
        <v>5.1675000000000004</v>
      </c>
      <c r="I52" s="27"/>
      <c r="J52" s="66">
        <f>'Proposed Rates'!E195</f>
        <v>5.0000000000000001E-4</v>
      </c>
      <c r="K52" s="59">
        <f>K49</f>
        <v>10338</v>
      </c>
      <c r="L52" s="67">
        <f t="shared" si="61"/>
        <v>5.1690000000000005</v>
      </c>
      <c r="M52" s="27"/>
      <c r="N52" s="30">
        <f t="shared" si="58"/>
        <v>1.5000000000000568E-3</v>
      </c>
      <c r="O52" s="68">
        <f t="shared" si="59"/>
        <v>2.9027576197388616E-4</v>
      </c>
      <c r="Q52" s="66">
        <f>'Proposed Rates'!F195</f>
        <v>5.0000000000000001E-4</v>
      </c>
      <c r="R52" s="59">
        <f>R49</f>
        <v>10338</v>
      </c>
      <c r="S52" s="67">
        <f t="shared" si="62"/>
        <v>5.1690000000000005</v>
      </c>
      <c r="T52" s="27"/>
      <c r="U52" s="30">
        <f t="shared" si="1"/>
        <v>0</v>
      </c>
      <c r="V52" s="68">
        <f t="shared" si="2"/>
        <v>0</v>
      </c>
      <c r="X52" s="66">
        <f>'Proposed Rates'!G195</f>
        <v>5.0000000000000001E-4</v>
      </c>
      <c r="Y52" s="59">
        <f>Y49</f>
        <v>10338</v>
      </c>
      <c r="Z52" s="67">
        <f t="shared" si="63"/>
        <v>5.1690000000000005</v>
      </c>
      <c r="AA52" s="27"/>
      <c r="AB52" s="30">
        <f t="shared" si="3"/>
        <v>0</v>
      </c>
      <c r="AC52" s="68">
        <f t="shared" si="4"/>
        <v>0</v>
      </c>
      <c r="AE52" s="66">
        <f>'Proposed Rates'!H195</f>
        <v>5.0000000000000001E-4</v>
      </c>
      <c r="AF52" s="59">
        <f>AF49</f>
        <v>10338</v>
      </c>
      <c r="AG52" s="67">
        <f t="shared" si="64"/>
        <v>5.1690000000000005</v>
      </c>
      <c r="AH52" s="27"/>
      <c r="AI52" s="30">
        <f t="shared" si="5"/>
        <v>0</v>
      </c>
      <c r="AJ52" s="68">
        <f t="shared" si="6"/>
        <v>0</v>
      </c>
      <c r="AL52" s="66">
        <f>'Proposed Rates'!I195</f>
        <v>5.0000000000000001E-4</v>
      </c>
      <c r="AM52" s="59">
        <f>AM49</f>
        <v>10338</v>
      </c>
      <c r="AN52" s="67">
        <f t="shared" si="65"/>
        <v>5.1690000000000005</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6500</v>
      </c>
      <c r="H54" s="67">
        <f t="shared" ref="H54:H56" si="66">G54*F54</f>
        <v>656.5</v>
      </c>
      <c r="I54" s="27"/>
      <c r="J54" s="66">
        <f>'Proposed Rates'!E222</f>
        <v>0.10100000000000001</v>
      </c>
      <c r="K54" s="71">
        <f>$G$54</f>
        <v>6500</v>
      </c>
      <c r="L54" s="67">
        <f t="shared" ref="L54:L56" si="67">K54*J54</f>
        <v>656.5</v>
      </c>
      <c r="M54" s="27"/>
      <c r="N54" s="30">
        <f t="shared" si="58"/>
        <v>0</v>
      </c>
      <c r="O54" s="68">
        <f t="shared" si="59"/>
        <v>0</v>
      </c>
      <c r="Q54" s="66">
        <f>'Proposed Rates'!F222</f>
        <v>0.10100000000000001</v>
      </c>
      <c r="R54" s="71">
        <f>$G$54</f>
        <v>6500</v>
      </c>
      <c r="S54" s="67">
        <f t="shared" ref="S54:S56" si="68">R54*Q54</f>
        <v>656.5</v>
      </c>
      <c r="T54" s="27"/>
      <c r="U54" s="30">
        <f t="shared" si="1"/>
        <v>0</v>
      </c>
      <c r="V54" s="68">
        <f t="shared" si="2"/>
        <v>0</v>
      </c>
      <c r="X54" s="66">
        <f>'Proposed Rates'!G222</f>
        <v>0.10100000000000001</v>
      </c>
      <c r="Y54" s="71">
        <f>$G$54</f>
        <v>6500</v>
      </c>
      <c r="Z54" s="67">
        <f t="shared" ref="Z54:Z56" si="69">Y54*X54</f>
        <v>656.5</v>
      </c>
      <c r="AA54" s="27"/>
      <c r="AB54" s="30">
        <f t="shared" si="3"/>
        <v>0</v>
      </c>
      <c r="AC54" s="68">
        <f t="shared" si="4"/>
        <v>0</v>
      </c>
      <c r="AE54" s="66">
        <f>'Proposed Rates'!H222</f>
        <v>0.10100000000000001</v>
      </c>
      <c r="AF54" s="71">
        <f>$G$54</f>
        <v>6500</v>
      </c>
      <c r="AG54" s="67">
        <f t="shared" ref="AG54:AG56" si="70">AF54*AE54</f>
        <v>656.5</v>
      </c>
      <c r="AH54" s="27"/>
      <c r="AI54" s="30">
        <f t="shared" si="5"/>
        <v>0</v>
      </c>
      <c r="AJ54" s="68">
        <f t="shared" si="6"/>
        <v>0</v>
      </c>
      <c r="AL54" s="66">
        <f>'Proposed Rates'!I222</f>
        <v>0.10100000000000001</v>
      </c>
      <c r="AM54" s="71">
        <f>$G$54</f>
        <v>6500</v>
      </c>
      <c r="AN54" s="67">
        <f t="shared" ref="AN54:AN56" si="71">AM54*AL54</f>
        <v>656.5</v>
      </c>
      <c r="AO54" s="27"/>
      <c r="AP54" s="30">
        <f t="shared" si="7"/>
        <v>0</v>
      </c>
      <c r="AQ54" s="68">
        <f t="shared" si="8"/>
        <v>0</v>
      </c>
    </row>
    <row r="55" spans="2:43" x14ac:dyDescent="0.25">
      <c r="B55" s="43" t="s">
        <v>35</v>
      </c>
      <c r="C55" s="21"/>
      <c r="D55" s="22"/>
      <c r="E55" s="23"/>
      <c r="F55" s="66">
        <f>'Proposed Rates'!D223</f>
        <v>0.14399999999999999</v>
      </c>
      <c r="G55" s="71">
        <f>0.17*$F$18</f>
        <v>1700.0000000000002</v>
      </c>
      <c r="H55" s="67">
        <f t="shared" si="66"/>
        <v>244.8</v>
      </c>
      <c r="I55" s="27"/>
      <c r="J55" s="66">
        <f>'Proposed Rates'!E223</f>
        <v>0.14399999999999999</v>
      </c>
      <c r="K55" s="71">
        <f>$G$55</f>
        <v>1700.0000000000002</v>
      </c>
      <c r="L55" s="67">
        <f t="shared" si="67"/>
        <v>244.8</v>
      </c>
      <c r="M55" s="27"/>
      <c r="N55" s="30">
        <f t="shared" si="58"/>
        <v>0</v>
      </c>
      <c r="O55" s="68">
        <f t="shared" si="59"/>
        <v>0</v>
      </c>
      <c r="Q55" s="66">
        <f>'Proposed Rates'!F223</f>
        <v>0.14399999999999999</v>
      </c>
      <c r="R55" s="71">
        <f>$G$55</f>
        <v>1700.0000000000002</v>
      </c>
      <c r="S55" s="67">
        <f t="shared" si="68"/>
        <v>244.8</v>
      </c>
      <c r="T55" s="27"/>
      <c r="U55" s="30">
        <f t="shared" si="1"/>
        <v>0</v>
      </c>
      <c r="V55" s="68">
        <f t="shared" si="2"/>
        <v>0</v>
      </c>
      <c r="X55" s="66">
        <f>'Proposed Rates'!G223</f>
        <v>0.14399999999999999</v>
      </c>
      <c r="Y55" s="71">
        <f>$G$55</f>
        <v>1700.0000000000002</v>
      </c>
      <c r="Z55" s="67">
        <f t="shared" si="69"/>
        <v>244.8</v>
      </c>
      <c r="AA55" s="27"/>
      <c r="AB55" s="30">
        <f t="shared" si="3"/>
        <v>0</v>
      </c>
      <c r="AC55" s="68">
        <f t="shared" si="4"/>
        <v>0</v>
      </c>
      <c r="AE55" s="66">
        <f>'Proposed Rates'!H223</f>
        <v>0.14399999999999999</v>
      </c>
      <c r="AF55" s="71">
        <f>$G$55</f>
        <v>1700.0000000000002</v>
      </c>
      <c r="AG55" s="67">
        <f t="shared" si="70"/>
        <v>244.8</v>
      </c>
      <c r="AH55" s="27"/>
      <c r="AI55" s="30">
        <f t="shared" si="5"/>
        <v>0</v>
      </c>
      <c r="AJ55" s="68">
        <f t="shared" si="6"/>
        <v>0</v>
      </c>
      <c r="AL55" s="66">
        <f>'Proposed Rates'!I223</f>
        <v>0.14399999999999999</v>
      </c>
      <c r="AM55" s="71">
        <f>$G$55</f>
        <v>1700.0000000000002</v>
      </c>
      <c r="AN55" s="67">
        <f t="shared" si="71"/>
        <v>244.8</v>
      </c>
      <c r="AO55" s="27"/>
      <c r="AP55" s="30">
        <f t="shared" si="7"/>
        <v>0</v>
      </c>
      <c r="AQ55" s="68">
        <f t="shared" si="8"/>
        <v>0</v>
      </c>
    </row>
    <row r="56" spans="2:43" x14ac:dyDescent="0.25">
      <c r="B56" s="11" t="s">
        <v>36</v>
      </c>
      <c r="C56" s="21"/>
      <c r="D56" s="22"/>
      <c r="E56" s="23"/>
      <c r="F56" s="66">
        <f>'Proposed Rates'!D224</f>
        <v>0.20799999999999999</v>
      </c>
      <c r="G56" s="71">
        <f>0.18*$F$18</f>
        <v>1800</v>
      </c>
      <c r="H56" s="67">
        <f t="shared" si="66"/>
        <v>374.4</v>
      </c>
      <c r="I56" s="27"/>
      <c r="J56" s="66">
        <f>'Proposed Rates'!E224</f>
        <v>0.20799999999999999</v>
      </c>
      <c r="K56" s="71">
        <f>$G$56</f>
        <v>1800</v>
      </c>
      <c r="L56" s="67">
        <f t="shared" si="67"/>
        <v>374.4</v>
      </c>
      <c r="M56" s="27"/>
      <c r="N56" s="30">
        <f t="shared" si="58"/>
        <v>0</v>
      </c>
      <c r="O56" s="68">
        <f t="shared" si="59"/>
        <v>0</v>
      </c>
      <c r="Q56" s="66">
        <f>'Proposed Rates'!F224</f>
        <v>0.20799999999999999</v>
      </c>
      <c r="R56" s="71">
        <f>$G$56</f>
        <v>1800</v>
      </c>
      <c r="S56" s="67">
        <f t="shared" si="68"/>
        <v>374.4</v>
      </c>
      <c r="T56" s="27"/>
      <c r="U56" s="30">
        <f t="shared" si="1"/>
        <v>0</v>
      </c>
      <c r="V56" s="68">
        <f t="shared" si="2"/>
        <v>0</v>
      </c>
      <c r="X56" s="66">
        <f>'Proposed Rates'!G224</f>
        <v>0.20799999999999999</v>
      </c>
      <c r="Y56" s="71">
        <f>$G$56</f>
        <v>1800</v>
      </c>
      <c r="Z56" s="67">
        <f t="shared" si="69"/>
        <v>374.4</v>
      </c>
      <c r="AA56" s="27"/>
      <c r="AB56" s="30">
        <f t="shared" si="3"/>
        <v>0</v>
      </c>
      <c r="AC56" s="68">
        <f t="shared" si="4"/>
        <v>0</v>
      </c>
      <c r="AE56" s="66">
        <f>'Proposed Rates'!H224</f>
        <v>0.20799999999999999</v>
      </c>
      <c r="AF56" s="71">
        <f>$G$56</f>
        <v>1800</v>
      </c>
      <c r="AG56" s="67">
        <f t="shared" si="70"/>
        <v>374.4</v>
      </c>
      <c r="AH56" s="27"/>
      <c r="AI56" s="30">
        <f t="shared" si="5"/>
        <v>0</v>
      </c>
      <c r="AJ56" s="68">
        <f t="shared" si="6"/>
        <v>0</v>
      </c>
      <c r="AL56" s="66">
        <f>'Proposed Rates'!I224</f>
        <v>0.20799999999999999</v>
      </c>
      <c r="AM56" s="71">
        <f>$G$56</f>
        <v>1800</v>
      </c>
      <c r="AN56" s="67">
        <f t="shared" si="71"/>
        <v>374.4</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9250</v>
      </c>
      <c r="H58" s="67">
        <f>G58*F58</f>
        <v>1285.7500000000002</v>
      </c>
      <c r="I58" s="77"/>
      <c r="J58" s="66">
        <f>'Proposed Rates'!E227</f>
        <v>0.13900000000000001</v>
      </c>
      <c r="K58" s="76">
        <f>$G$58</f>
        <v>9250</v>
      </c>
      <c r="L58" s="67">
        <f>K58*J58</f>
        <v>1285.7500000000002</v>
      </c>
      <c r="M58" s="77"/>
      <c r="N58" s="78">
        <f t="shared" si="58"/>
        <v>0</v>
      </c>
      <c r="O58" s="68">
        <f t="shared" si="59"/>
        <v>0</v>
      </c>
      <c r="Q58" s="66">
        <f>'Proposed Rates'!F227</f>
        <v>0.13900000000000001</v>
      </c>
      <c r="R58" s="76">
        <f>$G$58</f>
        <v>9250</v>
      </c>
      <c r="S58" s="67">
        <f>R58*Q58</f>
        <v>1285.7500000000002</v>
      </c>
      <c r="T58" s="77"/>
      <c r="U58" s="78">
        <f t="shared" si="1"/>
        <v>0</v>
      </c>
      <c r="V58" s="68">
        <f t="shared" si="2"/>
        <v>0</v>
      </c>
      <c r="X58" s="66">
        <f>'Proposed Rates'!G227</f>
        <v>0.13900000000000001</v>
      </c>
      <c r="Y58" s="76">
        <f>$G$58</f>
        <v>9250</v>
      </c>
      <c r="Z58" s="67">
        <f>Y58*X58</f>
        <v>1285.7500000000002</v>
      </c>
      <c r="AA58" s="77"/>
      <c r="AB58" s="78">
        <f t="shared" si="3"/>
        <v>0</v>
      </c>
      <c r="AC58" s="68">
        <f t="shared" si="4"/>
        <v>0</v>
      </c>
      <c r="AE58" s="66">
        <f>'Proposed Rates'!H227</f>
        <v>0.13900000000000001</v>
      </c>
      <c r="AF58" s="76">
        <f>$G$58</f>
        <v>9250</v>
      </c>
      <c r="AG58" s="67">
        <f>AF58*AE58</f>
        <v>1285.7500000000002</v>
      </c>
      <c r="AH58" s="77"/>
      <c r="AI58" s="78">
        <f t="shared" si="5"/>
        <v>0</v>
      </c>
      <c r="AJ58" s="68">
        <f t="shared" si="6"/>
        <v>0</v>
      </c>
      <c r="AL58" s="66">
        <f>'Proposed Rates'!I227</f>
        <v>0.13900000000000001</v>
      </c>
      <c r="AM58" s="76">
        <f>$G$58</f>
        <v>9250</v>
      </c>
      <c r="AN58" s="67">
        <f>AM58*AL58</f>
        <v>1285.7500000000002</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1762.5560499999999</v>
      </c>
      <c r="I60" s="94"/>
      <c r="J60" s="95"/>
      <c r="K60" s="95"/>
      <c r="L60" s="97">
        <f>SUM(L51:L56,L50)</f>
        <v>1757.4249599999998</v>
      </c>
      <c r="M60" s="96"/>
      <c r="N60" s="97">
        <f t="shared" ref="N60" si="72">L60-H60</f>
        <v>-5.1310900000000856</v>
      </c>
      <c r="O60" s="98">
        <f t="shared" ref="O60" si="73">IF((H60)=0,"",(N60/H60))</f>
        <v>-2.9111641584391519E-3</v>
      </c>
      <c r="Q60" s="95"/>
      <c r="R60" s="95"/>
      <c r="S60" s="97">
        <f>SUM(S51:S56,S50)</f>
        <v>1770.3849599999999</v>
      </c>
      <c r="T60" s="96"/>
      <c r="U60" s="97">
        <f t="shared" si="1"/>
        <v>12.960000000000036</v>
      </c>
      <c r="V60" s="98">
        <f>IF((L60)=0,"",(U60/L60))</f>
        <v>7.3744258190119464E-3</v>
      </c>
      <c r="X60" s="95"/>
      <c r="Y60" s="95"/>
      <c r="Z60" s="97">
        <f>SUM(Z51:Z56,Z50)</f>
        <v>1789.20496</v>
      </c>
      <c r="AA60" s="96"/>
      <c r="AB60" s="97">
        <f t="shared" si="3"/>
        <v>18.820000000000164</v>
      </c>
      <c r="AC60" s="98">
        <f>IF((S60)=0,"",(AB60/S60))</f>
        <v>1.0630456327419413E-2</v>
      </c>
      <c r="AE60" s="95"/>
      <c r="AF60" s="95"/>
      <c r="AG60" s="97">
        <f>SUM(AG51:AG56,AG50)</f>
        <v>1794.6249600000001</v>
      </c>
      <c r="AH60" s="96"/>
      <c r="AI60" s="97">
        <f t="shared" ref="AI60:AI64" si="74">AG60-Z60</f>
        <v>5.4200000000000728</v>
      </c>
      <c r="AJ60" s="98">
        <f>IF((Z60)=0,"",(AI60/Z60))</f>
        <v>3.0292784343723665E-3</v>
      </c>
      <c r="AL60" s="95"/>
      <c r="AM60" s="95"/>
      <c r="AN60" s="97">
        <f>SUM(AN51:AN56,AN50)</f>
        <v>1797.8449599999999</v>
      </c>
      <c r="AO60" s="96"/>
      <c r="AP60" s="97">
        <f t="shared" ref="AP60:AP64" si="75">AN60-AG60</f>
        <v>3.2199999999997999</v>
      </c>
      <c r="AQ60" s="98">
        <f>IF((AG60)=0,"",(AP60/AG60))</f>
        <v>1.7942467489139345E-3</v>
      </c>
    </row>
    <row r="61" spans="2:43" x14ac:dyDescent="0.25">
      <c r="B61" s="99" t="s">
        <v>40</v>
      </c>
      <c r="C61" s="21"/>
      <c r="D61" s="21"/>
      <c r="E61" s="21"/>
      <c r="F61" s="100">
        <v>0.13</v>
      </c>
      <c r="G61" s="101"/>
      <c r="H61" s="102">
        <f>H60*F61</f>
        <v>229.13228649999999</v>
      </c>
      <c r="I61" s="103"/>
      <c r="J61" s="104">
        <v>0.13</v>
      </c>
      <c r="K61" s="103"/>
      <c r="L61" s="105">
        <f>L60*J61</f>
        <v>228.46524479999999</v>
      </c>
      <c r="M61" s="106"/>
      <c r="N61" s="107">
        <f t="shared" si="58"/>
        <v>-0.66704169999999863</v>
      </c>
      <c r="O61" s="108">
        <f t="shared" si="59"/>
        <v>-2.9111641584390973E-3</v>
      </c>
      <c r="Q61" s="104">
        <v>0.13</v>
      </c>
      <c r="R61" s="103"/>
      <c r="S61" s="105">
        <f>S60*Q61</f>
        <v>230.15004479999999</v>
      </c>
      <c r="T61" s="106"/>
      <c r="U61" s="107">
        <f t="shared" si="1"/>
        <v>1.6847999999999956</v>
      </c>
      <c r="V61" s="108">
        <f t="shared" ref="V61:V70" si="76">IF((L61)=0,"",(U61/L61))</f>
        <v>7.3744258190119065E-3</v>
      </c>
      <c r="X61" s="104">
        <v>0.13</v>
      </c>
      <c r="Y61" s="103"/>
      <c r="Z61" s="105">
        <f>Z60*X61</f>
        <v>232.59664480000001</v>
      </c>
      <c r="AA61" s="106"/>
      <c r="AB61" s="107">
        <f t="shared" si="3"/>
        <v>2.4466000000000179</v>
      </c>
      <c r="AC61" s="108">
        <f t="shared" ref="AC61:AC70" si="77">IF((S61)=0,"",(AB61/S61))</f>
        <v>1.0630456327419399E-2</v>
      </c>
      <c r="AE61" s="104">
        <v>0.13</v>
      </c>
      <c r="AF61" s="103"/>
      <c r="AG61" s="105">
        <f>AG60*AE61</f>
        <v>233.30124480000003</v>
      </c>
      <c r="AH61" s="106"/>
      <c r="AI61" s="107">
        <f t="shared" si="74"/>
        <v>0.70460000000002765</v>
      </c>
      <c r="AJ61" s="108">
        <f t="shared" ref="AJ61:AJ70" si="78">IF((Z61)=0,"",(AI61/Z61))</f>
        <v>3.0292784343724445E-3</v>
      </c>
      <c r="AL61" s="104">
        <v>0.13</v>
      </c>
      <c r="AM61" s="103"/>
      <c r="AN61" s="105">
        <f>AN60*AL61</f>
        <v>233.7198448</v>
      </c>
      <c r="AO61" s="106"/>
      <c r="AP61" s="107">
        <f t="shared" si="75"/>
        <v>0.41859999999996944</v>
      </c>
      <c r="AQ61" s="108">
        <f t="shared" ref="AQ61:AQ70" si="79">IF((AG61)=0,"",(AP61/AG61))</f>
        <v>1.7942467489139148E-3</v>
      </c>
    </row>
    <row r="62" spans="2:43" ht="13" x14ac:dyDescent="0.25">
      <c r="B62" s="109" t="s">
        <v>41</v>
      </c>
      <c r="C62" s="21"/>
      <c r="D62" s="21"/>
      <c r="E62" s="21"/>
      <c r="F62" s="110"/>
      <c r="G62" s="101"/>
      <c r="H62" s="102">
        <f>H60+H61</f>
        <v>1991.6883364999999</v>
      </c>
      <c r="I62" s="103"/>
      <c r="J62" s="103"/>
      <c r="K62" s="103"/>
      <c r="L62" s="105">
        <f>L60+L61</f>
        <v>1985.8902047999998</v>
      </c>
      <c r="M62" s="106"/>
      <c r="N62" s="107">
        <f t="shared" si="58"/>
        <v>-5.7981317000001127</v>
      </c>
      <c r="O62" s="108">
        <f t="shared" si="59"/>
        <v>-2.9111641584391602E-3</v>
      </c>
      <c r="Q62" s="103"/>
      <c r="R62" s="103"/>
      <c r="S62" s="105">
        <f>S60+S61</f>
        <v>2000.5350047999998</v>
      </c>
      <c r="T62" s="106"/>
      <c r="U62" s="107">
        <f t="shared" si="1"/>
        <v>14.644800000000032</v>
      </c>
      <c r="V62" s="108">
        <f t="shared" si="76"/>
        <v>7.374425819011942E-3</v>
      </c>
      <c r="X62" s="103"/>
      <c r="Y62" s="103"/>
      <c r="Z62" s="105">
        <f>Z60+Z61</f>
        <v>2021.8016048</v>
      </c>
      <c r="AA62" s="106"/>
      <c r="AB62" s="107">
        <f t="shared" si="3"/>
        <v>21.266600000000153</v>
      </c>
      <c r="AC62" s="108">
        <f t="shared" si="77"/>
        <v>1.0630456327419397E-2</v>
      </c>
      <c r="AE62" s="103"/>
      <c r="AF62" s="103"/>
      <c r="AG62" s="105">
        <f>AG60+AG61</f>
        <v>2027.9262048000001</v>
      </c>
      <c r="AH62" s="106"/>
      <c r="AI62" s="107">
        <f t="shared" si="74"/>
        <v>6.1246000000001004</v>
      </c>
      <c r="AJ62" s="108">
        <f t="shared" si="78"/>
        <v>3.0292784343723756E-3</v>
      </c>
      <c r="AL62" s="103"/>
      <c r="AM62" s="103"/>
      <c r="AN62" s="105">
        <f>AN60+AN61</f>
        <v>2031.5648047999998</v>
      </c>
      <c r="AO62" s="106"/>
      <c r="AP62" s="107">
        <f t="shared" si="75"/>
        <v>3.6385999999997694</v>
      </c>
      <c r="AQ62" s="108">
        <f t="shared" si="79"/>
        <v>1.7942467489139324E-3</v>
      </c>
    </row>
    <row r="63" spans="2:43" ht="15.75" customHeight="1" x14ac:dyDescent="0.25">
      <c r="B63" s="421" t="s">
        <v>127</v>
      </c>
      <c r="C63" s="421"/>
      <c r="D63" s="421"/>
      <c r="E63" s="21"/>
      <c r="F63" s="267">
        <f>'Proposed Rates'!D262</f>
        <v>0.318</v>
      </c>
      <c r="G63" s="101"/>
      <c r="H63" s="111">
        <f>F63*H60</f>
        <v>560.49282389999996</v>
      </c>
      <c r="I63" s="103"/>
      <c r="J63" s="268">
        <f>'Proposed Rates'!E262</f>
        <v>0.318</v>
      </c>
      <c r="K63" s="103"/>
      <c r="L63" s="112">
        <f>J63*L60</f>
        <v>558.86113727999998</v>
      </c>
      <c r="M63" s="106"/>
      <c r="N63" s="112">
        <f t="shared" si="58"/>
        <v>-1.6316866199999822</v>
      </c>
      <c r="O63" s="113">
        <f t="shared" si="59"/>
        <v>-2.9111641584390717E-3</v>
      </c>
      <c r="Q63" s="268">
        <f>'Proposed Rates'!F262</f>
        <v>0.318</v>
      </c>
      <c r="R63" s="103"/>
      <c r="S63" s="112">
        <f>Q63*S60</f>
        <v>562.98241727999994</v>
      </c>
      <c r="T63" s="106"/>
      <c r="U63" s="112">
        <f t="shared" si="1"/>
        <v>4.1212799999999561</v>
      </c>
      <c r="V63" s="113">
        <f t="shared" si="76"/>
        <v>7.3744258190118466E-3</v>
      </c>
      <c r="X63" s="268">
        <f>'Proposed Rates'!G262</f>
        <v>0.318</v>
      </c>
      <c r="Y63" s="103"/>
      <c r="Z63" s="112">
        <f>X63*Z60</f>
        <v>568.96717727999999</v>
      </c>
      <c r="AA63" s="106"/>
      <c r="AB63" s="112">
        <f t="shared" si="3"/>
        <v>5.9847600000000511</v>
      </c>
      <c r="AC63" s="113">
        <f t="shared" si="77"/>
        <v>1.0630456327419413E-2</v>
      </c>
      <c r="AE63" s="268">
        <f>'Proposed Rates'!H262</f>
        <v>0.318</v>
      </c>
      <c r="AF63" s="103"/>
      <c r="AG63" s="112">
        <f>AE63*AG60</f>
        <v>570.69073728000001</v>
      </c>
      <c r="AH63" s="106"/>
      <c r="AI63" s="112">
        <f t="shared" si="74"/>
        <v>1.7235600000000204</v>
      </c>
      <c r="AJ63" s="113">
        <f t="shared" si="78"/>
        <v>3.0292784343723617E-3</v>
      </c>
      <c r="AL63" s="268">
        <f>'Proposed Rates'!I262</f>
        <v>0.318</v>
      </c>
      <c r="AM63" s="103"/>
      <c r="AN63" s="112">
        <f>AL63*AN60</f>
        <v>571.71469728</v>
      </c>
      <c r="AO63" s="106"/>
      <c r="AP63" s="112">
        <f t="shared" si="75"/>
        <v>1.0239599999999882</v>
      </c>
      <c r="AQ63" s="113">
        <f t="shared" si="79"/>
        <v>1.7942467489140254E-3</v>
      </c>
    </row>
    <row r="64" spans="2:43" ht="13.5" customHeight="1" thickBot="1" x14ac:dyDescent="0.3">
      <c r="B64" s="422" t="s">
        <v>126</v>
      </c>
      <c r="C64" s="422"/>
      <c r="D64" s="422"/>
      <c r="E64" s="114"/>
      <c r="F64" s="115"/>
      <c r="G64" s="116"/>
      <c r="H64" s="117">
        <f>H62-H63</f>
        <v>1431.1955125999998</v>
      </c>
      <c r="I64" s="118"/>
      <c r="J64" s="118"/>
      <c r="K64" s="118"/>
      <c r="L64" s="119">
        <f>L62-L63</f>
        <v>1427.0290675199999</v>
      </c>
      <c r="M64" s="120"/>
      <c r="N64" s="121">
        <f t="shared" si="58"/>
        <v>-4.1664450799999031</v>
      </c>
      <c r="O64" s="122">
        <f t="shared" si="59"/>
        <v>-2.9111641584390361E-3</v>
      </c>
      <c r="Q64" s="118"/>
      <c r="R64" s="118"/>
      <c r="S64" s="119">
        <f>S62-S63</f>
        <v>1437.5525875199999</v>
      </c>
      <c r="T64" s="120"/>
      <c r="U64" s="121">
        <f t="shared" si="1"/>
        <v>10.523519999999962</v>
      </c>
      <c r="V64" s="122">
        <f t="shared" si="76"/>
        <v>7.3744258190118995E-3</v>
      </c>
      <c r="X64" s="118"/>
      <c r="Y64" s="118"/>
      <c r="Z64" s="119">
        <f>Z62-Z63</f>
        <v>1452.83442752</v>
      </c>
      <c r="AA64" s="120"/>
      <c r="AB64" s="121">
        <f t="shared" si="3"/>
        <v>15.281840000000102</v>
      </c>
      <c r="AC64" s="122">
        <f t="shared" si="77"/>
        <v>1.0630456327419392E-2</v>
      </c>
      <c r="AE64" s="118"/>
      <c r="AF64" s="118"/>
      <c r="AG64" s="119">
        <f>AG62-AG63</f>
        <v>1457.2354675199999</v>
      </c>
      <c r="AH64" s="120"/>
      <c r="AI64" s="121">
        <f t="shared" si="74"/>
        <v>4.4010399999999663</v>
      </c>
      <c r="AJ64" s="122">
        <f t="shared" si="78"/>
        <v>3.0292784343723027E-3</v>
      </c>
      <c r="AL64" s="118"/>
      <c r="AM64" s="118"/>
      <c r="AN64" s="119">
        <f>AN62-AN63</f>
        <v>1459.8501075199997</v>
      </c>
      <c r="AO64" s="120"/>
      <c r="AP64" s="121">
        <f t="shared" si="75"/>
        <v>2.6146399999997811</v>
      </c>
      <c r="AQ64" s="122">
        <f t="shared" si="79"/>
        <v>1.794246748913896E-3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1861.8560500000001</v>
      </c>
      <c r="I66" s="134"/>
      <c r="J66" s="135"/>
      <c r="K66" s="135"/>
      <c r="L66" s="137">
        <f>SUM(L57:L58,L50,L51:L53)</f>
        <v>1856.7249600000005</v>
      </c>
      <c r="M66" s="136"/>
      <c r="N66" s="137">
        <f t="shared" ref="N66:N70" si="80">L66-H66</f>
        <v>-5.1310899999996309</v>
      </c>
      <c r="O66" s="98">
        <f t="shared" ref="O66:O70" si="81">IF((H66)=0,"",(N66/H66))</f>
        <v>-2.7559004897288546E-3</v>
      </c>
      <c r="Q66" s="135"/>
      <c r="R66" s="135"/>
      <c r="S66" s="137">
        <f>SUM(S57:S58,S50,S51:S53)</f>
        <v>1869.6849600000005</v>
      </c>
      <c r="T66" s="136"/>
      <c r="U66" s="137">
        <f t="shared" si="1"/>
        <v>12.960000000000036</v>
      </c>
      <c r="V66" s="98">
        <f t="shared" si="76"/>
        <v>6.9800321960448216E-3</v>
      </c>
      <c r="X66" s="135"/>
      <c r="Y66" s="135"/>
      <c r="Z66" s="137">
        <f>SUM(Z57:Z58,Z50,Z51:Z53)</f>
        <v>1888.5049600000004</v>
      </c>
      <c r="AA66" s="136"/>
      <c r="AB66" s="137">
        <f t="shared" si="3"/>
        <v>18.819999999999936</v>
      </c>
      <c r="AC66" s="98">
        <f t="shared" si="77"/>
        <v>1.0065866925516656E-2</v>
      </c>
      <c r="AE66" s="135"/>
      <c r="AF66" s="135"/>
      <c r="AG66" s="137">
        <f>SUM(AG57:AG58,AG50,AG51:AG53)</f>
        <v>1893.9249600000003</v>
      </c>
      <c r="AH66" s="136"/>
      <c r="AI66" s="137">
        <f t="shared" ref="AI66:AI70" si="82">AG66-Z66</f>
        <v>5.4199999999998454</v>
      </c>
      <c r="AJ66" s="98">
        <f t="shared" si="78"/>
        <v>2.8699951097824199E-3</v>
      </c>
      <c r="AL66" s="135"/>
      <c r="AM66" s="135"/>
      <c r="AN66" s="137">
        <f>SUM(AN57:AN58,AN50,AN51:AN53)</f>
        <v>1897.1449600000005</v>
      </c>
      <c r="AO66" s="136"/>
      <c r="AP66" s="137">
        <f t="shared" ref="AP66:AP70" si="83">AN66-AG66</f>
        <v>3.2200000000002547</v>
      </c>
      <c r="AQ66" s="98">
        <f t="shared" si="79"/>
        <v>1.700172957222262E-3</v>
      </c>
    </row>
    <row r="67" spans="1:43" s="79" customFormat="1" x14ac:dyDescent="0.25">
      <c r="B67" s="138" t="s">
        <v>40</v>
      </c>
      <c r="C67" s="73"/>
      <c r="D67" s="73"/>
      <c r="E67" s="73"/>
      <c r="F67" s="139">
        <v>0.13</v>
      </c>
      <c r="G67" s="132"/>
      <c r="H67" s="140">
        <f>H66*F67</f>
        <v>242.04128650000001</v>
      </c>
      <c r="I67" s="141"/>
      <c r="J67" s="142">
        <v>0.13</v>
      </c>
      <c r="K67" s="143"/>
      <c r="L67" s="146">
        <f>L66*J67</f>
        <v>241.37424480000007</v>
      </c>
      <c r="M67" s="145"/>
      <c r="N67" s="146">
        <f t="shared" si="80"/>
        <v>-0.66704169999994178</v>
      </c>
      <c r="O67" s="108">
        <f t="shared" si="81"/>
        <v>-2.7559004897288121E-3</v>
      </c>
      <c r="Q67" s="142">
        <v>0.13</v>
      </c>
      <c r="R67" s="143"/>
      <c r="S67" s="144">
        <f>S66*Q67</f>
        <v>243.05904480000007</v>
      </c>
      <c r="T67" s="145"/>
      <c r="U67" s="146">
        <f t="shared" si="1"/>
        <v>1.6847999999999956</v>
      </c>
      <c r="V67" s="108">
        <f t="shared" si="76"/>
        <v>6.9800321960447834E-3</v>
      </c>
      <c r="X67" s="142">
        <v>0.13</v>
      </c>
      <c r="Y67" s="143"/>
      <c r="Z67" s="144">
        <f>Z66*X67</f>
        <v>245.50564480000006</v>
      </c>
      <c r="AA67" s="145"/>
      <c r="AB67" s="146">
        <f t="shared" si="3"/>
        <v>2.4465999999999894</v>
      </c>
      <c r="AC67" s="108">
        <f t="shared" si="77"/>
        <v>1.0065866925516646E-2</v>
      </c>
      <c r="AE67" s="142">
        <v>0.13</v>
      </c>
      <c r="AF67" s="143"/>
      <c r="AG67" s="146">
        <f>AG66*AE67</f>
        <v>246.21024480000005</v>
      </c>
      <c r="AH67" s="145"/>
      <c r="AI67" s="146">
        <f t="shared" si="82"/>
        <v>0.70459999999999923</v>
      </c>
      <c r="AJ67" s="108">
        <f t="shared" si="78"/>
        <v>2.8699951097824984E-3</v>
      </c>
      <c r="AL67" s="142">
        <v>0.13</v>
      </c>
      <c r="AM67" s="143"/>
      <c r="AN67" s="144">
        <f>AN66*AL67</f>
        <v>246.62884480000008</v>
      </c>
      <c r="AO67" s="145"/>
      <c r="AP67" s="146">
        <f t="shared" si="83"/>
        <v>0.41860000000002628</v>
      </c>
      <c r="AQ67" s="108">
        <f t="shared" si="79"/>
        <v>1.7001729572222342E-3</v>
      </c>
    </row>
    <row r="68" spans="1:43" s="79" customFormat="1" ht="13" x14ac:dyDescent="0.25">
      <c r="B68" s="147" t="s">
        <v>41</v>
      </c>
      <c r="C68" s="73"/>
      <c r="D68" s="73"/>
      <c r="E68" s="73"/>
      <c r="F68" s="148"/>
      <c r="G68" s="149"/>
      <c r="H68" s="140">
        <f>H66+H67</f>
        <v>2103.8973365000002</v>
      </c>
      <c r="I68" s="141"/>
      <c r="J68" s="141"/>
      <c r="K68" s="141"/>
      <c r="L68" s="144">
        <f>L66+L67</f>
        <v>2098.0992048000007</v>
      </c>
      <c r="M68" s="145"/>
      <c r="N68" s="146">
        <f t="shared" si="80"/>
        <v>-5.7981316999994306</v>
      </c>
      <c r="O68" s="108">
        <f t="shared" si="81"/>
        <v>-2.7559004897287822E-3</v>
      </c>
      <c r="Q68" s="141"/>
      <c r="R68" s="141"/>
      <c r="S68" s="144">
        <f>S66+S67</f>
        <v>2112.7440048000008</v>
      </c>
      <c r="T68" s="145"/>
      <c r="U68" s="146">
        <f t="shared" si="1"/>
        <v>14.644800000000032</v>
      </c>
      <c r="V68" s="108">
        <f t="shared" si="76"/>
        <v>6.9800321960448164E-3</v>
      </c>
      <c r="X68" s="141"/>
      <c r="Y68" s="141"/>
      <c r="Z68" s="144">
        <f>Z66+Z67</f>
        <v>2134.0106048000007</v>
      </c>
      <c r="AA68" s="145"/>
      <c r="AB68" s="146">
        <f t="shared" si="3"/>
        <v>21.266599999999926</v>
      </c>
      <c r="AC68" s="108">
        <f t="shared" si="77"/>
        <v>1.0065866925516654E-2</v>
      </c>
      <c r="AE68" s="141"/>
      <c r="AF68" s="141"/>
      <c r="AG68" s="144">
        <f>AG66+AG67</f>
        <v>2140.1352048000003</v>
      </c>
      <c r="AH68" s="145"/>
      <c r="AI68" s="146">
        <f t="shared" si="82"/>
        <v>6.1245999999996457</v>
      </c>
      <c r="AJ68" s="108">
        <f t="shared" si="78"/>
        <v>2.8699951097823353E-3</v>
      </c>
      <c r="AL68" s="141"/>
      <c r="AM68" s="141"/>
      <c r="AN68" s="144">
        <f>AN66+AN67</f>
        <v>2143.7738048000006</v>
      </c>
      <c r="AO68" s="145"/>
      <c r="AP68" s="146">
        <f t="shared" si="83"/>
        <v>3.6386000000002241</v>
      </c>
      <c r="AQ68" s="108">
        <f t="shared" si="79"/>
        <v>1.7001729572222323E-3</v>
      </c>
    </row>
    <row r="69" spans="1:43" s="79" customFormat="1" ht="15.75" customHeight="1" x14ac:dyDescent="0.25">
      <c r="B69" s="421" t="s">
        <v>127</v>
      </c>
      <c r="C69" s="421"/>
      <c r="D69" s="421"/>
      <c r="E69" s="73"/>
      <c r="F69" s="269">
        <f>F63</f>
        <v>0.318</v>
      </c>
      <c r="G69" s="149"/>
      <c r="H69" s="150">
        <f>F69*H66</f>
        <v>592.07022390000009</v>
      </c>
      <c r="I69" s="141"/>
      <c r="J69" s="268">
        <f>J63</f>
        <v>0.318</v>
      </c>
      <c r="K69" s="141"/>
      <c r="L69" s="151">
        <f>J69*L66</f>
        <v>590.43853728000011</v>
      </c>
      <c r="M69" s="145"/>
      <c r="N69" s="151">
        <f t="shared" si="80"/>
        <v>-1.6316866199999822</v>
      </c>
      <c r="O69" s="113">
        <f t="shared" si="81"/>
        <v>-2.7559004897290225E-3</v>
      </c>
      <c r="Q69" s="268">
        <f>Q63</f>
        <v>0.318</v>
      </c>
      <c r="R69" s="141"/>
      <c r="S69" s="151">
        <f>Q69*S66</f>
        <v>594.55981728000017</v>
      </c>
      <c r="T69" s="145"/>
      <c r="U69" s="151">
        <f t="shared" si="1"/>
        <v>4.1212800000000698</v>
      </c>
      <c r="V69" s="113">
        <f t="shared" si="76"/>
        <v>6.9800321960449205E-3</v>
      </c>
      <c r="X69" s="268">
        <f>X63</f>
        <v>0.318</v>
      </c>
      <c r="Y69" s="141"/>
      <c r="Z69" s="151">
        <f>X69*Z66</f>
        <v>600.54457728000011</v>
      </c>
      <c r="AA69" s="145"/>
      <c r="AB69" s="151">
        <f t="shared" si="3"/>
        <v>5.9847599999999375</v>
      </c>
      <c r="AC69" s="113">
        <f t="shared" si="77"/>
        <v>1.0065866925516585E-2</v>
      </c>
      <c r="AE69" s="268">
        <f>AE63</f>
        <v>0.318</v>
      </c>
      <c r="AF69" s="141"/>
      <c r="AG69" s="151">
        <f>AE69*AG66</f>
        <v>602.26813728000013</v>
      </c>
      <c r="AH69" s="145"/>
      <c r="AI69" s="151">
        <f t="shared" si="82"/>
        <v>1.7235600000000204</v>
      </c>
      <c r="AJ69" s="113">
        <f t="shared" si="78"/>
        <v>2.8699951097825357E-3</v>
      </c>
      <c r="AL69" s="268">
        <f>AL63</f>
        <v>0.318</v>
      </c>
      <c r="AM69" s="141"/>
      <c r="AN69" s="151">
        <f>AL69*AN66</f>
        <v>603.29209728000023</v>
      </c>
      <c r="AO69" s="145"/>
      <c r="AP69" s="151">
        <f t="shared" si="83"/>
        <v>1.0239600000001019</v>
      </c>
      <c r="AQ69" s="113">
        <f t="shared" si="79"/>
        <v>1.7001729572222967E-3</v>
      </c>
    </row>
    <row r="70" spans="1:43" s="79" customFormat="1" ht="13.5" customHeight="1" thickBot="1" x14ac:dyDescent="0.3">
      <c r="B70" s="420" t="s">
        <v>128</v>
      </c>
      <c r="C70" s="420"/>
      <c r="D70" s="420"/>
      <c r="E70" s="152"/>
      <c r="F70" s="153"/>
      <c r="G70" s="154"/>
      <c r="H70" s="155">
        <f>H68-H69</f>
        <v>1511.8271126</v>
      </c>
      <c r="I70" s="156"/>
      <c r="J70" s="156"/>
      <c r="K70" s="156"/>
      <c r="L70" s="157">
        <f>L68-L69</f>
        <v>1507.6606675200005</v>
      </c>
      <c r="M70" s="158"/>
      <c r="N70" s="159">
        <f t="shared" si="80"/>
        <v>-4.1664450799994484</v>
      </c>
      <c r="O70" s="160">
        <f t="shared" si="81"/>
        <v>-2.7559004897286881E-3</v>
      </c>
      <c r="Q70" s="156"/>
      <c r="R70" s="156"/>
      <c r="S70" s="157">
        <f>S68-S69</f>
        <v>1518.1841875200007</v>
      </c>
      <c r="T70" s="158"/>
      <c r="U70" s="159">
        <f t="shared" si="1"/>
        <v>10.52352000000019</v>
      </c>
      <c r="V70" s="160">
        <f t="shared" si="76"/>
        <v>6.9800321960449265E-3</v>
      </c>
      <c r="X70" s="156"/>
      <c r="Y70" s="156"/>
      <c r="Z70" s="157">
        <f>Z68-Z69</f>
        <v>1533.4660275200006</v>
      </c>
      <c r="AA70" s="158"/>
      <c r="AB70" s="159">
        <f t="shared" si="3"/>
        <v>15.281839999999875</v>
      </c>
      <c r="AC70" s="160">
        <f t="shared" si="77"/>
        <v>1.0065866925516606E-2</v>
      </c>
      <c r="AE70" s="156"/>
      <c r="AF70" s="156"/>
      <c r="AG70" s="157">
        <f>AG68-AG69</f>
        <v>1537.8670675200001</v>
      </c>
      <c r="AH70" s="158"/>
      <c r="AI70" s="159">
        <f t="shared" si="82"/>
        <v>4.4010399999995116</v>
      </c>
      <c r="AJ70" s="160">
        <f t="shared" si="78"/>
        <v>2.8699951097821827E-3</v>
      </c>
      <c r="AL70" s="156"/>
      <c r="AM70" s="156"/>
      <c r="AN70" s="157">
        <f>AN68-AN69</f>
        <v>1540.4817075200003</v>
      </c>
      <c r="AO70" s="158"/>
      <c r="AP70" s="159">
        <f t="shared" si="83"/>
        <v>2.6146400000002359</v>
      </c>
      <c r="AQ70" s="160">
        <f t="shared" si="79"/>
        <v>1.7001729572222811E-3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9"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488950</xdr:colOff>
                    <xdr:row>16</xdr:row>
                    <xdr:rowOff>184150</xdr:rowOff>
                  </from>
                  <to>
                    <xdr:col>9</xdr:col>
                    <xdr:colOff>336550</xdr:colOff>
                    <xdr:row>18</xdr:row>
                    <xdr:rowOff>31750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374650</xdr:colOff>
                    <xdr:row>16</xdr:row>
                    <xdr:rowOff>114300</xdr:rowOff>
                  </from>
                  <to>
                    <xdr:col>15</xdr:col>
                    <xdr:colOff>107950</xdr:colOff>
                    <xdr:row>18</xdr:row>
                    <xdr:rowOff>146050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6"/>
  <sheetViews>
    <sheetView showGridLines="0" topLeftCell="A13" zoomScale="85" zoomScaleNormal="85" zoomScaleSheetLayoutView="100" workbookViewId="0">
      <selection activeCell="AB6" sqref="AB6"/>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5.1796875" style="6" bestFit="1" customWidth="1"/>
    <col min="9" max="9" width="2.81640625" style="6" customWidth="1"/>
    <col min="10" max="10" width="10.54296875" style="6" bestFit="1" customWidth="1"/>
    <col min="11" max="11" width="10" style="6" bestFit="1" customWidth="1"/>
    <col min="12" max="12" width="15.1796875" style="6" bestFit="1" customWidth="1"/>
    <col min="13" max="13" width="2.81640625" style="6" customWidth="1"/>
    <col min="14" max="14" width="12.1796875" style="6" bestFit="1" customWidth="1"/>
    <col min="15" max="15" width="12.453125" style="6" bestFit="1" customWidth="1"/>
    <col min="16" max="16" width="3.81640625" style="6" customWidth="1"/>
    <col min="17" max="17" width="10.54296875" style="6" bestFit="1" customWidth="1"/>
    <col min="18" max="18" width="10" style="6" bestFit="1" customWidth="1"/>
    <col min="19" max="19" width="15.1796875" style="6" bestFit="1" customWidth="1"/>
    <col min="20" max="20" width="2.453125" style="6" bestFit="1" customWidth="1"/>
    <col min="21" max="21" width="12.1796875" style="6" bestFit="1" customWidth="1"/>
    <col min="22" max="22" width="12.453125" style="6" bestFit="1" customWidth="1"/>
    <col min="23" max="23" width="4.54296875" style="6" customWidth="1"/>
    <col min="24" max="24" width="10.54296875" style="6" bestFit="1" customWidth="1"/>
    <col min="25" max="25" width="10" style="6" bestFit="1" customWidth="1"/>
    <col min="26" max="26" width="15.1796875" style="6" bestFit="1" customWidth="1"/>
    <col min="27" max="27" width="2.453125" style="6" bestFit="1" customWidth="1"/>
    <col min="28" max="28" width="12.1796875" style="6" bestFit="1" customWidth="1"/>
    <col min="29" max="29" width="12.453125" style="6" bestFit="1" customWidth="1"/>
    <col min="30" max="30" width="4.54296875" style="6" customWidth="1"/>
    <col min="31" max="31" width="10.54296875" style="6" bestFit="1" customWidth="1"/>
    <col min="32" max="32" width="10" style="6" bestFit="1" customWidth="1"/>
    <col min="33" max="33" width="15.1796875" style="6" bestFit="1" customWidth="1"/>
    <col min="34" max="34" width="2.453125" style="6" bestFit="1" customWidth="1"/>
    <col min="35" max="35" width="12.1796875" style="6" bestFit="1" customWidth="1"/>
    <col min="36" max="36" width="12.453125" style="6" bestFit="1" customWidth="1"/>
    <col min="37" max="37" width="4.54296875" style="6" customWidth="1"/>
    <col min="38" max="38" width="10.54296875" style="6" bestFit="1" customWidth="1"/>
    <col min="39" max="39" width="10" style="6" bestFit="1" customWidth="1"/>
    <col min="40" max="40" width="15.17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56</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15000</v>
      </c>
      <c r="G18" s="12" t="s">
        <v>7</v>
      </c>
    </row>
    <row r="19" spans="2:43" x14ac:dyDescent="0.25">
      <c r="B19" s="11"/>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Rates'!D8</f>
        <v>19.32</v>
      </c>
      <c r="G23" s="25">
        <v>1</v>
      </c>
      <c r="H23" s="26">
        <f>G23*F23</f>
        <v>19.32</v>
      </c>
      <c r="I23" s="27"/>
      <c r="J23" s="24">
        <f>+'SC (1000)'!J23</f>
        <v>19.759999999999998</v>
      </c>
      <c r="K23" s="29">
        <v>1</v>
      </c>
      <c r="L23" s="26">
        <f>K23*J23</f>
        <v>19.759999999999998</v>
      </c>
      <c r="M23" s="27"/>
      <c r="N23" s="30">
        <f>L23-H23</f>
        <v>0.43999999999999773</v>
      </c>
      <c r="O23" s="31">
        <f>IF((H23)=0,"",(N23/H23))</f>
        <v>2.277432712215309E-2</v>
      </c>
      <c r="Q23" s="24">
        <f>+'SC (1000)'!Q23</f>
        <v>20.72</v>
      </c>
      <c r="R23" s="29">
        <v>1</v>
      </c>
      <c r="S23" s="26">
        <f>R23*Q23</f>
        <v>20.72</v>
      </c>
      <c r="T23" s="27"/>
      <c r="U23" s="30">
        <f>S23-L23</f>
        <v>0.96000000000000085</v>
      </c>
      <c r="V23" s="31">
        <f>IF((L23)=0,"",(U23/L23))</f>
        <v>4.8582995951417053E-2</v>
      </c>
      <c r="X23" s="24">
        <f>+'SC (1000)'!X23</f>
        <v>21.54</v>
      </c>
      <c r="Y23" s="29">
        <v>1</v>
      </c>
      <c r="Z23" s="26">
        <f>Y23*X23</f>
        <v>21.54</v>
      </c>
      <c r="AA23" s="27"/>
      <c r="AB23" s="30">
        <f>Z23-S23</f>
        <v>0.82000000000000028</v>
      </c>
      <c r="AC23" s="31">
        <f>IF((S23)=0,"",(AB23/S23))</f>
        <v>3.9575289575289593E-2</v>
      </c>
      <c r="AE23" s="24">
        <f>+'SC (1000)'!AE23</f>
        <v>21.96</v>
      </c>
      <c r="AF23" s="29">
        <v>1</v>
      </c>
      <c r="AG23" s="26">
        <f>AF23*AE23</f>
        <v>21.96</v>
      </c>
      <c r="AH23" s="27"/>
      <c r="AI23" s="30">
        <f>AG23-Z23</f>
        <v>0.42000000000000171</v>
      </c>
      <c r="AJ23" s="31">
        <f>IF((Z23)=0,"",(AI23/Z23))</f>
        <v>1.9498607242339913E-2</v>
      </c>
      <c r="AL23" s="24">
        <f>+'SC (1000)'!AL23</f>
        <v>22.18</v>
      </c>
      <c r="AM23" s="29">
        <v>1</v>
      </c>
      <c r="AN23" s="26">
        <f>AM23*AL23</f>
        <v>22.18</v>
      </c>
      <c r="AO23" s="27"/>
      <c r="AP23" s="30">
        <f>AN23-AG23</f>
        <v>0.21999999999999886</v>
      </c>
      <c r="AQ23" s="31">
        <f>IF((AG23)=0,"",(AP23/AG23))</f>
        <v>1.0018214936247671E-2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8" si="2">IF((L24)=0,"",(U24/L24))</f>
        <v/>
      </c>
      <c r="X24" s="24"/>
      <c r="Y24" s="29">
        <v>1</v>
      </c>
      <c r="Z24" s="26">
        <f>Y24*X24</f>
        <v>0</v>
      </c>
      <c r="AA24" s="27"/>
      <c r="AB24" s="30">
        <f t="shared" ref="AB24:AB70" si="3">Z24-S24</f>
        <v>0</v>
      </c>
      <c r="AC24" s="31" t="str">
        <f t="shared" ref="AC24:AC58" si="4">IF((S24)=0,"",(AB24/S24))</f>
        <v/>
      </c>
      <c r="AE24" s="24"/>
      <c r="AF24" s="29">
        <v>1</v>
      </c>
      <c r="AG24" s="26">
        <f>AF24*AE24</f>
        <v>0</v>
      </c>
      <c r="AH24" s="27"/>
      <c r="AI24" s="30">
        <f t="shared" ref="AI24:AI58" si="5">AG24-Z24</f>
        <v>0</v>
      </c>
      <c r="AJ24" s="31" t="str">
        <f t="shared" ref="AJ24:AJ58" si="6">IF((Z24)=0,"",(AI24/Z24))</f>
        <v/>
      </c>
      <c r="AL24" s="24"/>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20</v>
      </c>
      <c r="E25" s="23"/>
      <c r="F25" s="24">
        <f>'Proposed Rates'!D82</f>
        <v>0</v>
      </c>
      <c r="G25" s="25">
        <f>$F$18</f>
        <v>15000</v>
      </c>
      <c r="H25" s="26">
        <f t="shared" si="0"/>
        <v>0</v>
      </c>
      <c r="I25" s="27"/>
      <c r="J25" s="24">
        <f>'Proposed Rates'!E82</f>
        <v>0</v>
      </c>
      <c r="K25" s="29">
        <f>$F$18</f>
        <v>15000</v>
      </c>
      <c r="L25" s="26">
        <f t="shared" ref="L25:L27" si="9">K25*J25</f>
        <v>0</v>
      </c>
      <c r="M25" s="27"/>
      <c r="N25" s="30">
        <f t="shared" ref="N25:N27" si="10">L25-H25</f>
        <v>0</v>
      </c>
      <c r="O25" s="31" t="str">
        <f t="shared" ref="O25:O27" si="11">IF((H25)=0,"",(N25/H25))</f>
        <v/>
      </c>
      <c r="Q25" s="24">
        <f>'Proposed Rates'!F82</f>
        <v>0</v>
      </c>
      <c r="R25" s="29">
        <f>$F$18</f>
        <v>15000</v>
      </c>
      <c r="S25" s="26">
        <f t="shared" ref="S25:S27" si="12">R25*Q25</f>
        <v>0</v>
      </c>
      <c r="T25" s="27"/>
      <c r="U25" s="30">
        <f t="shared" si="1"/>
        <v>0</v>
      </c>
      <c r="V25" s="31" t="str">
        <f t="shared" si="2"/>
        <v/>
      </c>
      <c r="X25" s="24">
        <f>'Proposed Rates'!G82</f>
        <v>0</v>
      </c>
      <c r="Y25" s="29">
        <f>$F$18</f>
        <v>15000</v>
      </c>
      <c r="Z25" s="26">
        <f t="shared" ref="Z25:Z27" si="13">Y25*X25</f>
        <v>0</v>
      </c>
      <c r="AA25" s="27"/>
      <c r="AB25" s="30">
        <f t="shared" si="3"/>
        <v>0</v>
      </c>
      <c r="AC25" s="31" t="str">
        <f t="shared" si="4"/>
        <v/>
      </c>
      <c r="AE25" s="24">
        <f>'Proposed Rates'!H82</f>
        <v>0</v>
      </c>
      <c r="AF25" s="29">
        <f>$F$18</f>
        <v>15000</v>
      </c>
      <c r="AG25" s="26">
        <f t="shared" ref="AG25:AG27" si="14">AF25*AE25</f>
        <v>0</v>
      </c>
      <c r="AH25" s="27"/>
      <c r="AI25" s="30">
        <f t="shared" si="5"/>
        <v>0</v>
      </c>
      <c r="AJ25" s="31" t="str">
        <f t="shared" si="6"/>
        <v/>
      </c>
      <c r="AL25" s="24">
        <f>'Proposed Rates'!I82</f>
        <v>0</v>
      </c>
      <c r="AM25" s="29">
        <f>$F$18</f>
        <v>15000</v>
      </c>
      <c r="AN25" s="26">
        <f>AL25*AM25</f>
        <v>0</v>
      </c>
      <c r="AO25" s="27"/>
      <c r="AP25" s="30">
        <f t="shared" si="7"/>
        <v>0</v>
      </c>
      <c r="AQ25" s="31" t="str">
        <f t="shared" si="8"/>
        <v/>
      </c>
    </row>
    <row r="26" spans="2:43" x14ac:dyDescent="0.25">
      <c r="B26" s="32" t="str">
        <f>'Proposed Rates'!B93</f>
        <v>Rate Rider Calculation for PILs</v>
      </c>
      <c r="C26" s="21"/>
      <c r="D26" s="22" t="s">
        <v>20</v>
      </c>
      <c r="E26" s="23"/>
      <c r="F26" s="24">
        <f>'Proposed Rates'!D96</f>
        <v>0</v>
      </c>
      <c r="G26" s="25">
        <f t="shared" ref="G26:G27" si="15">$F$18</f>
        <v>15000</v>
      </c>
      <c r="H26" s="26">
        <f t="shared" si="0"/>
        <v>0</v>
      </c>
      <c r="I26" s="27"/>
      <c r="J26" s="24">
        <f>'Proposed Rates'!E96</f>
        <v>0</v>
      </c>
      <c r="K26" s="29">
        <f t="shared" ref="K26:K27" si="16">$F$18</f>
        <v>15000</v>
      </c>
      <c r="L26" s="26">
        <f t="shared" si="9"/>
        <v>0</v>
      </c>
      <c r="M26" s="27"/>
      <c r="N26" s="30">
        <f t="shared" si="10"/>
        <v>0</v>
      </c>
      <c r="O26" s="31" t="str">
        <f t="shared" si="11"/>
        <v/>
      </c>
      <c r="Q26" s="24">
        <f>'Proposed Rates'!F96</f>
        <v>0</v>
      </c>
      <c r="R26" s="29">
        <f t="shared" ref="R26:R27" si="17">$F$18</f>
        <v>15000</v>
      </c>
      <c r="S26" s="26">
        <f t="shared" si="12"/>
        <v>0</v>
      </c>
      <c r="T26" s="27"/>
      <c r="U26" s="30">
        <f t="shared" si="1"/>
        <v>0</v>
      </c>
      <c r="V26" s="31" t="str">
        <f t="shared" si="2"/>
        <v/>
      </c>
      <c r="X26" s="24">
        <f>'Proposed Rates'!G96</f>
        <v>0</v>
      </c>
      <c r="Y26" s="29">
        <f t="shared" ref="Y26:Y27" si="18">$F$18</f>
        <v>15000</v>
      </c>
      <c r="Z26" s="26">
        <f t="shared" si="13"/>
        <v>0</v>
      </c>
      <c r="AA26" s="27"/>
      <c r="AB26" s="30">
        <f t="shared" si="3"/>
        <v>0</v>
      </c>
      <c r="AC26" s="31" t="str">
        <f t="shared" si="4"/>
        <v/>
      </c>
      <c r="AE26" s="24">
        <f>'Proposed Rates'!H96</f>
        <v>0</v>
      </c>
      <c r="AF26" s="29">
        <f t="shared" ref="AF26:AF27" si="19">$F$18</f>
        <v>15000</v>
      </c>
      <c r="AG26" s="26">
        <f t="shared" si="14"/>
        <v>0</v>
      </c>
      <c r="AH26" s="27"/>
      <c r="AI26" s="30">
        <f t="shared" si="5"/>
        <v>0</v>
      </c>
      <c r="AJ26" s="31" t="str">
        <f t="shared" si="6"/>
        <v/>
      </c>
      <c r="AL26" s="24">
        <f>'Proposed Rates'!I96</f>
        <v>0</v>
      </c>
      <c r="AM26" s="29">
        <f t="shared" ref="AM26:AM27" si="20">$F$18</f>
        <v>15000</v>
      </c>
      <c r="AN26" s="26">
        <f t="shared" ref="AN26:AN27" si="21">AL26*AM26</f>
        <v>0</v>
      </c>
      <c r="AO26" s="27"/>
      <c r="AP26" s="30">
        <f t="shared" si="7"/>
        <v>0</v>
      </c>
      <c r="AQ26" s="31" t="str">
        <f t="shared" si="8"/>
        <v/>
      </c>
    </row>
    <row r="27" spans="2:43" x14ac:dyDescent="0.25">
      <c r="B27" s="32" t="str">
        <f>'Proposed Rates'!B107</f>
        <v>Rate Rider Calculation for Generic</v>
      </c>
      <c r="C27" s="21"/>
      <c r="D27" s="22" t="s">
        <v>20</v>
      </c>
      <c r="E27" s="23"/>
      <c r="F27" s="24">
        <f>'Proposed Rates'!D110</f>
        <v>0</v>
      </c>
      <c r="G27" s="25">
        <f t="shared" si="15"/>
        <v>15000</v>
      </c>
      <c r="H27" s="26">
        <f t="shared" si="0"/>
        <v>0</v>
      </c>
      <c r="I27" s="27"/>
      <c r="J27" s="24">
        <f>'Proposed Rates'!E110</f>
        <v>0</v>
      </c>
      <c r="K27" s="29">
        <f t="shared" si="16"/>
        <v>15000</v>
      </c>
      <c r="L27" s="26">
        <f t="shared" si="9"/>
        <v>0</v>
      </c>
      <c r="M27" s="27"/>
      <c r="N27" s="30">
        <f t="shared" si="10"/>
        <v>0</v>
      </c>
      <c r="O27" s="31" t="str">
        <f t="shared" si="11"/>
        <v/>
      </c>
      <c r="Q27" s="24">
        <f>'Proposed Rates'!F110</f>
        <v>0</v>
      </c>
      <c r="R27" s="29">
        <f t="shared" si="17"/>
        <v>15000</v>
      </c>
      <c r="S27" s="26">
        <f t="shared" si="12"/>
        <v>0</v>
      </c>
      <c r="T27" s="27"/>
      <c r="U27" s="30">
        <f t="shared" si="1"/>
        <v>0</v>
      </c>
      <c r="V27" s="31" t="str">
        <f t="shared" si="2"/>
        <v/>
      </c>
      <c r="X27" s="24">
        <f>'Proposed Rates'!G110</f>
        <v>0</v>
      </c>
      <c r="Y27" s="29">
        <f t="shared" si="18"/>
        <v>15000</v>
      </c>
      <c r="Z27" s="26">
        <f t="shared" si="13"/>
        <v>0</v>
      </c>
      <c r="AA27" s="27"/>
      <c r="AB27" s="30">
        <f t="shared" si="3"/>
        <v>0</v>
      </c>
      <c r="AC27" s="31" t="str">
        <f t="shared" si="4"/>
        <v/>
      </c>
      <c r="AE27" s="24">
        <f>'Proposed Rates'!H110</f>
        <v>0</v>
      </c>
      <c r="AF27" s="29">
        <f t="shared" si="19"/>
        <v>15000</v>
      </c>
      <c r="AG27" s="26">
        <f t="shared" si="14"/>
        <v>0</v>
      </c>
      <c r="AH27" s="27"/>
      <c r="AI27" s="30">
        <f t="shared" si="5"/>
        <v>0</v>
      </c>
      <c r="AJ27" s="31" t="str">
        <f t="shared" si="6"/>
        <v/>
      </c>
      <c r="AL27" s="24">
        <f>'Proposed Rates'!I110</f>
        <v>0</v>
      </c>
      <c r="AM27" s="29">
        <f t="shared" si="20"/>
        <v>15000</v>
      </c>
      <c r="AN27" s="26">
        <f t="shared" si="21"/>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Rates'!D21</f>
        <v>2.5000000000000001E-2</v>
      </c>
      <c r="G29" s="25">
        <f>$F$18</f>
        <v>15000</v>
      </c>
      <c r="H29" s="26">
        <f t="shared" si="0"/>
        <v>375</v>
      </c>
      <c r="I29" s="27"/>
      <c r="J29" s="24">
        <f>+'SC (1000)'!J29</f>
        <v>2.5600000000000001E-2</v>
      </c>
      <c r="K29" s="25">
        <f>$F$18</f>
        <v>15000</v>
      </c>
      <c r="L29" s="26">
        <f t="shared" si="22"/>
        <v>384</v>
      </c>
      <c r="M29" s="27"/>
      <c r="N29" s="30">
        <f t="shared" si="23"/>
        <v>9</v>
      </c>
      <c r="O29" s="31">
        <f t="shared" si="24"/>
        <v>2.4E-2</v>
      </c>
      <c r="Q29" s="24">
        <f>+'SC (1000)'!Q29</f>
        <v>2.6800000000000001E-2</v>
      </c>
      <c r="R29" s="25">
        <f>$F$18</f>
        <v>15000</v>
      </c>
      <c r="S29" s="26">
        <f t="shared" si="25"/>
        <v>402</v>
      </c>
      <c r="T29" s="27"/>
      <c r="U29" s="30">
        <f t="shared" si="1"/>
        <v>18</v>
      </c>
      <c r="V29" s="31">
        <f t="shared" si="2"/>
        <v>4.6875E-2</v>
      </c>
      <c r="X29" s="24">
        <f>+'SC (1000)'!X29</f>
        <v>2.7900000000000001E-2</v>
      </c>
      <c r="Y29" s="25">
        <f>$F$18</f>
        <v>15000</v>
      </c>
      <c r="Z29" s="26">
        <f t="shared" si="26"/>
        <v>418.5</v>
      </c>
      <c r="AA29" s="27"/>
      <c r="AB29" s="30">
        <f t="shared" si="3"/>
        <v>16.5</v>
      </c>
      <c r="AC29" s="31">
        <f t="shared" si="4"/>
        <v>4.1044776119402986E-2</v>
      </c>
      <c r="AE29" s="24">
        <f>+'SC (1000)'!AE29</f>
        <v>2.8400000000000002E-2</v>
      </c>
      <c r="AF29" s="25">
        <f>$F$18</f>
        <v>15000</v>
      </c>
      <c r="AG29" s="26">
        <f t="shared" si="27"/>
        <v>426</v>
      </c>
      <c r="AH29" s="27"/>
      <c r="AI29" s="30">
        <f t="shared" si="5"/>
        <v>7.5</v>
      </c>
      <c r="AJ29" s="31">
        <f t="shared" si="6"/>
        <v>1.7921146953405017E-2</v>
      </c>
      <c r="AL29" s="24">
        <f>+'SC (1000)'!AL29</f>
        <v>2.87E-2</v>
      </c>
      <c r="AM29" s="25">
        <f>$F$18</f>
        <v>15000</v>
      </c>
      <c r="AN29" s="26">
        <f t="shared" si="28"/>
        <v>430.5</v>
      </c>
      <c r="AO29" s="27"/>
      <c r="AP29" s="30">
        <f t="shared" si="7"/>
        <v>4.5</v>
      </c>
      <c r="AQ29" s="31">
        <f t="shared" si="8"/>
        <v>1.0563380281690141E-2</v>
      </c>
    </row>
    <row r="30" spans="2:43" x14ac:dyDescent="0.25">
      <c r="B30" s="21" t="s">
        <v>21</v>
      </c>
      <c r="C30" s="21"/>
      <c r="D30" s="22"/>
      <c r="E30" s="23"/>
      <c r="F30" s="24"/>
      <c r="G30" s="25">
        <f t="shared" ref="G30" si="29">$F$18</f>
        <v>15000</v>
      </c>
      <c r="H30" s="26">
        <f t="shared" si="0"/>
        <v>0</v>
      </c>
      <c r="I30" s="27"/>
      <c r="J30" s="24"/>
      <c r="K30" s="25">
        <f t="shared" ref="K30:K38" si="30">$F$18</f>
        <v>15000</v>
      </c>
      <c r="L30" s="26">
        <f t="shared" si="22"/>
        <v>0</v>
      </c>
      <c r="M30" s="27"/>
      <c r="N30" s="30">
        <f t="shared" si="23"/>
        <v>0</v>
      </c>
      <c r="O30" s="31" t="str">
        <f t="shared" si="24"/>
        <v/>
      </c>
      <c r="Q30" s="24"/>
      <c r="R30" s="25">
        <f t="shared" ref="R30:R38" si="31">$F$18</f>
        <v>15000</v>
      </c>
      <c r="S30" s="26">
        <f t="shared" si="25"/>
        <v>0</v>
      </c>
      <c r="T30" s="27"/>
      <c r="U30" s="30">
        <f t="shared" si="1"/>
        <v>0</v>
      </c>
      <c r="V30" s="31" t="str">
        <f t="shared" si="2"/>
        <v/>
      </c>
      <c r="X30" s="24"/>
      <c r="Y30" s="25">
        <f t="shared" ref="Y30:Y38" si="32">$F$18</f>
        <v>15000</v>
      </c>
      <c r="Z30" s="26">
        <f t="shared" si="26"/>
        <v>0</v>
      </c>
      <c r="AA30" s="27"/>
      <c r="AB30" s="30">
        <f t="shared" si="3"/>
        <v>0</v>
      </c>
      <c r="AC30" s="31" t="str">
        <f t="shared" si="4"/>
        <v/>
      </c>
      <c r="AE30" s="24"/>
      <c r="AF30" s="25">
        <f t="shared" ref="AF30:AF38" si="33">$F$18</f>
        <v>15000</v>
      </c>
      <c r="AG30" s="26">
        <f t="shared" si="27"/>
        <v>0</v>
      </c>
      <c r="AH30" s="27"/>
      <c r="AI30" s="30">
        <f t="shared" si="5"/>
        <v>0</v>
      </c>
      <c r="AJ30" s="31" t="str">
        <f t="shared" si="6"/>
        <v/>
      </c>
      <c r="AL30" s="24"/>
      <c r="AM30" s="25">
        <f t="shared" ref="AM30:AM38" si="34">$F$18</f>
        <v>15000</v>
      </c>
      <c r="AN30" s="26">
        <f t="shared" si="28"/>
        <v>0</v>
      </c>
      <c r="AO30" s="27"/>
      <c r="AP30" s="30">
        <f t="shared" si="7"/>
        <v>0</v>
      </c>
      <c r="AQ30" s="31" t="str">
        <f t="shared" si="8"/>
        <v/>
      </c>
    </row>
    <row r="31" spans="2:43" x14ac:dyDescent="0.25">
      <c r="B31" s="21" t="s">
        <v>136</v>
      </c>
      <c r="C31" s="21"/>
      <c r="D31" s="22" t="s">
        <v>20</v>
      </c>
      <c r="E31" s="23"/>
      <c r="F31" s="24">
        <f>+'Proposed Rates'!D68</f>
        <v>0</v>
      </c>
      <c r="G31" s="25">
        <f>$F$18</f>
        <v>15000</v>
      </c>
      <c r="H31" s="26">
        <f t="shared" si="0"/>
        <v>0</v>
      </c>
      <c r="I31" s="27"/>
      <c r="J31" s="44">
        <f>+'SC (1000)'!J31</f>
        <v>5.9999999999999995E-4</v>
      </c>
      <c r="K31" s="25">
        <f t="shared" si="30"/>
        <v>15000</v>
      </c>
      <c r="L31" s="26">
        <f t="shared" si="22"/>
        <v>9</v>
      </c>
      <c r="M31" s="27"/>
      <c r="N31" s="30">
        <f t="shared" si="23"/>
        <v>9</v>
      </c>
      <c r="O31" s="31" t="str">
        <f t="shared" si="24"/>
        <v/>
      </c>
      <c r="Q31" s="24">
        <f>+'SC (1000)'!Q31</f>
        <v>5.9999999999999995E-4</v>
      </c>
      <c r="R31" s="25">
        <f t="shared" si="31"/>
        <v>15000</v>
      </c>
      <c r="S31" s="26">
        <f t="shared" si="25"/>
        <v>9</v>
      </c>
      <c r="T31" s="27"/>
      <c r="U31" s="30">
        <f t="shared" si="1"/>
        <v>0</v>
      </c>
      <c r="V31" s="31">
        <f t="shared" si="2"/>
        <v>0</v>
      </c>
      <c r="X31" s="24">
        <f>+'SC (1000)'!X31</f>
        <v>0</v>
      </c>
      <c r="Y31" s="25">
        <f t="shared" si="32"/>
        <v>15000</v>
      </c>
      <c r="Z31" s="26">
        <f t="shared" si="26"/>
        <v>0</v>
      </c>
      <c r="AA31" s="27"/>
      <c r="AB31" s="30">
        <f t="shared" si="3"/>
        <v>-9</v>
      </c>
      <c r="AC31" s="31">
        <f t="shared" si="4"/>
        <v>-1</v>
      </c>
      <c r="AE31" s="24">
        <f>+'SC (1000)'!AE31</f>
        <v>0</v>
      </c>
      <c r="AF31" s="25">
        <f t="shared" si="33"/>
        <v>15000</v>
      </c>
      <c r="AG31" s="26">
        <f t="shared" si="27"/>
        <v>0</v>
      </c>
      <c r="AH31" s="27"/>
      <c r="AI31" s="30">
        <f t="shared" si="5"/>
        <v>0</v>
      </c>
      <c r="AJ31" s="31" t="str">
        <f t="shared" si="6"/>
        <v/>
      </c>
      <c r="AL31" s="24">
        <f>+'SC (1000)'!AL31</f>
        <v>0</v>
      </c>
      <c r="AM31" s="25">
        <f t="shared" si="34"/>
        <v>15000</v>
      </c>
      <c r="AN31" s="26">
        <f t="shared" si="28"/>
        <v>0</v>
      </c>
      <c r="AO31" s="27"/>
      <c r="AP31" s="30">
        <f t="shared" si="7"/>
        <v>0</v>
      </c>
      <c r="AQ31" s="31" t="str">
        <f t="shared" si="8"/>
        <v/>
      </c>
    </row>
    <row r="32" spans="2:43" x14ac:dyDescent="0.25">
      <c r="B32" s="33"/>
      <c r="C32" s="21"/>
      <c r="D32" s="22"/>
      <c r="E32" s="23"/>
      <c r="F32" s="24"/>
      <c r="G32" s="25">
        <f t="shared" ref="G32:G38" si="35">$F$18</f>
        <v>15000</v>
      </c>
      <c r="H32" s="26">
        <f t="shared" si="0"/>
        <v>0</v>
      </c>
      <c r="I32" s="27"/>
      <c r="J32" s="28"/>
      <c r="K32" s="25">
        <f t="shared" si="30"/>
        <v>15000</v>
      </c>
      <c r="L32" s="26">
        <f t="shared" si="22"/>
        <v>0</v>
      </c>
      <c r="M32" s="27"/>
      <c r="N32" s="30">
        <f t="shared" si="23"/>
        <v>0</v>
      </c>
      <c r="O32" s="31" t="str">
        <f t="shared" si="24"/>
        <v/>
      </c>
      <c r="Q32" s="28"/>
      <c r="R32" s="25">
        <f t="shared" si="31"/>
        <v>15000</v>
      </c>
      <c r="S32" s="26">
        <f t="shared" si="25"/>
        <v>0</v>
      </c>
      <c r="T32" s="27"/>
      <c r="U32" s="30">
        <f t="shared" si="1"/>
        <v>0</v>
      </c>
      <c r="V32" s="31" t="str">
        <f t="shared" si="2"/>
        <v/>
      </c>
      <c r="X32" s="28"/>
      <c r="Y32" s="25">
        <f t="shared" si="32"/>
        <v>15000</v>
      </c>
      <c r="Z32" s="26">
        <f t="shared" si="26"/>
        <v>0</v>
      </c>
      <c r="AA32" s="27"/>
      <c r="AB32" s="30">
        <f t="shared" si="3"/>
        <v>0</v>
      </c>
      <c r="AC32" s="31" t="str">
        <f t="shared" si="4"/>
        <v/>
      </c>
      <c r="AE32" s="28"/>
      <c r="AF32" s="25">
        <f t="shared" si="33"/>
        <v>15000</v>
      </c>
      <c r="AG32" s="26">
        <f t="shared" si="27"/>
        <v>0</v>
      </c>
      <c r="AH32" s="27"/>
      <c r="AI32" s="30">
        <f t="shared" si="5"/>
        <v>0</v>
      </c>
      <c r="AJ32" s="31" t="str">
        <f t="shared" si="6"/>
        <v/>
      </c>
      <c r="AL32" s="28"/>
      <c r="AM32" s="25">
        <f t="shared" si="34"/>
        <v>15000</v>
      </c>
      <c r="AN32" s="26">
        <f t="shared" si="28"/>
        <v>0</v>
      </c>
      <c r="AO32" s="27"/>
      <c r="AP32" s="30">
        <f t="shared" si="7"/>
        <v>0</v>
      </c>
      <c r="AQ32" s="31" t="str">
        <f t="shared" si="8"/>
        <v/>
      </c>
    </row>
    <row r="33" spans="2:43" x14ac:dyDescent="0.25">
      <c r="B33" s="33"/>
      <c r="C33" s="21"/>
      <c r="D33" s="22"/>
      <c r="E33" s="23"/>
      <c r="F33" s="24"/>
      <c r="G33" s="25">
        <f t="shared" si="35"/>
        <v>15000</v>
      </c>
      <c r="H33" s="26">
        <f t="shared" si="0"/>
        <v>0</v>
      </c>
      <c r="I33" s="27"/>
      <c r="J33" s="28"/>
      <c r="K33" s="25">
        <f t="shared" si="30"/>
        <v>15000</v>
      </c>
      <c r="L33" s="26">
        <f t="shared" si="22"/>
        <v>0</v>
      </c>
      <c r="M33" s="27"/>
      <c r="N33" s="30">
        <f t="shared" si="23"/>
        <v>0</v>
      </c>
      <c r="O33" s="31" t="str">
        <f t="shared" si="24"/>
        <v/>
      </c>
      <c r="Q33" s="28"/>
      <c r="R33" s="25">
        <f t="shared" si="31"/>
        <v>15000</v>
      </c>
      <c r="S33" s="26">
        <f t="shared" si="25"/>
        <v>0</v>
      </c>
      <c r="T33" s="27"/>
      <c r="U33" s="30">
        <f t="shared" si="1"/>
        <v>0</v>
      </c>
      <c r="V33" s="31" t="str">
        <f t="shared" si="2"/>
        <v/>
      </c>
      <c r="X33" s="28"/>
      <c r="Y33" s="25">
        <f t="shared" si="32"/>
        <v>15000</v>
      </c>
      <c r="Z33" s="26">
        <f t="shared" si="26"/>
        <v>0</v>
      </c>
      <c r="AA33" s="27"/>
      <c r="AB33" s="30">
        <f t="shared" si="3"/>
        <v>0</v>
      </c>
      <c r="AC33" s="31" t="str">
        <f t="shared" si="4"/>
        <v/>
      </c>
      <c r="AE33" s="28"/>
      <c r="AF33" s="25">
        <f t="shared" si="33"/>
        <v>15000</v>
      </c>
      <c r="AG33" s="26">
        <f t="shared" si="27"/>
        <v>0</v>
      </c>
      <c r="AH33" s="27"/>
      <c r="AI33" s="30">
        <f t="shared" si="5"/>
        <v>0</v>
      </c>
      <c r="AJ33" s="31" t="str">
        <f t="shared" si="6"/>
        <v/>
      </c>
      <c r="AL33" s="28"/>
      <c r="AM33" s="25">
        <f t="shared" si="34"/>
        <v>15000</v>
      </c>
      <c r="AN33" s="26">
        <f t="shared" si="28"/>
        <v>0</v>
      </c>
      <c r="AO33" s="27"/>
      <c r="AP33" s="30">
        <f t="shared" si="7"/>
        <v>0</v>
      </c>
      <c r="AQ33" s="31" t="str">
        <f t="shared" si="8"/>
        <v/>
      </c>
    </row>
    <row r="34" spans="2:43" x14ac:dyDescent="0.25">
      <c r="B34" s="33"/>
      <c r="C34" s="21"/>
      <c r="D34" s="22"/>
      <c r="E34" s="23"/>
      <c r="F34" s="24"/>
      <c r="G34" s="25">
        <f t="shared" si="35"/>
        <v>15000</v>
      </c>
      <c r="H34" s="26">
        <f t="shared" si="0"/>
        <v>0</v>
      </c>
      <c r="I34" s="27"/>
      <c r="J34" s="28"/>
      <c r="K34" s="25">
        <f t="shared" si="30"/>
        <v>15000</v>
      </c>
      <c r="L34" s="26">
        <f t="shared" si="22"/>
        <v>0</v>
      </c>
      <c r="M34" s="27"/>
      <c r="N34" s="30">
        <f t="shared" si="23"/>
        <v>0</v>
      </c>
      <c r="O34" s="31" t="str">
        <f t="shared" si="24"/>
        <v/>
      </c>
      <c r="Q34" s="28"/>
      <c r="R34" s="25">
        <f t="shared" si="31"/>
        <v>15000</v>
      </c>
      <c r="S34" s="26">
        <f t="shared" si="25"/>
        <v>0</v>
      </c>
      <c r="T34" s="27"/>
      <c r="U34" s="30">
        <f t="shared" si="1"/>
        <v>0</v>
      </c>
      <c r="V34" s="31" t="str">
        <f t="shared" si="2"/>
        <v/>
      </c>
      <c r="X34" s="28"/>
      <c r="Y34" s="25">
        <f t="shared" si="32"/>
        <v>15000</v>
      </c>
      <c r="Z34" s="26">
        <f t="shared" si="26"/>
        <v>0</v>
      </c>
      <c r="AA34" s="27"/>
      <c r="AB34" s="30">
        <f t="shared" si="3"/>
        <v>0</v>
      </c>
      <c r="AC34" s="31" t="str">
        <f t="shared" si="4"/>
        <v/>
      </c>
      <c r="AE34" s="28"/>
      <c r="AF34" s="25">
        <f t="shared" si="33"/>
        <v>15000</v>
      </c>
      <c r="AG34" s="26">
        <f t="shared" si="27"/>
        <v>0</v>
      </c>
      <c r="AH34" s="27"/>
      <c r="AI34" s="30">
        <f t="shared" si="5"/>
        <v>0</v>
      </c>
      <c r="AJ34" s="31" t="str">
        <f t="shared" si="6"/>
        <v/>
      </c>
      <c r="AL34" s="28"/>
      <c r="AM34" s="25">
        <f t="shared" si="34"/>
        <v>15000</v>
      </c>
      <c r="AN34" s="26">
        <f t="shared" si="28"/>
        <v>0</v>
      </c>
      <c r="AO34" s="27"/>
      <c r="AP34" s="30">
        <f t="shared" si="7"/>
        <v>0</v>
      </c>
      <c r="AQ34" s="31" t="str">
        <f t="shared" si="8"/>
        <v/>
      </c>
    </row>
    <row r="35" spans="2:43" x14ac:dyDescent="0.25">
      <c r="B35" s="33"/>
      <c r="C35" s="21"/>
      <c r="D35" s="22"/>
      <c r="E35" s="23"/>
      <c r="F35" s="24"/>
      <c r="G35" s="25">
        <f t="shared" si="35"/>
        <v>15000</v>
      </c>
      <c r="H35" s="26">
        <f t="shared" si="0"/>
        <v>0</v>
      </c>
      <c r="I35" s="27"/>
      <c r="J35" s="28"/>
      <c r="K35" s="25">
        <f t="shared" si="30"/>
        <v>15000</v>
      </c>
      <c r="L35" s="26">
        <f t="shared" si="22"/>
        <v>0</v>
      </c>
      <c r="M35" s="27"/>
      <c r="N35" s="30">
        <f t="shared" si="23"/>
        <v>0</v>
      </c>
      <c r="O35" s="31" t="str">
        <f t="shared" si="24"/>
        <v/>
      </c>
      <c r="Q35" s="28"/>
      <c r="R35" s="25">
        <f t="shared" si="31"/>
        <v>15000</v>
      </c>
      <c r="S35" s="26">
        <f t="shared" si="25"/>
        <v>0</v>
      </c>
      <c r="T35" s="27"/>
      <c r="U35" s="30">
        <f t="shared" si="1"/>
        <v>0</v>
      </c>
      <c r="V35" s="31" t="str">
        <f t="shared" si="2"/>
        <v/>
      </c>
      <c r="X35" s="28"/>
      <c r="Y35" s="25">
        <f t="shared" si="32"/>
        <v>15000</v>
      </c>
      <c r="Z35" s="26">
        <f t="shared" si="26"/>
        <v>0</v>
      </c>
      <c r="AA35" s="27"/>
      <c r="AB35" s="30">
        <f t="shared" si="3"/>
        <v>0</v>
      </c>
      <c r="AC35" s="31" t="str">
        <f t="shared" si="4"/>
        <v/>
      </c>
      <c r="AE35" s="28"/>
      <c r="AF35" s="25">
        <f t="shared" si="33"/>
        <v>15000</v>
      </c>
      <c r="AG35" s="26">
        <f t="shared" si="27"/>
        <v>0</v>
      </c>
      <c r="AH35" s="27"/>
      <c r="AI35" s="30">
        <f t="shared" si="5"/>
        <v>0</v>
      </c>
      <c r="AJ35" s="31" t="str">
        <f t="shared" si="6"/>
        <v/>
      </c>
      <c r="AL35" s="28"/>
      <c r="AM35" s="25">
        <f t="shared" si="34"/>
        <v>15000</v>
      </c>
      <c r="AN35" s="26">
        <f t="shared" si="28"/>
        <v>0</v>
      </c>
      <c r="AO35" s="27"/>
      <c r="AP35" s="30">
        <f t="shared" si="7"/>
        <v>0</v>
      </c>
      <c r="AQ35" s="31" t="str">
        <f t="shared" si="8"/>
        <v/>
      </c>
    </row>
    <row r="36" spans="2:43" ht="25" x14ac:dyDescent="0.25">
      <c r="B36" s="229" t="s">
        <v>98</v>
      </c>
      <c r="C36" s="21"/>
      <c r="D36" s="22" t="s">
        <v>20</v>
      </c>
      <c r="E36" s="23"/>
      <c r="F36" s="24">
        <f>+'Proposed Rates'!D53</f>
        <v>1E-3</v>
      </c>
      <c r="G36" s="25">
        <f t="shared" si="35"/>
        <v>15000</v>
      </c>
      <c r="H36" s="26">
        <f t="shared" si="0"/>
        <v>15</v>
      </c>
      <c r="I36" s="27"/>
      <c r="J36" s="28">
        <f>+'Proposed Rates'!E53</f>
        <v>-6.9999999999999999E-4</v>
      </c>
      <c r="K36" s="25">
        <f t="shared" si="30"/>
        <v>15000</v>
      </c>
      <c r="L36" s="26">
        <f t="shared" si="22"/>
        <v>-10.5</v>
      </c>
      <c r="M36" s="27"/>
      <c r="N36" s="30">
        <f t="shared" si="23"/>
        <v>-25.5</v>
      </c>
      <c r="O36" s="31">
        <f t="shared" si="24"/>
        <v>-1.7</v>
      </c>
      <c r="Q36" s="28">
        <f>+'Proposed Rates'!F53</f>
        <v>-6.9999999999999999E-4</v>
      </c>
      <c r="R36" s="25">
        <f t="shared" si="31"/>
        <v>15000</v>
      </c>
      <c r="S36" s="26">
        <f t="shared" si="25"/>
        <v>-10.5</v>
      </c>
      <c r="T36" s="27"/>
      <c r="U36" s="30">
        <f t="shared" si="1"/>
        <v>0</v>
      </c>
      <c r="V36" s="31">
        <f t="shared" si="2"/>
        <v>0</v>
      </c>
      <c r="X36" s="28">
        <f>+'Proposed Rates'!G53</f>
        <v>0</v>
      </c>
      <c r="Y36" s="25">
        <f t="shared" si="32"/>
        <v>15000</v>
      </c>
      <c r="Z36" s="26">
        <f t="shared" si="26"/>
        <v>0</v>
      </c>
      <c r="AA36" s="27"/>
      <c r="AB36" s="30">
        <f t="shared" si="3"/>
        <v>10.5</v>
      </c>
      <c r="AC36" s="31">
        <f t="shared" si="4"/>
        <v>-1</v>
      </c>
      <c r="AE36" s="28">
        <f>+'Proposed Rates'!H53</f>
        <v>0</v>
      </c>
      <c r="AF36" s="25">
        <f t="shared" si="33"/>
        <v>15000</v>
      </c>
      <c r="AG36" s="26">
        <f t="shared" si="27"/>
        <v>0</v>
      </c>
      <c r="AH36" s="27"/>
      <c r="AI36" s="30">
        <f t="shared" si="5"/>
        <v>0</v>
      </c>
      <c r="AJ36" s="31" t="str">
        <f t="shared" si="6"/>
        <v/>
      </c>
      <c r="AL36" s="28">
        <f>+'Proposed Rates'!I53</f>
        <v>0</v>
      </c>
      <c r="AM36" s="25">
        <f t="shared" si="34"/>
        <v>15000</v>
      </c>
      <c r="AN36" s="26">
        <f t="shared" si="28"/>
        <v>0</v>
      </c>
      <c r="AO36" s="27"/>
      <c r="AP36" s="30">
        <f t="shared" si="7"/>
        <v>0</v>
      </c>
      <c r="AQ36" s="31" t="str">
        <f t="shared" si="8"/>
        <v/>
      </c>
    </row>
    <row r="37" spans="2:43" x14ac:dyDescent="0.25">
      <c r="B37" s="33"/>
      <c r="C37" s="21"/>
      <c r="D37" s="22"/>
      <c r="E37" s="23"/>
      <c r="F37" s="24"/>
      <c r="G37" s="25">
        <f t="shared" si="35"/>
        <v>15000</v>
      </c>
      <c r="H37" s="26">
        <f t="shared" si="0"/>
        <v>0</v>
      </c>
      <c r="I37" s="27"/>
      <c r="J37" s="28"/>
      <c r="K37" s="25">
        <f t="shared" si="30"/>
        <v>15000</v>
      </c>
      <c r="L37" s="26">
        <f t="shared" si="22"/>
        <v>0</v>
      </c>
      <c r="M37" s="27"/>
      <c r="N37" s="30">
        <f t="shared" si="23"/>
        <v>0</v>
      </c>
      <c r="O37" s="31" t="str">
        <f t="shared" si="24"/>
        <v/>
      </c>
      <c r="Q37" s="28"/>
      <c r="R37" s="25">
        <f t="shared" si="31"/>
        <v>15000</v>
      </c>
      <c r="S37" s="26">
        <f t="shared" si="25"/>
        <v>0</v>
      </c>
      <c r="T37" s="27"/>
      <c r="U37" s="30">
        <f t="shared" si="1"/>
        <v>0</v>
      </c>
      <c r="V37" s="31" t="str">
        <f t="shared" si="2"/>
        <v/>
      </c>
      <c r="X37" s="28"/>
      <c r="Y37" s="25">
        <f t="shared" si="32"/>
        <v>15000</v>
      </c>
      <c r="Z37" s="26">
        <f t="shared" si="26"/>
        <v>0</v>
      </c>
      <c r="AA37" s="27"/>
      <c r="AB37" s="30">
        <f t="shared" si="3"/>
        <v>0</v>
      </c>
      <c r="AC37" s="31" t="str">
        <f t="shared" si="4"/>
        <v/>
      </c>
      <c r="AE37" s="28"/>
      <c r="AF37" s="25">
        <f t="shared" si="33"/>
        <v>15000</v>
      </c>
      <c r="AG37" s="26">
        <f t="shared" si="27"/>
        <v>0</v>
      </c>
      <c r="AH37" s="27"/>
      <c r="AI37" s="30">
        <f t="shared" si="5"/>
        <v>0</v>
      </c>
      <c r="AJ37" s="31" t="str">
        <f t="shared" si="6"/>
        <v/>
      </c>
      <c r="AL37" s="28"/>
      <c r="AM37" s="25">
        <f t="shared" si="34"/>
        <v>15000</v>
      </c>
      <c r="AN37" s="26">
        <f t="shared" si="28"/>
        <v>0</v>
      </c>
      <c r="AO37" s="27"/>
      <c r="AP37" s="30">
        <f t="shared" si="7"/>
        <v>0</v>
      </c>
      <c r="AQ37" s="31" t="str">
        <f t="shared" si="8"/>
        <v/>
      </c>
    </row>
    <row r="38" spans="2:43" x14ac:dyDescent="0.25">
      <c r="B38" s="33"/>
      <c r="C38" s="21"/>
      <c r="D38" s="22"/>
      <c r="E38" s="23"/>
      <c r="F38" s="24"/>
      <c r="G38" s="25">
        <f t="shared" si="35"/>
        <v>15000</v>
      </c>
      <c r="H38" s="26">
        <f t="shared" si="0"/>
        <v>0</v>
      </c>
      <c r="I38" s="27"/>
      <c r="J38" s="28"/>
      <c r="K38" s="25">
        <f t="shared" si="30"/>
        <v>15000</v>
      </c>
      <c r="L38" s="26">
        <f t="shared" si="22"/>
        <v>0</v>
      </c>
      <c r="M38" s="27"/>
      <c r="N38" s="30">
        <f t="shared" si="23"/>
        <v>0</v>
      </c>
      <c r="O38" s="31" t="str">
        <f t="shared" si="24"/>
        <v/>
      </c>
      <c r="Q38" s="28"/>
      <c r="R38" s="25">
        <f t="shared" si="31"/>
        <v>15000</v>
      </c>
      <c r="S38" s="26">
        <f t="shared" si="25"/>
        <v>0</v>
      </c>
      <c r="T38" s="27"/>
      <c r="U38" s="30">
        <f t="shared" si="1"/>
        <v>0</v>
      </c>
      <c r="V38" s="31" t="str">
        <f t="shared" si="2"/>
        <v/>
      </c>
      <c r="X38" s="28"/>
      <c r="Y38" s="25">
        <f t="shared" si="32"/>
        <v>15000</v>
      </c>
      <c r="Z38" s="26">
        <f t="shared" si="26"/>
        <v>0</v>
      </c>
      <c r="AA38" s="27"/>
      <c r="AB38" s="30">
        <f t="shared" si="3"/>
        <v>0</v>
      </c>
      <c r="AC38" s="31" t="str">
        <f t="shared" si="4"/>
        <v/>
      </c>
      <c r="AE38" s="28"/>
      <c r="AF38" s="25">
        <f t="shared" si="33"/>
        <v>15000</v>
      </c>
      <c r="AG38" s="26">
        <f t="shared" si="27"/>
        <v>0</v>
      </c>
      <c r="AH38" s="27"/>
      <c r="AI38" s="30">
        <f t="shared" si="5"/>
        <v>0</v>
      </c>
      <c r="AJ38" s="31" t="str">
        <f t="shared" si="6"/>
        <v/>
      </c>
      <c r="AL38" s="28"/>
      <c r="AM38" s="25">
        <f t="shared" si="34"/>
        <v>15000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409.32</v>
      </c>
      <c r="I39" s="62"/>
      <c r="J39" s="239"/>
      <c r="K39" s="240"/>
      <c r="L39" s="238">
        <f>SUM(L23:L38)</f>
        <v>402.26</v>
      </c>
      <c r="M39" s="62"/>
      <c r="N39" s="37">
        <f t="shared" si="23"/>
        <v>-7.0600000000000023</v>
      </c>
      <c r="O39" s="38">
        <f t="shared" si="24"/>
        <v>-1.7248118831232295E-2</v>
      </c>
      <c r="Q39" s="239"/>
      <c r="R39" s="240"/>
      <c r="S39" s="238">
        <f>SUM(S23:S38)</f>
        <v>421.22</v>
      </c>
      <c r="T39" s="62"/>
      <c r="U39" s="37">
        <f t="shared" si="1"/>
        <v>18.960000000000036</v>
      </c>
      <c r="V39" s="38">
        <f t="shared" si="2"/>
        <v>4.7133694625366769E-2</v>
      </c>
      <c r="X39" s="239"/>
      <c r="Y39" s="240"/>
      <c r="Z39" s="238">
        <f>SUM(Z23:Z38)</f>
        <v>440.04</v>
      </c>
      <c r="AA39" s="62"/>
      <c r="AB39" s="37">
        <f t="shared" si="3"/>
        <v>18.819999999999993</v>
      </c>
      <c r="AC39" s="38">
        <f t="shared" si="4"/>
        <v>4.4679739803428119E-2</v>
      </c>
      <c r="AE39" s="239"/>
      <c r="AF39" s="240"/>
      <c r="AG39" s="238">
        <f>SUM(AG23:AG38)</f>
        <v>447.96</v>
      </c>
      <c r="AH39" s="62"/>
      <c r="AI39" s="37">
        <f t="shared" si="5"/>
        <v>7.9199999999999591</v>
      </c>
      <c r="AJ39" s="38">
        <f t="shared" si="6"/>
        <v>1.7998363785110352E-2</v>
      </c>
      <c r="AL39" s="239"/>
      <c r="AM39" s="240"/>
      <c r="AN39" s="238">
        <f>SUM(AN23:AN38)</f>
        <v>452.68</v>
      </c>
      <c r="AO39" s="62"/>
      <c r="AP39" s="37">
        <f t="shared" si="7"/>
        <v>4.7200000000000273</v>
      </c>
      <c r="AQ39" s="38">
        <f t="shared" si="8"/>
        <v>1.0536655058487426E-2</v>
      </c>
    </row>
    <row r="40" spans="2:43" ht="25" x14ac:dyDescent="0.25">
      <c r="B40" s="40" t="s">
        <v>99</v>
      </c>
      <c r="C40" s="21"/>
      <c r="D40" s="22" t="s">
        <v>20</v>
      </c>
      <c r="E40" s="23"/>
      <c r="F40" s="24">
        <f>+'Proposed Rates'!D39</f>
        <v>-2.0000000000000001E-4</v>
      </c>
      <c r="G40" s="25">
        <f>$F$18</f>
        <v>15000</v>
      </c>
      <c r="H40" s="26">
        <f>G40*F40</f>
        <v>-3</v>
      </c>
      <c r="I40" s="27"/>
      <c r="J40" s="44">
        <f>+'Proposed Rates'!E39</f>
        <v>-5.9999999999999995E-4</v>
      </c>
      <c r="K40" s="25">
        <f>$F$18</f>
        <v>15000</v>
      </c>
      <c r="L40" s="26">
        <f>K40*J40</f>
        <v>-9</v>
      </c>
      <c r="M40" s="27"/>
      <c r="N40" s="30">
        <f>L40-H40</f>
        <v>-6</v>
      </c>
      <c r="O40" s="31">
        <f>IF((H40)=0,"",(N40/H40))</f>
        <v>2</v>
      </c>
      <c r="Q40" s="28">
        <f>+'Proposed Rates'!F39</f>
        <v>-5.9999999999999995E-4</v>
      </c>
      <c r="R40" s="25">
        <f>$F$18</f>
        <v>15000</v>
      </c>
      <c r="S40" s="26">
        <f>R40*Q40</f>
        <v>-9</v>
      </c>
      <c r="T40" s="27"/>
      <c r="U40" s="30">
        <f t="shared" si="1"/>
        <v>0</v>
      </c>
      <c r="V40" s="31">
        <f t="shared" si="2"/>
        <v>0</v>
      </c>
      <c r="X40" s="28">
        <f>+'Proposed Rates'!G39</f>
        <v>0</v>
      </c>
      <c r="Y40" s="25">
        <f>$F$18</f>
        <v>15000</v>
      </c>
      <c r="Z40" s="26">
        <f>Y40*X40</f>
        <v>0</v>
      </c>
      <c r="AA40" s="27"/>
      <c r="AB40" s="30">
        <f t="shared" si="3"/>
        <v>9</v>
      </c>
      <c r="AC40" s="31">
        <f t="shared" si="4"/>
        <v>-1</v>
      </c>
      <c r="AE40" s="28">
        <f>+'Proposed Rates'!H39</f>
        <v>0</v>
      </c>
      <c r="AF40" s="25">
        <f>$F$18</f>
        <v>15000</v>
      </c>
      <c r="AG40" s="26">
        <f>AF40*AE40</f>
        <v>0</v>
      </c>
      <c r="AH40" s="27"/>
      <c r="AI40" s="30">
        <f t="shared" si="5"/>
        <v>0</v>
      </c>
      <c r="AJ40" s="31" t="str">
        <f t="shared" si="6"/>
        <v/>
      </c>
      <c r="AL40" s="28">
        <f>+'Proposed Rates'!I39</f>
        <v>0</v>
      </c>
      <c r="AM40" s="25">
        <f>$F$18</f>
        <v>15000</v>
      </c>
      <c r="AN40" s="26">
        <f>AM40*AL40</f>
        <v>0</v>
      </c>
      <c r="AO40" s="27"/>
      <c r="AP40" s="30">
        <f t="shared" si="7"/>
        <v>0</v>
      </c>
      <c r="AQ40" s="31" t="str">
        <f t="shared" si="8"/>
        <v/>
      </c>
    </row>
    <row r="41" spans="2:43" x14ac:dyDescent="0.25">
      <c r="B41" s="40"/>
      <c r="C41" s="21"/>
      <c r="D41" s="22"/>
      <c r="E41" s="23"/>
      <c r="F41" s="24"/>
      <c r="G41" s="25"/>
      <c r="H41" s="26"/>
      <c r="I41" s="41"/>
      <c r="J41" s="44"/>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
        <v>106</v>
      </c>
      <c r="C42" s="21"/>
      <c r="D42" s="22" t="s">
        <v>20</v>
      </c>
      <c r="E42" s="23"/>
      <c r="F42" s="24">
        <f>+'Proposed Rates'!D140</f>
        <v>0</v>
      </c>
      <c r="G42" s="25">
        <f t="shared" ref="G42:G43" si="36">$F$18</f>
        <v>15000</v>
      </c>
      <c r="H42" s="26">
        <f t="shared" ref="H42:H43" si="37">G42*F42</f>
        <v>0</v>
      </c>
      <c r="I42" s="41"/>
      <c r="J42" s="28">
        <f>+'Proposed Rates'!E140</f>
        <v>0</v>
      </c>
      <c r="K42" s="25">
        <f t="shared" ref="K42:K43" si="38">$F$18</f>
        <v>15000</v>
      </c>
      <c r="L42" s="26">
        <f t="shared" ref="L42:L43" si="39">K42*J42</f>
        <v>0</v>
      </c>
      <c r="M42" s="42"/>
      <c r="N42" s="30">
        <f t="shared" ref="N42:N43" si="40">L42-H42</f>
        <v>0</v>
      </c>
      <c r="O42" s="31" t="str">
        <f t="shared" ref="O42:O46" si="41">IF((H42)=0,"",(N42/H42))</f>
        <v/>
      </c>
      <c r="Q42" s="28">
        <f>+'Proposed Rates'!F140</f>
        <v>0</v>
      </c>
      <c r="R42" s="25">
        <f t="shared" ref="R42:R43" si="42">$F$18</f>
        <v>15000</v>
      </c>
      <c r="S42" s="26">
        <f t="shared" ref="S42:S43" si="43">R42*Q42</f>
        <v>0</v>
      </c>
      <c r="T42" s="42"/>
      <c r="U42" s="30">
        <f t="shared" si="1"/>
        <v>0</v>
      </c>
      <c r="V42" s="31" t="str">
        <f t="shared" si="2"/>
        <v/>
      </c>
      <c r="X42" s="28">
        <f>+'Proposed Rates'!G140</f>
        <v>0</v>
      </c>
      <c r="Y42" s="25">
        <f t="shared" ref="Y42:Y43" si="44">$F$18</f>
        <v>15000</v>
      </c>
      <c r="Z42" s="26">
        <f t="shared" ref="Z42:Z43" si="45">Y42*X42</f>
        <v>0</v>
      </c>
      <c r="AA42" s="42"/>
      <c r="AB42" s="30">
        <f t="shared" si="3"/>
        <v>0</v>
      </c>
      <c r="AC42" s="31" t="str">
        <f t="shared" si="4"/>
        <v/>
      </c>
      <c r="AE42" s="28">
        <f>+'Proposed Rates'!H140</f>
        <v>0</v>
      </c>
      <c r="AF42" s="25">
        <f t="shared" ref="AF42:AF43" si="46">$F$18</f>
        <v>15000</v>
      </c>
      <c r="AG42" s="26">
        <f t="shared" ref="AG42:AG43" si="47">AF42*AE42</f>
        <v>0</v>
      </c>
      <c r="AH42" s="42"/>
      <c r="AI42" s="30">
        <f t="shared" si="5"/>
        <v>0</v>
      </c>
      <c r="AJ42" s="31" t="str">
        <f t="shared" si="6"/>
        <v/>
      </c>
      <c r="AL42" s="28">
        <f>+'Proposed Rates'!I140</f>
        <v>0</v>
      </c>
      <c r="AM42" s="25">
        <f t="shared" ref="AM42:AM43" si="48">$F$18</f>
        <v>15000</v>
      </c>
      <c r="AN42" s="26">
        <f t="shared" ref="AN42:AN43" si="49">AM42*AL42</f>
        <v>0</v>
      </c>
      <c r="AO42" s="42"/>
      <c r="AP42" s="30">
        <f t="shared" si="7"/>
        <v>0</v>
      </c>
      <c r="AQ42" s="31" t="str">
        <f t="shared" si="8"/>
        <v/>
      </c>
    </row>
    <row r="43" spans="2:43" x14ac:dyDescent="0.25">
      <c r="B43" s="40"/>
      <c r="C43" s="21"/>
      <c r="D43" s="22"/>
      <c r="E43" s="23"/>
      <c r="F43" s="24"/>
      <c r="G43" s="25">
        <f t="shared" si="36"/>
        <v>15000</v>
      </c>
      <c r="H43" s="26">
        <f t="shared" si="37"/>
        <v>0</v>
      </c>
      <c r="I43" s="41"/>
      <c r="J43" s="28"/>
      <c r="K43" s="25">
        <f t="shared" si="38"/>
        <v>15000</v>
      </c>
      <c r="L43" s="26">
        <f t="shared" si="39"/>
        <v>0</v>
      </c>
      <c r="M43" s="42"/>
      <c r="N43" s="30">
        <f t="shared" si="40"/>
        <v>0</v>
      </c>
      <c r="O43" s="31" t="str">
        <f t="shared" si="41"/>
        <v/>
      </c>
      <c r="Q43" s="28"/>
      <c r="R43" s="25">
        <f t="shared" si="42"/>
        <v>15000</v>
      </c>
      <c r="S43" s="26">
        <f t="shared" si="43"/>
        <v>0</v>
      </c>
      <c r="T43" s="42"/>
      <c r="U43" s="30">
        <f t="shared" si="1"/>
        <v>0</v>
      </c>
      <c r="V43" s="31" t="str">
        <f t="shared" si="2"/>
        <v/>
      </c>
      <c r="X43" s="28"/>
      <c r="Y43" s="25">
        <f t="shared" si="44"/>
        <v>15000</v>
      </c>
      <c r="Z43" s="26">
        <f t="shared" si="45"/>
        <v>0</v>
      </c>
      <c r="AA43" s="42"/>
      <c r="AB43" s="30">
        <f t="shared" si="3"/>
        <v>0</v>
      </c>
      <c r="AC43" s="31" t="str">
        <f t="shared" si="4"/>
        <v/>
      </c>
      <c r="AE43" s="28"/>
      <c r="AF43" s="25">
        <f t="shared" si="46"/>
        <v>15000</v>
      </c>
      <c r="AG43" s="26">
        <f t="shared" si="47"/>
        <v>0</v>
      </c>
      <c r="AH43" s="42"/>
      <c r="AI43" s="30">
        <f t="shared" si="5"/>
        <v>0</v>
      </c>
      <c r="AJ43" s="31" t="str">
        <f t="shared" si="6"/>
        <v/>
      </c>
      <c r="AL43" s="28"/>
      <c r="AM43" s="25">
        <f t="shared" si="48"/>
        <v>15000</v>
      </c>
      <c r="AN43" s="26">
        <f t="shared" si="49"/>
        <v>0</v>
      </c>
      <c r="AO43" s="42"/>
      <c r="AP43" s="30">
        <f t="shared" si="7"/>
        <v>0</v>
      </c>
      <c r="AQ43" s="31" t="str">
        <f t="shared" si="8"/>
        <v/>
      </c>
    </row>
    <row r="44" spans="2:43" x14ac:dyDescent="0.25">
      <c r="B44" s="43" t="s">
        <v>24</v>
      </c>
      <c r="C44" s="21"/>
      <c r="D44" s="22" t="s">
        <v>20</v>
      </c>
      <c r="E44" s="23"/>
      <c r="F44" s="44">
        <f>'Proposed Rates'!D234</f>
        <v>6.0000000000000002E-5</v>
      </c>
      <c r="G44" s="45">
        <f>$F$18*(1+F73)</f>
        <v>15502.500000000002</v>
      </c>
      <c r="H44" s="26">
        <f>G44*F44</f>
        <v>0.93015000000000014</v>
      </c>
      <c r="I44" s="27"/>
      <c r="J44" s="46">
        <f>'Proposed Rates'!E234</f>
        <v>5.0000000000000002E-5</v>
      </c>
      <c r="K44" s="45">
        <f>$F$18*(1+J73)</f>
        <v>15507</v>
      </c>
      <c r="L44" s="26">
        <f>K44*J44</f>
        <v>0.77534999999999998</v>
      </c>
      <c r="M44" s="27"/>
      <c r="N44" s="30">
        <f>L44-H44</f>
        <v>-0.15480000000000016</v>
      </c>
      <c r="O44" s="31">
        <f>IF((H44)=0,"",(N44/H44))</f>
        <v>-0.16642477019835525</v>
      </c>
      <c r="Q44" s="46">
        <f>'Proposed Rates'!F234</f>
        <v>5.0000000000000002E-5</v>
      </c>
      <c r="R44" s="45">
        <f>$F$18*(1+Q73)</f>
        <v>15507</v>
      </c>
      <c r="S44" s="26">
        <f>R44*Q44</f>
        <v>0.77534999999999998</v>
      </c>
      <c r="T44" s="27"/>
      <c r="U44" s="30">
        <f t="shared" si="1"/>
        <v>0</v>
      </c>
      <c r="V44" s="31">
        <f t="shared" si="2"/>
        <v>0</v>
      </c>
      <c r="X44" s="46">
        <f>'Proposed Rates'!G234</f>
        <v>5.0000000000000002E-5</v>
      </c>
      <c r="Y44" s="45">
        <f>$F$18*(1+X73)</f>
        <v>15507</v>
      </c>
      <c r="Z44" s="26">
        <f>Y44*X44</f>
        <v>0.77534999999999998</v>
      </c>
      <c r="AA44" s="27"/>
      <c r="AB44" s="30">
        <f t="shared" si="3"/>
        <v>0</v>
      </c>
      <c r="AC44" s="31">
        <f t="shared" si="4"/>
        <v>0</v>
      </c>
      <c r="AE44" s="46">
        <f>'Proposed Rates'!H234</f>
        <v>5.0000000000000002E-5</v>
      </c>
      <c r="AF44" s="45">
        <f>$F$18*(1+AE73)</f>
        <v>15507</v>
      </c>
      <c r="AG44" s="26">
        <f>AF44*AE44</f>
        <v>0.77534999999999998</v>
      </c>
      <c r="AH44" s="27"/>
      <c r="AI44" s="30">
        <f t="shared" si="5"/>
        <v>0</v>
      </c>
      <c r="AJ44" s="31">
        <f t="shared" si="6"/>
        <v>0</v>
      </c>
      <c r="AL44" s="46">
        <f>'Proposed Rates'!I234</f>
        <v>5.0000000000000002E-5</v>
      </c>
      <c r="AM44" s="45">
        <f>$F$18*(1+AL73)</f>
        <v>15507</v>
      </c>
      <c r="AN44" s="26">
        <f>AM44*AL44</f>
        <v>0.77534999999999998</v>
      </c>
      <c r="AO44" s="27"/>
      <c r="AP44" s="30">
        <f t="shared" si="7"/>
        <v>0</v>
      </c>
      <c r="AQ44" s="31">
        <f t="shared" si="8"/>
        <v>0</v>
      </c>
    </row>
    <row r="45" spans="2:43" x14ac:dyDescent="0.25">
      <c r="B45" s="43" t="s">
        <v>25</v>
      </c>
      <c r="C45" s="21"/>
      <c r="D45" s="22"/>
      <c r="E45" s="23"/>
      <c r="F45" s="47">
        <f>0.65*$J$54+0.17*$J$55+0.18*$J$56</f>
        <v>0.12756999999999999</v>
      </c>
      <c r="G45" s="48">
        <f>$F$18*(1+$F$73)-$F$18</f>
        <v>502.50000000000182</v>
      </c>
      <c r="H45" s="26">
        <f t="shared" ref="H45" si="50">G45*F45</f>
        <v>64.103925000000231</v>
      </c>
      <c r="I45" s="27"/>
      <c r="J45" s="49">
        <f>0.65*$J$54+0.17*$J$55+0.18*$J$56</f>
        <v>0.12756999999999999</v>
      </c>
      <c r="K45" s="48">
        <f>$F$18*(1+$J$73)-$F$18</f>
        <v>507</v>
      </c>
      <c r="L45" s="26">
        <f t="shared" ref="L45" si="51">K45*J45</f>
        <v>64.677989999999994</v>
      </c>
      <c r="M45" s="27"/>
      <c r="N45" s="30">
        <f t="shared" ref="N45" si="52">L45-H45</f>
        <v>0.5740649999997629</v>
      </c>
      <c r="O45" s="31">
        <f t="shared" ref="O45" si="53">IF((H45)=0,"",(N45/H45))</f>
        <v>8.9552238805932841E-3</v>
      </c>
      <c r="Q45" s="49">
        <f>0.65*$Q$54+0.17*$Q$55+0.18*$Q$56</f>
        <v>0.12756999999999999</v>
      </c>
      <c r="R45" s="48">
        <f>$F$18*(1+Q73)-$F$18</f>
        <v>507</v>
      </c>
      <c r="S45" s="26">
        <f t="shared" ref="S45" si="54">R45*Q45</f>
        <v>64.677989999999994</v>
      </c>
      <c r="T45" s="27"/>
      <c r="U45" s="30">
        <f t="shared" si="1"/>
        <v>0</v>
      </c>
      <c r="V45" s="31">
        <f t="shared" si="2"/>
        <v>0</v>
      </c>
      <c r="X45" s="49">
        <f>0.65*$X$54+0.17*$X$55+0.18*$X$56</f>
        <v>0.12756999999999999</v>
      </c>
      <c r="Y45" s="48">
        <f>$F$18*(1+X73)-$F$18</f>
        <v>507</v>
      </c>
      <c r="Z45" s="26">
        <f t="shared" ref="Z45" si="55">Y45*X45</f>
        <v>64.677989999999994</v>
      </c>
      <c r="AA45" s="27"/>
      <c r="AB45" s="30">
        <f t="shared" si="3"/>
        <v>0</v>
      </c>
      <c r="AC45" s="31">
        <f t="shared" si="4"/>
        <v>0</v>
      </c>
      <c r="AE45" s="49">
        <f>0.65*$AE$54+0.17*$AE$55+0.18*$AE$56</f>
        <v>0.12756999999999999</v>
      </c>
      <c r="AF45" s="48">
        <f>$F$18*(1+AE73)-$F$18</f>
        <v>507</v>
      </c>
      <c r="AG45" s="26">
        <f t="shared" ref="AG45" si="56">AF45*AE45</f>
        <v>64.677989999999994</v>
      </c>
      <c r="AH45" s="27"/>
      <c r="AI45" s="30">
        <f t="shared" si="5"/>
        <v>0</v>
      </c>
      <c r="AJ45" s="31">
        <f t="shared" si="6"/>
        <v>0</v>
      </c>
      <c r="AL45" s="49">
        <f>0.65*$AL$54+0.17*$AL$55+0.18*$AL$56</f>
        <v>0.12756999999999999</v>
      </c>
      <c r="AM45" s="48">
        <f>$F$18*(1+AL73)-$F$18</f>
        <v>507</v>
      </c>
      <c r="AN45" s="26">
        <f t="shared" ref="AN45" si="57">AM45*AL45</f>
        <v>64.677989999999994</v>
      </c>
      <c r="AO45" s="27"/>
      <c r="AP45" s="30">
        <f t="shared" si="7"/>
        <v>0</v>
      </c>
      <c r="AQ45" s="31">
        <f t="shared" si="8"/>
        <v>0</v>
      </c>
    </row>
    <row r="46" spans="2:43" x14ac:dyDescent="0.25">
      <c r="B46" s="43" t="s">
        <v>26</v>
      </c>
      <c r="C46" s="21"/>
      <c r="D46" s="22" t="s">
        <v>17</v>
      </c>
      <c r="E46" s="23"/>
      <c r="F46" s="47">
        <f>'Proposed Rates'!D248</f>
        <v>0.56999999999999995</v>
      </c>
      <c r="G46" s="25">
        <v>1</v>
      </c>
      <c r="H46" s="26">
        <f>G46*F46</f>
        <v>0.56999999999999995</v>
      </c>
      <c r="I46" s="27"/>
      <c r="J46" s="47">
        <f>'Proposed Rates'!E248</f>
        <v>0.56999999999999995</v>
      </c>
      <c r="K46" s="25">
        <v>1</v>
      </c>
      <c r="L46" s="26">
        <f>K46*J46</f>
        <v>0.56999999999999995</v>
      </c>
      <c r="M46" s="27"/>
      <c r="N46" s="30">
        <f>L46-H46</f>
        <v>0</v>
      </c>
      <c r="O46" s="31">
        <f t="shared" si="41"/>
        <v>0</v>
      </c>
      <c r="Q46" s="47">
        <f>'Proposed Rates'!F248</f>
        <v>0.56999999999999995</v>
      </c>
      <c r="R46" s="25">
        <v>1</v>
      </c>
      <c r="S46" s="26">
        <f>R46*Q46</f>
        <v>0.56999999999999995</v>
      </c>
      <c r="T46" s="27"/>
      <c r="U46" s="30">
        <f t="shared" si="1"/>
        <v>0</v>
      </c>
      <c r="V46" s="31">
        <f t="shared" si="2"/>
        <v>0</v>
      </c>
      <c r="X46" s="47">
        <f>'Proposed Rates'!G248</f>
        <v>0.56999999999999995</v>
      </c>
      <c r="Y46" s="25">
        <v>1</v>
      </c>
      <c r="Z46" s="26">
        <f>Y46*X46</f>
        <v>0.56999999999999995</v>
      </c>
      <c r="AA46" s="27"/>
      <c r="AB46" s="30">
        <f t="shared" si="3"/>
        <v>0</v>
      </c>
      <c r="AC46" s="31">
        <f t="shared" si="4"/>
        <v>0</v>
      </c>
      <c r="AE46" s="47">
        <f>'Proposed Rates'!H248</f>
        <v>0.56999999999999995</v>
      </c>
      <c r="AF46" s="25">
        <v>1</v>
      </c>
      <c r="AG46" s="26">
        <f>AF46*AE46</f>
        <v>0.56999999999999995</v>
      </c>
      <c r="AH46" s="27"/>
      <c r="AI46" s="30">
        <f t="shared" si="5"/>
        <v>0</v>
      </c>
      <c r="AJ46" s="31">
        <f t="shared" si="6"/>
        <v>0</v>
      </c>
      <c r="AL46" s="47">
        <f>'Proposed Rates'!I248</f>
        <v>0.56999999999999995</v>
      </c>
      <c r="AM46" s="25">
        <v>1</v>
      </c>
      <c r="AN46" s="26">
        <f>AM46*AL46</f>
        <v>0.56999999999999995</v>
      </c>
      <c r="AO46" s="27"/>
      <c r="AP46" s="30">
        <f t="shared" si="7"/>
        <v>0</v>
      </c>
      <c r="AQ46" s="31">
        <f t="shared" si="8"/>
        <v>0</v>
      </c>
    </row>
    <row r="47" spans="2:43" ht="26" x14ac:dyDescent="0.25">
      <c r="B47" s="50" t="s">
        <v>27</v>
      </c>
      <c r="C47" s="51"/>
      <c r="D47" s="51"/>
      <c r="E47" s="51"/>
      <c r="F47" s="52"/>
      <c r="G47" s="53"/>
      <c r="H47" s="54">
        <f>SUM(H40:H46)+H39</f>
        <v>471.92407500000024</v>
      </c>
      <c r="I47" s="36"/>
      <c r="J47" s="53"/>
      <c r="K47" s="55"/>
      <c r="L47" s="54">
        <f>SUM(L40:L46)+L39</f>
        <v>459.28334000000001</v>
      </c>
      <c r="M47" s="36"/>
      <c r="N47" s="37">
        <f t="shared" ref="N47:N64" si="58">L47-H47</f>
        <v>-12.640735000000234</v>
      </c>
      <c r="O47" s="38">
        <f t="shared" ref="O47:O64" si="59">IF((H47)=0,"",(N47/H47))</f>
        <v>-2.6785526887985588E-2</v>
      </c>
      <c r="Q47" s="53"/>
      <c r="R47" s="55"/>
      <c r="S47" s="54">
        <f>SUM(S40:S46)+S39</f>
        <v>478.24334000000005</v>
      </c>
      <c r="T47" s="36"/>
      <c r="U47" s="37">
        <f t="shared" si="1"/>
        <v>18.960000000000036</v>
      </c>
      <c r="V47" s="38">
        <f t="shared" si="2"/>
        <v>4.1281706408074888E-2</v>
      </c>
      <c r="X47" s="53"/>
      <c r="Y47" s="55"/>
      <c r="Z47" s="54">
        <f>SUM(Z40:Z46)+Z39</f>
        <v>506.06334000000004</v>
      </c>
      <c r="AA47" s="36"/>
      <c r="AB47" s="37">
        <f t="shared" si="3"/>
        <v>27.819999999999993</v>
      </c>
      <c r="AC47" s="38">
        <f t="shared" si="4"/>
        <v>5.8171223043064206E-2</v>
      </c>
      <c r="AE47" s="53"/>
      <c r="AF47" s="55"/>
      <c r="AG47" s="54">
        <f>SUM(AG40:AG46)+AG39</f>
        <v>513.98334</v>
      </c>
      <c r="AH47" s="36"/>
      <c r="AI47" s="37">
        <f t="shared" si="5"/>
        <v>7.9199999999999591</v>
      </c>
      <c r="AJ47" s="38">
        <f t="shared" si="6"/>
        <v>1.5650214852551775E-2</v>
      </c>
      <c r="AL47" s="53"/>
      <c r="AM47" s="55"/>
      <c r="AN47" s="54">
        <f>SUM(AN40:AN46)+AN39</f>
        <v>518.70334000000003</v>
      </c>
      <c r="AO47" s="36"/>
      <c r="AP47" s="37">
        <f t="shared" si="7"/>
        <v>4.7200000000000273</v>
      </c>
      <c r="AQ47" s="38">
        <f t="shared" si="8"/>
        <v>9.1831770267106847E-3</v>
      </c>
    </row>
    <row r="48" spans="2:43" x14ac:dyDescent="0.25">
      <c r="B48" s="27" t="s">
        <v>28</v>
      </c>
      <c r="C48" s="27"/>
      <c r="D48" s="56" t="s">
        <v>20</v>
      </c>
      <c r="E48" s="57"/>
      <c r="F48" s="28">
        <f>'Proposed Rates'!D154</f>
        <v>7.1000000000000004E-3</v>
      </c>
      <c r="G48" s="58">
        <f>F18*(1+F73)</f>
        <v>15502.500000000002</v>
      </c>
      <c r="H48" s="26">
        <f>G48*F48</f>
        <v>110.06775000000002</v>
      </c>
      <c r="I48" s="27"/>
      <c r="J48" s="28">
        <f>'Proposed Rates'!E154</f>
        <v>7.6E-3</v>
      </c>
      <c r="K48" s="59">
        <f>F18*(1+J73)</f>
        <v>15507</v>
      </c>
      <c r="L48" s="26">
        <f>K48*J48</f>
        <v>117.8532</v>
      </c>
      <c r="M48" s="27"/>
      <c r="N48" s="30">
        <f t="shared" si="58"/>
        <v>7.7854499999999831</v>
      </c>
      <c r="O48" s="31">
        <f t="shared" si="59"/>
        <v>7.0733252928309898E-2</v>
      </c>
      <c r="Q48" s="28">
        <f>'Proposed Rates'!F154</f>
        <v>7.6E-3</v>
      </c>
      <c r="R48" s="59">
        <f>$F$18*(1+Q73)</f>
        <v>15507</v>
      </c>
      <c r="S48" s="26">
        <f>R48*Q48</f>
        <v>117.8532</v>
      </c>
      <c r="T48" s="27"/>
      <c r="U48" s="30">
        <f t="shared" si="1"/>
        <v>0</v>
      </c>
      <c r="V48" s="31">
        <f t="shared" si="2"/>
        <v>0</v>
      </c>
      <c r="X48" s="28">
        <f>'Proposed Rates'!G154</f>
        <v>7.6E-3</v>
      </c>
      <c r="Y48" s="59">
        <f>$F$18*(1+X73)</f>
        <v>15507</v>
      </c>
      <c r="Z48" s="26">
        <f>Y48*X48</f>
        <v>117.8532</v>
      </c>
      <c r="AA48" s="27"/>
      <c r="AB48" s="30">
        <f t="shared" si="3"/>
        <v>0</v>
      </c>
      <c r="AC48" s="31">
        <f t="shared" si="4"/>
        <v>0</v>
      </c>
      <c r="AE48" s="28">
        <f>'Proposed Rates'!H154</f>
        <v>7.6E-3</v>
      </c>
      <c r="AF48" s="59">
        <f>$F$18*(1+AE73)</f>
        <v>15507</v>
      </c>
      <c r="AG48" s="26">
        <f>AF48*AE48</f>
        <v>117.8532</v>
      </c>
      <c r="AH48" s="27"/>
      <c r="AI48" s="30">
        <f t="shared" si="5"/>
        <v>0</v>
      </c>
      <c r="AJ48" s="31">
        <f t="shared" si="6"/>
        <v>0</v>
      </c>
      <c r="AL48" s="28">
        <f>'Proposed Rates'!I154</f>
        <v>7.6E-3</v>
      </c>
      <c r="AM48" s="59">
        <f>$F$18*(1+AL73)</f>
        <v>15507</v>
      </c>
      <c r="AN48" s="26">
        <f>AM48*AL48</f>
        <v>117.8532</v>
      </c>
      <c r="AO48" s="27"/>
      <c r="AP48" s="30">
        <f t="shared" si="7"/>
        <v>0</v>
      </c>
      <c r="AQ48" s="31">
        <f t="shared" si="8"/>
        <v>0</v>
      </c>
    </row>
    <row r="49" spans="2:43" ht="25" x14ac:dyDescent="0.25">
      <c r="B49" s="60" t="s">
        <v>29</v>
      </c>
      <c r="C49" s="27"/>
      <c r="D49" s="56" t="s">
        <v>20</v>
      </c>
      <c r="E49" s="57"/>
      <c r="F49" s="28">
        <f>'Proposed Rates'!D168</f>
        <v>5.0000000000000001E-3</v>
      </c>
      <c r="G49" s="58">
        <f>G48</f>
        <v>15502.500000000002</v>
      </c>
      <c r="H49" s="26">
        <f>G49*F49</f>
        <v>77.512500000000017</v>
      </c>
      <c r="I49" s="27"/>
      <c r="J49" s="28">
        <f>'Proposed Rates'!E168</f>
        <v>4.7999999999999996E-3</v>
      </c>
      <c r="K49" s="59">
        <f>K48</f>
        <v>15507</v>
      </c>
      <c r="L49" s="26">
        <f>K49*J49</f>
        <v>74.433599999999998</v>
      </c>
      <c r="M49" s="27"/>
      <c r="N49" s="30">
        <f t="shared" si="58"/>
        <v>-3.0789000000000186</v>
      </c>
      <c r="O49" s="31">
        <f t="shared" si="59"/>
        <v>-3.9721335268505312E-2</v>
      </c>
      <c r="Q49" s="28">
        <f>'Proposed Rates'!F168</f>
        <v>4.7999999999999996E-3</v>
      </c>
      <c r="R49" s="59">
        <f>R48</f>
        <v>15507</v>
      </c>
      <c r="S49" s="26">
        <f>R49*Q49</f>
        <v>74.433599999999998</v>
      </c>
      <c r="T49" s="27"/>
      <c r="U49" s="30">
        <f t="shared" si="1"/>
        <v>0</v>
      </c>
      <c r="V49" s="31">
        <f t="shared" si="2"/>
        <v>0</v>
      </c>
      <c r="X49" s="28">
        <f>'Proposed Rates'!G168</f>
        <v>4.7999999999999996E-3</v>
      </c>
      <c r="Y49" s="59">
        <f>Y48</f>
        <v>15507</v>
      </c>
      <c r="Z49" s="26">
        <f>Y49*X49</f>
        <v>74.433599999999998</v>
      </c>
      <c r="AA49" s="27"/>
      <c r="AB49" s="30">
        <f t="shared" si="3"/>
        <v>0</v>
      </c>
      <c r="AC49" s="31">
        <f t="shared" si="4"/>
        <v>0</v>
      </c>
      <c r="AE49" s="28">
        <f>'Proposed Rates'!H168</f>
        <v>4.7999999999999996E-3</v>
      </c>
      <c r="AF49" s="59">
        <f>AF48</f>
        <v>15507</v>
      </c>
      <c r="AG49" s="26">
        <f>AF49*AE49</f>
        <v>74.433599999999998</v>
      </c>
      <c r="AH49" s="27"/>
      <c r="AI49" s="30">
        <f t="shared" si="5"/>
        <v>0</v>
      </c>
      <c r="AJ49" s="31">
        <f t="shared" si="6"/>
        <v>0</v>
      </c>
      <c r="AL49" s="28">
        <f>'Proposed Rates'!I168</f>
        <v>4.7999999999999996E-3</v>
      </c>
      <c r="AM49" s="59">
        <f>AM48</f>
        <v>15507</v>
      </c>
      <c r="AN49" s="26">
        <f>AM49*AL49</f>
        <v>74.433599999999998</v>
      </c>
      <c r="AO49" s="27"/>
      <c r="AP49" s="30">
        <f t="shared" si="7"/>
        <v>0</v>
      </c>
      <c r="AQ49" s="31">
        <f t="shared" si="8"/>
        <v>0</v>
      </c>
    </row>
    <row r="50" spans="2:43" ht="26" x14ac:dyDescent="0.25">
      <c r="B50" s="50" t="s">
        <v>30</v>
      </c>
      <c r="C50" s="35"/>
      <c r="D50" s="35"/>
      <c r="E50" s="35"/>
      <c r="F50" s="61"/>
      <c r="G50" s="53"/>
      <c r="H50" s="54">
        <f>SUM(H47:H49)</f>
        <v>659.50432500000034</v>
      </c>
      <c r="I50" s="62"/>
      <c r="J50" s="63"/>
      <c r="K50" s="64"/>
      <c r="L50" s="54">
        <f>SUM(L47:L49)</f>
        <v>651.57013999999992</v>
      </c>
      <c r="M50" s="62"/>
      <c r="N50" s="37">
        <f t="shared" si="58"/>
        <v>-7.9341850000004115</v>
      </c>
      <c r="O50" s="38">
        <f t="shared" si="59"/>
        <v>-1.203052762390968E-2</v>
      </c>
      <c r="Q50" s="63"/>
      <c r="R50" s="64"/>
      <c r="S50" s="54">
        <f>SUM(S47:S49)</f>
        <v>670.53013999999996</v>
      </c>
      <c r="T50" s="62"/>
      <c r="U50" s="37">
        <f t="shared" si="1"/>
        <v>18.960000000000036</v>
      </c>
      <c r="V50" s="38">
        <f t="shared" si="2"/>
        <v>2.9098939371285552E-2</v>
      </c>
      <c r="X50" s="63"/>
      <c r="Y50" s="64"/>
      <c r="Z50" s="54">
        <f>SUM(Z47:Z49)</f>
        <v>698.35014000000001</v>
      </c>
      <c r="AA50" s="62"/>
      <c r="AB50" s="37">
        <f t="shared" si="3"/>
        <v>27.82000000000005</v>
      </c>
      <c r="AC50" s="38">
        <f t="shared" si="4"/>
        <v>4.1489559291100694E-2</v>
      </c>
      <c r="AE50" s="63"/>
      <c r="AF50" s="64"/>
      <c r="AG50" s="54">
        <f>SUM(AG47:AG49)</f>
        <v>706.27013999999997</v>
      </c>
      <c r="AH50" s="62"/>
      <c r="AI50" s="37">
        <f t="shared" si="5"/>
        <v>7.9199999999999591</v>
      </c>
      <c r="AJ50" s="38">
        <f t="shared" si="6"/>
        <v>1.1341015840563816E-2</v>
      </c>
      <c r="AL50" s="63"/>
      <c r="AM50" s="64"/>
      <c r="AN50" s="54">
        <f>SUM(AN47:AN49)</f>
        <v>710.99014</v>
      </c>
      <c r="AO50" s="62"/>
      <c r="AP50" s="37">
        <f t="shared" si="7"/>
        <v>4.7200000000000273</v>
      </c>
      <c r="AQ50" s="38">
        <f t="shared" si="8"/>
        <v>6.6829952629740615E-3</v>
      </c>
    </row>
    <row r="51" spans="2:43" ht="25" x14ac:dyDescent="0.25">
      <c r="B51" s="65" t="s">
        <v>31</v>
      </c>
      <c r="C51" s="21"/>
      <c r="D51" s="22" t="s">
        <v>20</v>
      </c>
      <c r="E51" s="23"/>
      <c r="F51" s="66">
        <f>'Proposed Rates'!D181</f>
        <v>3.3999999999999998E-3</v>
      </c>
      <c r="G51" s="58">
        <f>G49</f>
        <v>15502.500000000002</v>
      </c>
      <c r="H51" s="67">
        <f t="shared" ref="H51:H53" si="60">G51*F51</f>
        <v>52.708500000000001</v>
      </c>
      <c r="I51" s="27"/>
      <c r="J51" s="66">
        <f>'Proposed Rates'!E181</f>
        <v>3.3999999999999998E-3</v>
      </c>
      <c r="K51" s="59">
        <f>K49</f>
        <v>15507</v>
      </c>
      <c r="L51" s="67">
        <f t="shared" ref="L51:L53" si="61">K51*J51</f>
        <v>52.723799999999997</v>
      </c>
      <c r="M51" s="27"/>
      <c r="N51" s="30">
        <f t="shared" si="58"/>
        <v>1.5299999999996317E-2</v>
      </c>
      <c r="O51" s="68">
        <f t="shared" si="59"/>
        <v>2.9027576197380528E-4</v>
      </c>
      <c r="Q51" s="66">
        <f>'Proposed Rates'!F181</f>
        <v>3.3999999999999998E-3</v>
      </c>
      <c r="R51" s="59">
        <f>R49</f>
        <v>15507</v>
      </c>
      <c r="S51" s="67">
        <f t="shared" ref="S51:S53" si="62">R51*Q51</f>
        <v>52.723799999999997</v>
      </c>
      <c r="T51" s="27"/>
      <c r="U51" s="30">
        <f t="shared" si="1"/>
        <v>0</v>
      </c>
      <c r="V51" s="68">
        <f t="shared" si="2"/>
        <v>0</v>
      </c>
      <c r="X51" s="66">
        <f>'Proposed Rates'!G181</f>
        <v>3.3999999999999998E-3</v>
      </c>
      <c r="Y51" s="59">
        <f>Y49</f>
        <v>15507</v>
      </c>
      <c r="Z51" s="67">
        <f t="shared" ref="Z51:Z53" si="63">Y51*X51</f>
        <v>52.723799999999997</v>
      </c>
      <c r="AA51" s="27"/>
      <c r="AB51" s="30">
        <f t="shared" si="3"/>
        <v>0</v>
      </c>
      <c r="AC51" s="68">
        <f t="shared" si="4"/>
        <v>0</v>
      </c>
      <c r="AE51" s="66">
        <f>'Proposed Rates'!H181</f>
        <v>3.3999999999999998E-3</v>
      </c>
      <c r="AF51" s="59">
        <f>AF49</f>
        <v>15507</v>
      </c>
      <c r="AG51" s="67">
        <f t="shared" ref="AG51:AG53" si="64">AF51*AE51</f>
        <v>52.723799999999997</v>
      </c>
      <c r="AH51" s="27"/>
      <c r="AI51" s="30">
        <f t="shared" si="5"/>
        <v>0</v>
      </c>
      <c r="AJ51" s="68">
        <f t="shared" si="6"/>
        <v>0</v>
      </c>
      <c r="AL51" s="66">
        <f>'Proposed Rates'!I181</f>
        <v>3.3999999999999998E-3</v>
      </c>
      <c r="AM51" s="59">
        <f>AM49</f>
        <v>15507</v>
      </c>
      <c r="AN51" s="67">
        <f t="shared" ref="AN51:AN53" si="65">AM51*AL51</f>
        <v>52.723799999999997</v>
      </c>
      <c r="AO51" s="27"/>
      <c r="AP51" s="30">
        <f t="shared" si="7"/>
        <v>0</v>
      </c>
      <c r="AQ51" s="68">
        <f t="shared" si="8"/>
        <v>0</v>
      </c>
    </row>
    <row r="52" spans="2:43" ht="25" x14ac:dyDescent="0.25">
      <c r="B52" s="65" t="s">
        <v>32</v>
      </c>
      <c r="C52" s="21"/>
      <c r="D52" s="22" t="s">
        <v>20</v>
      </c>
      <c r="E52" s="23"/>
      <c r="F52" s="66">
        <f>'Proposed Rates'!D195</f>
        <v>5.0000000000000001E-4</v>
      </c>
      <c r="G52" s="58">
        <f>G49</f>
        <v>15502.500000000002</v>
      </c>
      <c r="H52" s="67">
        <f t="shared" si="60"/>
        <v>7.7512500000000006</v>
      </c>
      <c r="I52" s="27"/>
      <c r="J52" s="66">
        <f>'Proposed Rates'!E195</f>
        <v>5.0000000000000001E-4</v>
      </c>
      <c r="K52" s="59">
        <f>K49</f>
        <v>15507</v>
      </c>
      <c r="L52" s="67">
        <f t="shared" si="61"/>
        <v>7.7534999999999998</v>
      </c>
      <c r="M52" s="27"/>
      <c r="N52" s="30">
        <f t="shared" si="58"/>
        <v>2.2499999999991971E-3</v>
      </c>
      <c r="O52" s="68">
        <f t="shared" si="59"/>
        <v>2.9027576197377156E-4</v>
      </c>
      <c r="Q52" s="66">
        <f>'Proposed Rates'!F195</f>
        <v>5.0000000000000001E-4</v>
      </c>
      <c r="R52" s="59">
        <f>R49</f>
        <v>15507</v>
      </c>
      <c r="S52" s="67">
        <f t="shared" si="62"/>
        <v>7.7534999999999998</v>
      </c>
      <c r="T52" s="27"/>
      <c r="U52" s="30">
        <f t="shared" si="1"/>
        <v>0</v>
      </c>
      <c r="V52" s="68">
        <f t="shared" si="2"/>
        <v>0</v>
      </c>
      <c r="X52" s="66">
        <f>'Proposed Rates'!G195</f>
        <v>5.0000000000000001E-4</v>
      </c>
      <c r="Y52" s="59">
        <f>Y49</f>
        <v>15507</v>
      </c>
      <c r="Z52" s="67">
        <f t="shared" si="63"/>
        <v>7.7534999999999998</v>
      </c>
      <c r="AA52" s="27"/>
      <c r="AB52" s="30">
        <f t="shared" si="3"/>
        <v>0</v>
      </c>
      <c r="AC52" s="68">
        <f t="shared" si="4"/>
        <v>0</v>
      </c>
      <c r="AE52" s="66">
        <f>'Proposed Rates'!H195</f>
        <v>5.0000000000000001E-4</v>
      </c>
      <c r="AF52" s="59">
        <f>AF49</f>
        <v>15507</v>
      </c>
      <c r="AG52" s="67">
        <f t="shared" si="64"/>
        <v>7.7534999999999998</v>
      </c>
      <c r="AH52" s="27"/>
      <c r="AI52" s="30">
        <f t="shared" si="5"/>
        <v>0</v>
      </c>
      <c r="AJ52" s="68">
        <f t="shared" si="6"/>
        <v>0</v>
      </c>
      <c r="AL52" s="66">
        <f>'Proposed Rates'!I195</f>
        <v>5.0000000000000001E-4</v>
      </c>
      <c r="AM52" s="59">
        <f>AM49</f>
        <v>15507</v>
      </c>
      <c r="AN52" s="67">
        <f t="shared" si="65"/>
        <v>7.7534999999999998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34</v>
      </c>
      <c r="C54" s="21"/>
      <c r="D54" s="22"/>
      <c r="E54" s="23"/>
      <c r="F54" s="66">
        <f>'Proposed Rates'!D222</f>
        <v>0.10100000000000001</v>
      </c>
      <c r="G54" s="71">
        <f>0.65*$F$18</f>
        <v>9750</v>
      </c>
      <c r="H54" s="67">
        <f t="shared" ref="H54:H56" si="66">G54*F54</f>
        <v>984.75000000000011</v>
      </c>
      <c r="I54" s="27"/>
      <c r="J54" s="66">
        <f>'Proposed Rates'!E222</f>
        <v>0.10100000000000001</v>
      </c>
      <c r="K54" s="71">
        <f>$G$54</f>
        <v>9750</v>
      </c>
      <c r="L54" s="67">
        <f t="shared" ref="L54:L56" si="67">K54*J54</f>
        <v>984.75000000000011</v>
      </c>
      <c r="M54" s="27"/>
      <c r="N54" s="30">
        <f t="shared" si="58"/>
        <v>0</v>
      </c>
      <c r="O54" s="68">
        <f t="shared" si="59"/>
        <v>0</v>
      </c>
      <c r="Q54" s="66">
        <f>'Proposed Rates'!F222</f>
        <v>0.10100000000000001</v>
      </c>
      <c r="R54" s="71">
        <f>$G$54</f>
        <v>9750</v>
      </c>
      <c r="S54" s="67">
        <f t="shared" ref="S54:S56" si="68">R54*Q54</f>
        <v>984.75000000000011</v>
      </c>
      <c r="T54" s="27"/>
      <c r="U54" s="30">
        <f t="shared" si="1"/>
        <v>0</v>
      </c>
      <c r="V54" s="68">
        <f t="shared" si="2"/>
        <v>0</v>
      </c>
      <c r="X54" s="66">
        <f>'Proposed Rates'!G222</f>
        <v>0.10100000000000001</v>
      </c>
      <c r="Y54" s="71">
        <f>$G$54</f>
        <v>9750</v>
      </c>
      <c r="Z54" s="67">
        <f t="shared" ref="Z54:Z56" si="69">Y54*X54</f>
        <v>984.75000000000011</v>
      </c>
      <c r="AA54" s="27"/>
      <c r="AB54" s="30">
        <f t="shared" si="3"/>
        <v>0</v>
      </c>
      <c r="AC54" s="68">
        <f t="shared" si="4"/>
        <v>0</v>
      </c>
      <c r="AE54" s="66">
        <f>'Proposed Rates'!H222</f>
        <v>0.10100000000000001</v>
      </c>
      <c r="AF54" s="71">
        <f>$G$54</f>
        <v>9750</v>
      </c>
      <c r="AG54" s="67">
        <f t="shared" ref="AG54:AG56" si="70">AF54*AE54</f>
        <v>984.75000000000011</v>
      </c>
      <c r="AH54" s="27"/>
      <c r="AI54" s="30">
        <f t="shared" si="5"/>
        <v>0</v>
      </c>
      <c r="AJ54" s="68">
        <f t="shared" si="6"/>
        <v>0</v>
      </c>
      <c r="AL54" s="66">
        <f>'Proposed Rates'!I222</f>
        <v>0.10100000000000001</v>
      </c>
      <c r="AM54" s="71">
        <f>$G$54</f>
        <v>9750</v>
      </c>
      <c r="AN54" s="67">
        <f t="shared" ref="AN54:AN56" si="71">AM54*AL54</f>
        <v>984.75000000000011</v>
      </c>
      <c r="AO54" s="27"/>
      <c r="AP54" s="30">
        <f t="shared" si="7"/>
        <v>0</v>
      </c>
      <c r="AQ54" s="68">
        <f t="shared" si="8"/>
        <v>0</v>
      </c>
    </row>
    <row r="55" spans="2:43" x14ac:dyDescent="0.25">
      <c r="B55" s="43" t="s">
        <v>35</v>
      </c>
      <c r="C55" s="21"/>
      <c r="D55" s="22"/>
      <c r="E55" s="23"/>
      <c r="F55" s="66">
        <f>'Proposed Rates'!D223</f>
        <v>0.14399999999999999</v>
      </c>
      <c r="G55" s="71">
        <f>0.17*$F$18</f>
        <v>2550</v>
      </c>
      <c r="H55" s="67">
        <f t="shared" si="66"/>
        <v>367.2</v>
      </c>
      <c r="I55" s="27"/>
      <c r="J55" s="66">
        <f>'Proposed Rates'!E223</f>
        <v>0.14399999999999999</v>
      </c>
      <c r="K55" s="71">
        <f>$G$55</f>
        <v>2550</v>
      </c>
      <c r="L55" s="67">
        <f t="shared" si="67"/>
        <v>367.2</v>
      </c>
      <c r="M55" s="27"/>
      <c r="N55" s="30">
        <f t="shared" si="58"/>
        <v>0</v>
      </c>
      <c r="O55" s="68">
        <f t="shared" si="59"/>
        <v>0</v>
      </c>
      <c r="Q55" s="66">
        <f>'Proposed Rates'!F223</f>
        <v>0.14399999999999999</v>
      </c>
      <c r="R55" s="71">
        <f>$G$55</f>
        <v>2550</v>
      </c>
      <c r="S55" s="67">
        <f t="shared" si="68"/>
        <v>367.2</v>
      </c>
      <c r="T55" s="27"/>
      <c r="U55" s="30">
        <f t="shared" si="1"/>
        <v>0</v>
      </c>
      <c r="V55" s="68">
        <f t="shared" si="2"/>
        <v>0</v>
      </c>
      <c r="X55" s="66">
        <f>'Proposed Rates'!G223</f>
        <v>0.14399999999999999</v>
      </c>
      <c r="Y55" s="71">
        <f>$G$55</f>
        <v>2550</v>
      </c>
      <c r="Z55" s="67">
        <f t="shared" si="69"/>
        <v>367.2</v>
      </c>
      <c r="AA55" s="27"/>
      <c r="AB55" s="30">
        <f t="shared" si="3"/>
        <v>0</v>
      </c>
      <c r="AC55" s="68">
        <f t="shared" si="4"/>
        <v>0</v>
      </c>
      <c r="AE55" s="66">
        <f>'Proposed Rates'!H223</f>
        <v>0.14399999999999999</v>
      </c>
      <c r="AF55" s="71">
        <f>$G$55</f>
        <v>2550</v>
      </c>
      <c r="AG55" s="67">
        <f t="shared" si="70"/>
        <v>367.2</v>
      </c>
      <c r="AH55" s="27"/>
      <c r="AI55" s="30">
        <f t="shared" si="5"/>
        <v>0</v>
      </c>
      <c r="AJ55" s="68">
        <f t="shared" si="6"/>
        <v>0</v>
      </c>
      <c r="AL55" s="66">
        <f>'Proposed Rates'!I223</f>
        <v>0.14399999999999999</v>
      </c>
      <c r="AM55" s="71">
        <f>$G$55</f>
        <v>2550</v>
      </c>
      <c r="AN55" s="67">
        <f t="shared" si="71"/>
        <v>367.2</v>
      </c>
      <c r="AO55" s="27"/>
      <c r="AP55" s="30">
        <f t="shared" si="7"/>
        <v>0</v>
      </c>
      <c r="AQ55" s="68">
        <f t="shared" si="8"/>
        <v>0</v>
      </c>
    </row>
    <row r="56" spans="2:43" x14ac:dyDescent="0.25">
      <c r="B56" s="11" t="s">
        <v>36</v>
      </c>
      <c r="C56" s="21"/>
      <c r="D56" s="22"/>
      <c r="E56" s="23"/>
      <c r="F56" s="66">
        <f>'Proposed Rates'!D224</f>
        <v>0.20799999999999999</v>
      </c>
      <c r="G56" s="71">
        <f>0.18*$F$18</f>
        <v>2700</v>
      </c>
      <c r="H56" s="67">
        <f t="shared" si="66"/>
        <v>561.6</v>
      </c>
      <c r="I56" s="27"/>
      <c r="J56" s="66">
        <f>'Proposed Rates'!E224</f>
        <v>0.20799999999999999</v>
      </c>
      <c r="K56" s="71">
        <f>$G$56</f>
        <v>2700</v>
      </c>
      <c r="L56" s="67">
        <f t="shared" si="67"/>
        <v>561.6</v>
      </c>
      <c r="M56" s="27"/>
      <c r="N56" s="30">
        <f t="shared" si="58"/>
        <v>0</v>
      </c>
      <c r="O56" s="68">
        <f t="shared" si="59"/>
        <v>0</v>
      </c>
      <c r="Q56" s="66">
        <f>'Proposed Rates'!F224</f>
        <v>0.20799999999999999</v>
      </c>
      <c r="R56" s="71">
        <f>$G$56</f>
        <v>2700</v>
      </c>
      <c r="S56" s="67">
        <f t="shared" si="68"/>
        <v>561.6</v>
      </c>
      <c r="T56" s="27"/>
      <c r="U56" s="30">
        <f t="shared" si="1"/>
        <v>0</v>
      </c>
      <c r="V56" s="68">
        <f t="shared" si="2"/>
        <v>0</v>
      </c>
      <c r="X56" s="66">
        <f>'Proposed Rates'!G224</f>
        <v>0.20799999999999999</v>
      </c>
      <c r="Y56" s="71">
        <f>$G$56</f>
        <v>2700</v>
      </c>
      <c r="Z56" s="67">
        <f t="shared" si="69"/>
        <v>561.6</v>
      </c>
      <c r="AA56" s="27"/>
      <c r="AB56" s="30">
        <f t="shared" si="3"/>
        <v>0</v>
      </c>
      <c r="AC56" s="68">
        <f t="shared" si="4"/>
        <v>0</v>
      </c>
      <c r="AE56" s="66">
        <f>'Proposed Rates'!H224</f>
        <v>0.20799999999999999</v>
      </c>
      <c r="AF56" s="71">
        <f>$G$56</f>
        <v>2700</v>
      </c>
      <c r="AG56" s="67">
        <f t="shared" si="70"/>
        <v>561.6</v>
      </c>
      <c r="AH56" s="27"/>
      <c r="AI56" s="30">
        <f t="shared" si="5"/>
        <v>0</v>
      </c>
      <c r="AJ56" s="68">
        <f t="shared" si="6"/>
        <v>0</v>
      </c>
      <c r="AL56" s="66">
        <f>'Proposed Rates'!I224</f>
        <v>0.20799999999999999</v>
      </c>
      <c r="AM56" s="71">
        <f>$G$56</f>
        <v>2700</v>
      </c>
      <c r="AN56" s="67">
        <f t="shared" si="71"/>
        <v>561.6</v>
      </c>
      <c r="AO56" s="27"/>
      <c r="AP56" s="30">
        <f t="shared" si="7"/>
        <v>0</v>
      </c>
      <c r="AQ56" s="68">
        <f t="shared" si="8"/>
        <v>0</v>
      </c>
    </row>
    <row r="57" spans="2:43" s="79" customFormat="1" x14ac:dyDescent="0.25">
      <c r="B57" s="72" t="s">
        <v>37</v>
      </c>
      <c r="C57" s="73"/>
      <c r="D57" s="74"/>
      <c r="E57" s="75"/>
      <c r="F57" s="66">
        <f>'Proposed Rates'!D226</f>
        <v>0.11899999999999999</v>
      </c>
      <c r="G57" s="76">
        <f>IF(AND($T$1=1, F18&gt;=750), 750, IF(AND($T$1=1, AND(F18&lt;750, F18&gt;=0)), F18, IF(AND($T$1=2, F18&gt;=1000), 1000, IF(AND($T$1=2, AND(F18&lt;1000, F18&gt;=0)), F18))))</f>
        <v>750</v>
      </c>
      <c r="H57" s="67">
        <f>G57*F57</f>
        <v>89.25</v>
      </c>
      <c r="I57" s="77"/>
      <c r="J57" s="66">
        <f>'Proposed Rates'!E226</f>
        <v>0.11899999999999999</v>
      </c>
      <c r="K57" s="76">
        <f>$G$57</f>
        <v>750</v>
      </c>
      <c r="L57" s="67">
        <f>K57*J57</f>
        <v>89.25</v>
      </c>
      <c r="M57" s="77"/>
      <c r="N57" s="78">
        <f t="shared" si="58"/>
        <v>0</v>
      </c>
      <c r="O57" s="68">
        <f t="shared" si="59"/>
        <v>0</v>
      </c>
      <c r="Q57" s="66">
        <f>'Proposed Rates'!F226</f>
        <v>0.11899999999999999</v>
      </c>
      <c r="R57" s="76">
        <f>$G$57</f>
        <v>750</v>
      </c>
      <c r="S57" s="67">
        <f>R57*Q57</f>
        <v>89.25</v>
      </c>
      <c r="T57" s="77"/>
      <c r="U57" s="78">
        <f t="shared" si="1"/>
        <v>0</v>
      </c>
      <c r="V57" s="68">
        <f t="shared" si="2"/>
        <v>0</v>
      </c>
      <c r="X57" s="66">
        <f>'Proposed Rates'!G226</f>
        <v>0.11899999999999999</v>
      </c>
      <c r="Y57" s="76">
        <f>$G$57</f>
        <v>750</v>
      </c>
      <c r="Z57" s="67">
        <f>Y57*X57</f>
        <v>89.25</v>
      </c>
      <c r="AA57" s="77"/>
      <c r="AB57" s="78">
        <f t="shared" si="3"/>
        <v>0</v>
      </c>
      <c r="AC57" s="68">
        <f t="shared" si="4"/>
        <v>0</v>
      </c>
      <c r="AE57" s="66">
        <f>'Proposed Rates'!H226</f>
        <v>0.11899999999999999</v>
      </c>
      <c r="AF57" s="76">
        <f>$G$57</f>
        <v>750</v>
      </c>
      <c r="AG57" s="67">
        <f>AF57*AE57</f>
        <v>89.25</v>
      </c>
      <c r="AH57" s="77"/>
      <c r="AI57" s="78">
        <f t="shared" si="5"/>
        <v>0</v>
      </c>
      <c r="AJ57" s="68">
        <f t="shared" si="6"/>
        <v>0</v>
      </c>
      <c r="AL57" s="66">
        <f>'Proposed Rates'!I226</f>
        <v>0.11899999999999999</v>
      </c>
      <c r="AM57" s="76">
        <f>$G$57</f>
        <v>750</v>
      </c>
      <c r="AN57" s="67">
        <f>AM57*AL57</f>
        <v>89.25</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F18&gt;=750), F18-750, IF(AND($T$1=1, AND(F18&lt;750, F18&gt;=0)), 0, IF(AND($T$1=2, F18&gt;=1000), F18-1000, IF(AND($T$1=2, AND(F18&lt;1000, F18&gt;=0)), 0))))</f>
        <v>14250</v>
      </c>
      <c r="H58" s="67">
        <f>G58*F58</f>
        <v>1980.7500000000002</v>
      </c>
      <c r="I58" s="77"/>
      <c r="J58" s="66">
        <f>'Proposed Rates'!E227</f>
        <v>0.13900000000000001</v>
      </c>
      <c r="K58" s="76">
        <f>$G$58</f>
        <v>14250</v>
      </c>
      <c r="L58" s="67">
        <f>K58*J58</f>
        <v>1980.7500000000002</v>
      </c>
      <c r="M58" s="77"/>
      <c r="N58" s="78">
        <f t="shared" si="58"/>
        <v>0</v>
      </c>
      <c r="O58" s="68">
        <f t="shared" si="59"/>
        <v>0</v>
      </c>
      <c r="Q58" s="66">
        <f>'Proposed Rates'!F227</f>
        <v>0.13900000000000001</v>
      </c>
      <c r="R58" s="76">
        <f>$G$58</f>
        <v>14250</v>
      </c>
      <c r="S58" s="67">
        <f>R58*Q58</f>
        <v>1980.7500000000002</v>
      </c>
      <c r="T58" s="77"/>
      <c r="U58" s="78">
        <f t="shared" si="1"/>
        <v>0</v>
      </c>
      <c r="V58" s="68">
        <f t="shared" si="2"/>
        <v>0</v>
      </c>
      <c r="X58" s="66">
        <f>'Proposed Rates'!G227</f>
        <v>0.13900000000000001</v>
      </c>
      <c r="Y58" s="76">
        <f>$G$58</f>
        <v>14250</v>
      </c>
      <c r="Z58" s="67">
        <f>Y58*X58</f>
        <v>1980.7500000000002</v>
      </c>
      <c r="AA58" s="77"/>
      <c r="AB58" s="78">
        <f t="shared" si="3"/>
        <v>0</v>
      </c>
      <c r="AC58" s="68">
        <f t="shared" si="4"/>
        <v>0</v>
      </c>
      <c r="AE58" s="66">
        <f>'Proposed Rates'!H227</f>
        <v>0.13900000000000001</v>
      </c>
      <c r="AF58" s="76">
        <f>$G$58</f>
        <v>14250</v>
      </c>
      <c r="AG58" s="67">
        <f>AF58*AE58</f>
        <v>1980.7500000000002</v>
      </c>
      <c r="AH58" s="77"/>
      <c r="AI58" s="78">
        <f t="shared" si="5"/>
        <v>0</v>
      </c>
      <c r="AJ58" s="68">
        <f t="shared" si="6"/>
        <v>0</v>
      </c>
      <c r="AL58" s="66">
        <f>'Proposed Rates'!I227</f>
        <v>0.13900000000000001</v>
      </c>
      <c r="AM58" s="76">
        <f>$G$58</f>
        <v>14250</v>
      </c>
      <c r="AN58" s="67">
        <f>AM58*AL58</f>
        <v>1980.7500000000002</v>
      </c>
      <c r="AO58" s="77"/>
      <c r="AP58" s="78">
        <f t="shared" si="7"/>
        <v>0</v>
      </c>
      <c r="AQ58" s="68">
        <f t="shared" si="8"/>
        <v>0</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2633.7640750000005</v>
      </c>
      <c r="I60" s="94"/>
      <c r="J60" s="95"/>
      <c r="K60" s="95"/>
      <c r="L60" s="97">
        <f>SUM(L51:L56,L50)</f>
        <v>2625.84744</v>
      </c>
      <c r="M60" s="96"/>
      <c r="N60" s="97">
        <f t="shared" ref="N60" si="72">L60-H60</f>
        <v>-7.9166350000004968</v>
      </c>
      <c r="O60" s="98">
        <f t="shared" ref="O60" si="73">IF((H60)=0,"",(N60/H60))</f>
        <v>-3.0058254173736102E-3</v>
      </c>
      <c r="Q60" s="95"/>
      <c r="R60" s="95"/>
      <c r="S60" s="97">
        <f>SUM(S51:S56,S50)</f>
        <v>2644.80744</v>
      </c>
      <c r="T60" s="96"/>
      <c r="U60" s="97">
        <f t="shared" si="1"/>
        <v>18.960000000000036</v>
      </c>
      <c r="V60" s="98">
        <f>IF((L60)=0,"",(U60/L60))</f>
        <v>7.2205261094681252E-3</v>
      </c>
      <c r="X60" s="95"/>
      <c r="Y60" s="95"/>
      <c r="Z60" s="97">
        <f>SUM(Z51:Z56,Z50)</f>
        <v>2672.6274400000002</v>
      </c>
      <c r="AA60" s="96"/>
      <c r="AB60" s="97">
        <f t="shared" si="3"/>
        <v>27.820000000000164</v>
      </c>
      <c r="AC60" s="98">
        <f>IF((S60)=0,"",(AB60/S60))</f>
        <v>1.0518724191126807E-2</v>
      </c>
      <c r="AE60" s="95"/>
      <c r="AF60" s="95"/>
      <c r="AG60" s="97">
        <f>SUM(AG51:AG56,AG50)</f>
        <v>2680.5474400000003</v>
      </c>
      <c r="AH60" s="96"/>
      <c r="AI60" s="97">
        <f t="shared" ref="AI60:AI64" si="74">AG60-Z60</f>
        <v>7.9200000000000728</v>
      </c>
      <c r="AJ60" s="98">
        <f>IF((Z60)=0,"",(AI60/Z60))</f>
        <v>2.9633759952715564E-3</v>
      </c>
      <c r="AL60" s="95"/>
      <c r="AM60" s="95"/>
      <c r="AN60" s="97">
        <f>SUM(AN51:AN56,AN50)</f>
        <v>2685.2674400000001</v>
      </c>
      <c r="AO60" s="96"/>
      <c r="AP60" s="97">
        <f t="shared" ref="AP60:AP64" si="75">AN60-AG60</f>
        <v>4.7199999999997999</v>
      </c>
      <c r="AQ60" s="98">
        <f>IF((AG60)=0,"",(AP60/AG60))</f>
        <v>1.7608343465839945E-3</v>
      </c>
    </row>
    <row r="61" spans="2:43" x14ac:dyDescent="0.25">
      <c r="B61" s="99" t="s">
        <v>40</v>
      </c>
      <c r="C61" s="21"/>
      <c r="D61" s="21"/>
      <c r="E61" s="21"/>
      <c r="F61" s="100">
        <v>0.13</v>
      </c>
      <c r="G61" s="101"/>
      <c r="H61" s="102">
        <f>H60*F61</f>
        <v>342.38932975000006</v>
      </c>
      <c r="I61" s="103"/>
      <c r="J61" s="104">
        <v>0.13</v>
      </c>
      <c r="K61" s="103"/>
      <c r="L61" s="105">
        <f>L60*J61</f>
        <v>341.36016720000003</v>
      </c>
      <c r="M61" s="106"/>
      <c r="N61" s="107">
        <f t="shared" si="58"/>
        <v>-1.0291625500000237</v>
      </c>
      <c r="O61" s="108">
        <f t="shared" si="59"/>
        <v>-3.0058254173734905E-3</v>
      </c>
      <c r="Q61" s="104">
        <v>0.13</v>
      </c>
      <c r="R61" s="103"/>
      <c r="S61" s="105">
        <f>S60*Q61</f>
        <v>343.8249672</v>
      </c>
      <c r="T61" s="106"/>
      <c r="U61" s="107">
        <f t="shared" si="1"/>
        <v>2.4647999999999683</v>
      </c>
      <c r="V61" s="108">
        <f t="shared" ref="V61:V70" si="76">IF((L61)=0,"",(U61/L61))</f>
        <v>7.2205261094680177E-3</v>
      </c>
      <c r="X61" s="104">
        <v>0.13</v>
      </c>
      <c r="Y61" s="103"/>
      <c r="Z61" s="105">
        <f>Z60*X61</f>
        <v>347.44156720000007</v>
      </c>
      <c r="AA61" s="106"/>
      <c r="AB61" s="107">
        <f t="shared" si="3"/>
        <v>3.6166000000000622</v>
      </c>
      <c r="AC61" s="108">
        <f t="shared" ref="AC61:AC70" si="77">IF((S61)=0,"",(AB61/S61))</f>
        <v>1.0518724191126927E-2</v>
      </c>
      <c r="AE61" s="104">
        <v>0.13</v>
      </c>
      <c r="AF61" s="103"/>
      <c r="AG61" s="105">
        <f>AG60*AE61</f>
        <v>348.47116720000002</v>
      </c>
      <c r="AH61" s="106"/>
      <c r="AI61" s="107">
        <f t="shared" si="74"/>
        <v>1.0295999999999594</v>
      </c>
      <c r="AJ61" s="108">
        <f t="shared" ref="AJ61:AJ70" si="78">IF((Z61)=0,"",(AI61/Z61))</f>
        <v>2.963375995271412E-3</v>
      </c>
      <c r="AL61" s="104">
        <v>0.13</v>
      </c>
      <c r="AM61" s="103"/>
      <c r="AN61" s="105">
        <f>AN60*AL61</f>
        <v>349.08476720000004</v>
      </c>
      <c r="AO61" s="106"/>
      <c r="AP61" s="107">
        <f t="shared" si="75"/>
        <v>0.61360000000001946</v>
      </c>
      <c r="AQ61" s="108">
        <f t="shared" ref="AQ61:AQ70" si="79">IF((AG61)=0,"",(AP61/AG61))</f>
        <v>1.7608343465841251E-3</v>
      </c>
    </row>
    <row r="62" spans="2:43" ht="13" x14ac:dyDescent="0.25">
      <c r="B62" s="109" t="s">
        <v>41</v>
      </c>
      <c r="C62" s="21"/>
      <c r="D62" s="21"/>
      <c r="E62" s="21"/>
      <c r="F62" s="110"/>
      <c r="G62" s="101"/>
      <c r="H62" s="102">
        <f>H60+H61</f>
        <v>2976.1534047500004</v>
      </c>
      <c r="I62" s="103"/>
      <c r="J62" s="103"/>
      <c r="K62" s="103"/>
      <c r="L62" s="105">
        <f>L60+L61</f>
        <v>2967.2076072</v>
      </c>
      <c r="M62" s="106"/>
      <c r="N62" s="107">
        <f t="shared" si="58"/>
        <v>-8.9457975500004068</v>
      </c>
      <c r="O62" s="108">
        <f t="shared" si="59"/>
        <v>-3.0058254173735582E-3</v>
      </c>
      <c r="Q62" s="103"/>
      <c r="R62" s="103"/>
      <c r="S62" s="105">
        <f>S60+S61</f>
        <v>2988.6324072000002</v>
      </c>
      <c r="T62" s="106"/>
      <c r="U62" s="107">
        <f t="shared" si="1"/>
        <v>21.424800000000232</v>
      </c>
      <c r="V62" s="108">
        <f t="shared" si="76"/>
        <v>7.2205261094681894E-3</v>
      </c>
      <c r="X62" s="103"/>
      <c r="Y62" s="103"/>
      <c r="Z62" s="105">
        <f>Z60+Z61</f>
        <v>3020.0690072000002</v>
      </c>
      <c r="AA62" s="106"/>
      <c r="AB62" s="107">
        <f t="shared" si="3"/>
        <v>31.436599999999999</v>
      </c>
      <c r="AC62" s="108">
        <f t="shared" si="77"/>
        <v>1.0518724191126745E-2</v>
      </c>
      <c r="AE62" s="103"/>
      <c r="AF62" s="103"/>
      <c r="AG62" s="105">
        <f>AG60+AG61</f>
        <v>3029.0186072000001</v>
      </c>
      <c r="AH62" s="106"/>
      <c r="AI62" s="107">
        <f t="shared" si="74"/>
        <v>8.9495999999999185</v>
      </c>
      <c r="AJ62" s="108">
        <f t="shared" si="78"/>
        <v>2.9633759952715022E-3</v>
      </c>
      <c r="AL62" s="103"/>
      <c r="AM62" s="103"/>
      <c r="AN62" s="105">
        <f>AN60+AN61</f>
        <v>3034.3522072000001</v>
      </c>
      <c r="AO62" s="106"/>
      <c r="AP62" s="107">
        <f t="shared" si="75"/>
        <v>5.3335999999999331</v>
      </c>
      <c r="AQ62" s="108">
        <f t="shared" si="79"/>
        <v>1.7608343465840472E-3</v>
      </c>
    </row>
    <row r="63" spans="2:43" ht="15.75" customHeight="1" x14ac:dyDescent="0.25">
      <c r="B63" s="421" t="s">
        <v>127</v>
      </c>
      <c r="C63" s="421"/>
      <c r="D63" s="421"/>
      <c r="E63" s="21"/>
      <c r="F63" s="267">
        <f>'Proposed Rates'!D262</f>
        <v>0.318</v>
      </c>
      <c r="G63" s="101"/>
      <c r="H63" s="111">
        <f>F63*H60</f>
        <v>837.5369758500002</v>
      </c>
      <c r="I63" s="103"/>
      <c r="J63" s="268">
        <f>'Proposed Rates'!E262</f>
        <v>0.318</v>
      </c>
      <c r="K63" s="103"/>
      <c r="L63" s="112">
        <f>J63*L60</f>
        <v>835.01948591999997</v>
      </c>
      <c r="M63" s="106"/>
      <c r="N63" s="112">
        <f t="shared" si="58"/>
        <v>-2.517489930000238</v>
      </c>
      <c r="O63" s="113">
        <f t="shared" si="59"/>
        <v>-3.0058254173737056E-3</v>
      </c>
      <c r="Q63" s="268">
        <f>'Proposed Rates'!F262</f>
        <v>0.318</v>
      </c>
      <c r="R63" s="103"/>
      <c r="S63" s="112">
        <f>Q63*S60</f>
        <v>841.04876592000005</v>
      </c>
      <c r="T63" s="106"/>
      <c r="U63" s="112">
        <f t="shared" si="1"/>
        <v>6.0292800000000852</v>
      </c>
      <c r="V63" s="113">
        <f t="shared" si="76"/>
        <v>7.2205261094682137E-3</v>
      </c>
      <c r="X63" s="268">
        <f>'Proposed Rates'!G262</f>
        <v>0.318</v>
      </c>
      <c r="Y63" s="103"/>
      <c r="Z63" s="112">
        <f>X63*Z60</f>
        <v>849.89552592000007</v>
      </c>
      <c r="AA63" s="106"/>
      <c r="AB63" s="112">
        <f t="shared" si="3"/>
        <v>8.8467600000000175</v>
      </c>
      <c r="AC63" s="113">
        <f t="shared" si="77"/>
        <v>1.0518724191126766E-2</v>
      </c>
      <c r="AE63" s="268">
        <f>'Proposed Rates'!H262</f>
        <v>0.318</v>
      </c>
      <c r="AF63" s="103"/>
      <c r="AG63" s="112">
        <f>AE63*AG60</f>
        <v>852.41408592000005</v>
      </c>
      <c r="AH63" s="106"/>
      <c r="AI63" s="112">
        <f t="shared" si="74"/>
        <v>2.5185599999999795</v>
      </c>
      <c r="AJ63" s="113">
        <f t="shared" si="78"/>
        <v>2.9633759952715053E-3</v>
      </c>
      <c r="AL63" s="268">
        <f>'Proposed Rates'!I262</f>
        <v>0.318</v>
      </c>
      <c r="AM63" s="103"/>
      <c r="AN63" s="112">
        <f>AL63*AN60</f>
        <v>853.91504592000001</v>
      </c>
      <c r="AO63" s="106"/>
      <c r="AP63" s="112">
        <f t="shared" si="75"/>
        <v>1.5009599999999637</v>
      </c>
      <c r="AQ63" s="113">
        <f t="shared" si="79"/>
        <v>1.7608343465840266E-3</v>
      </c>
    </row>
    <row r="64" spans="2:43" ht="13.5" customHeight="1" thickBot="1" x14ac:dyDescent="0.3">
      <c r="B64" s="422" t="s">
        <v>126</v>
      </c>
      <c r="C64" s="422"/>
      <c r="D64" s="422"/>
      <c r="E64" s="114"/>
      <c r="F64" s="115"/>
      <c r="G64" s="116"/>
      <c r="H64" s="117">
        <f>H62-H63</f>
        <v>2138.6164289000003</v>
      </c>
      <c r="I64" s="118"/>
      <c r="J64" s="274"/>
      <c r="K64" s="118"/>
      <c r="L64" s="119">
        <f>L62-L63</f>
        <v>2132.1881212799999</v>
      </c>
      <c r="M64" s="120"/>
      <c r="N64" s="121">
        <f t="shared" si="58"/>
        <v>-6.4283076200003961</v>
      </c>
      <c r="O64" s="122">
        <f t="shared" si="59"/>
        <v>-3.0058254173736068E-3</v>
      </c>
      <c r="Q64" s="118"/>
      <c r="R64" s="118"/>
      <c r="S64" s="119">
        <f>S62-S63</f>
        <v>2147.5836412799999</v>
      </c>
      <c r="T64" s="120"/>
      <c r="U64" s="121">
        <f t="shared" si="1"/>
        <v>15.395520000000033</v>
      </c>
      <c r="V64" s="122">
        <f t="shared" si="76"/>
        <v>7.220526109468127E-3</v>
      </c>
      <c r="X64" s="118"/>
      <c r="Y64" s="118"/>
      <c r="Z64" s="119">
        <f>Z62-Z63</f>
        <v>2170.17348128</v>
      </c>
      <c r="AA64" s="120"/>
      <c r="AB64" s="121">
        <f t="shared" si="3"/>
        <v>22.589840000000095</v>
      </c>
      <c r="AC64" s="122">
        <f t="shared" si="77"/>
        <v>1.051872419112679E-2</v>
      </c>
      <c r="AE64" s="118"/>
      <c r="AF64" s="118"/>
      <c r="AG64" s="119">
        <f>AG62-AG63</f>
        <v>2176.60452128</v>
      </c>
      <c r="AH64" s="120"/>
      <c r="AI64" s="121">
        <f t="shared" si="74"/>
        <v>6.431039999999939</v>
      </c>
      <c r="AJ64" s="122">
        <f t="shared" si="78"/>
        <v>2.9633759952715014E-3</v>
      </c>
      <c r="AL64" s="118"/>
      <c r="AM64" s="118"/>
      <c r="AN64" s="119">
        <f>AN62-AN63</f>
        <v>2180.4371612800001</v>
      </c>
      <c r="AO64" s="120"/>
      <c r="AP64" s="121">
        <f t="shared" si="75"/>
        <v>3.8326400000000831</v>
      </c>
      <c r="AQ64" s="122">
        <f t="shared" si="79"/>
        <v>1.7608343465841075E-3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2790.2140750000003</v>
      </c>
      <c r="I66" s="134"/>
      <c r="J66" s="135"/>
      <c r="K66" s="135"/>
      <c r="L66" s="137">
        <f>SUM(L57:L58,L50,L51:L53)</f>
        <v>2782.2974399999998</v>
      </c>
      <c r="M66" s="136"/>
      <c r="N66" s="137">
        <f t="shared" ref="N66:N70" si="80">L66-H66</f>
        <v>-7.9166350000004968</v>
      </c>
      <c r="O66" s="98">
        <f t="shared" ref="O66:O70" si="81">IF((H66)=0,"",(N66/H66))</f>
        <v>-2.8372858810127304E-3</v>
      </c>
      <c r="Q66" s="135"/>
      <c r="R66" s="135"/>
      <c r="S66" s="137">
        <f>SUM(S57:S58,S50,S51:S53)</f>
        <v>2801.2574399999999</v>
      </c>
      <c r="T66" s="136"/>
      <c r="U66" s="137">
        <f t="shared" si="1"/>
        <v>18.960000000000036</v>
      </c>
      <c r="V66" s="98">
        <f t="shared" si="76"/>
        <v>6.8145122543044993E-3</v>
      </c>
      <c r="X66" s="135"/>
      <c r="Y66" s="135"/>
      <c r="Z66" s="137">
        <f>SUM(Z57:Z58,Z50,Z51:Z53)</f>
        <v>2829.07744</v>
      </c>
      <c r="AA66" s="136"/>
      <c r="AB66" s="137">
        <f t="shared" si="3"/>
        <v>27.820000000000164</v>
      </c>
      <c r="AC66" s="98">
        <f t="shared" si="77"/>
        <v>9.9312543012827006E-3</v>
      </c>
      <c r="AE66" s="135"/>
      <c r="AF66" s="135"/>
      <c r="AG66" s="137">
        <f>SUM(AG57:AG58,AG50,AG51:AG53)</f>
        <v>2836.9974400000001</v>
      </c>
      <c r="AH66" s="136"/>
      <c r="AI66" s="137">
        <f t="shared" ref="AI66:AI70" si="82">AG66-Z66</f>
        <v>7.9200000000000728</v>
      </c>
      <c r="AJ66" s="98">
        <f t="shared" si="78"/>
        <v>2.7994991893894828E-3</v>
      </c>
      <c r="AL66" s="135"/>
      <c r="AM66" s="135"/>
      <c r="AN66" s="137">
        <f>SUM(AN57:AN58,AN50,AN51:AN53)</f>
        <v>2841.7174399999999</v>
      </c>
      <c r="AO66" s="136"/>
      <c r="AP66" s="137">
        <f t="shared" ref="AP66:AP70" si="83">AN66-AG66</f>
        <v>4.7199999999997999</v>
      </c>
      <c r="AQ66" s="98">
        <f t="shared" si="79"/>
        <v>1.6637307927919031E-3</v>
      </c>
    </row>
    <row r="67" spans="1:43" s="79" customFormat="1" x14ac:dyDescent="0.25">
      <c r="B67" s="138" t="s">
        <v>40</v>
      </c>
      <c r="C67" s="73"/>
      <c r="D67" s="73"/>
      <c r="E67" s="73"/>
      <c r="F67" s="139">
        <v>0.13</v>
      </c>
      <c r="G67" s="132"/>
      <c r="H67" s="140">
        <f>H66*F67</f>
        <v>362.72782975000007</v>
      </c>
      <c r="I67" s="141"/>
      <c r="J67" s="142">
        <v>0.13</v>
      </c>
      <c r="K67" s="143"/>
      <c r="L67" s="146">
        <f>L66*J67</f>
        <v>361.69866719999999</v>
      </c>
      <c r="M67" s="145"/>
      <c r="N67" s="146">
        <f t="shared" si="80"/>
        <v>-1.0291625500000805</v>
      </c>
      <c r="O67" s="108">
        <f t="shared" si="81"/>
        <v>-2.8372858810127742E-3</v>
      </c>
      <c r="Q67" s="142">
        <v>0.13</v>
      </c>
      <c r="R67" s="143"/>
      <c r="S67" s="144">
        <f>S66*Q67</f>
        <v>364.16346720000001</v>
      </c>
      <c r="T67" s="145"/>
      <c r="U67" s="146">
        <f t="shared" si="1"/>
        <v>2.4648000000000252</v>
      </c>
      <c r="V67" s="108">
        <f t="shared" si="76"/>
        <v>6.8145122543045557E-3</v>
      </c>
      <c r="X67" s="142">
        <v>0.13</v>
      </c>
      <c r="Y67" s="143"/>
      <c r="Z67" s="144">
        <f>Z66*X67</f>
        <v>367.78006720000002</v>
      </c>
      <c r="AA67" s="145"/>
      <c r="AB67" s="146">
        <f t="shared" si="3"/>
        <v>3.6166000000000054</v>
      </c>
      <c r="AC67" s="108">
        <f t="shared" si="77"/>
        <v>9.9312543012826555E-3</v>
      </c>
      <c r="AE67" s="142">
        <v>0.13</v>
      </c>
      <c r="AF67" s="143"/>
      <c r="AG67" s="146">
        <f>AG66*AE67</f>
        <v>368.80966720000004</v>
      </c>
      <c r="AH67" s="145"/>
      <c r="AI67" s="146">
        <f t="shared" si="82"/>
        <v>1.0296000000000163</v>
      </c>
      <c r="AJ67" s="108">
        <f t="shared" si="78"/>
        <v>2.799499189389501E-3</v>
      </c>
      <c r="AL67" s="142">
        <v>0.13</v>
      </c>
      <c r="AM67" s="143"/>
      <c r="AN67" s="144">
        <f>AN66*AL67</f>
        <v>369.4232672</v>
      </c>
      <c r="AO67" s="145"/>
      <c r="AP67" s="146">
        <f t="shared" si="83"/>
        <v>0.61359999999996262</v>
      </c>
      <c r="AQ67" s="108">
        <f t="shared" si="79"/>
        <v>1.6637307927918723E-3</v>
      </c>
    </row>
    <row r="68" spans="1:43" s="79" customFormat="1" ht="13" x14ac:dyDescent="0.25">
      <c r="B68" s="147" t="s">
        <v>41</v>
      </c>
      <c r="C68" s="73"/>
      <c r="D68" s="73"/>
      <c r="E68" s="73"/>
      <c r="F68" s="148"/>
      <c r="G68" s="149"/>
      <c r="H68" s="140">
        <f>H66+H67</f>
        <v>3152.9419047500005</v>
      </c>
      <c r="I68" s="141"/>
      <c r="J68" s="141"/>
      <c r="K68" s="141"/>
      <c r="L68" s="144">
        <f>L66+L67</f>
        <v>3143.9961071999996</v>
      </c>
      <c r="M68" s="145"/>
      <c r="N68" s="146">
        <f t="shared" si="80"/>
        <v>-8.9457975500008615</v>
      </c>
      <c r="O68" s="108">
        <f t="shared" si="81"/>
        <v>-2.8372858810128253E-3</v>
      </c>
      <c r="Q68" s="141"/>
      <c r="R68" s="141"/>
      <c r="S68" s="144">
        <f>S66+S67</f>
        <v>3165.4209071999999</v>
      </c>
      <c r="T68" s="145"/>
      <c r="U68" s="146">
        <f t="shared" si="1"/>
        <v>21.424800000000232</v>
      </c>
      <c r="V68" s="108">
        <f t="shared" si="76"/>
        <v>6.81451225430456E-3</v>
      </c>
      <c r="X68" s="141"/>
      <c r="Y68" s="141"/>
      <c r="Z68" s="144">
        <f>Z66+Z67</f>
        <v>3196.8575071999999</v>
      </c>
      <c r="AA68" s="145"/>
      <c r="AB68" s="146">
        <f t="shared" si="3"/>
        <v>31.436599999999999</v>
      </c>
      <c r="AC68" s="108">
        <f t="shared" si="77"/>
        <v>9.9312543012826417E-3</v>
      </c>
      <c r="AE68" s="141"/>
      <c r="AF68" s="141"/>
      <c r="AG68" s="144">
        <f>AG66+AG67</f>
        <v>3205.8071072000002</v>
      </c>
      <c r="AH68" s="145"/>
      <c r="AI68" s="146">
        <f t="shared" si="82"/>
        <v>8.9496000000003733</v>
      </c>
      <c r="AJ68" s="108">
        <f t="shared" si="78"/>
        <v>2.7994991893895739E-3</v>
      </c>
      <c r="AL68" s="141"/>
      <c r="AM68" s="141"/>
      <c r="AN68" s="144">
        <f>AN66+AN67</f>
        <v>3211.1407071999997</v>
      </c>
      <c r="AO68" s="145"/>
      <c r="AP68" s="146">
        <f t="shared" si="83"/>
        <v>5.3335999999994783</v>
      </c>
      <c r="AQ68" s="108">
        <f t="shared" si="79"/>
        <v>1.6637307927918109E-3</v>
      </c>
    </row>
    <row r="69" spans="1:43" s="79" customFormat="1" ht="15.75" customHeight="1" x14ac:dyDescent="0.25">
      <c r="B69" s="421" t="s">
        <v>127</v>
      </c>
      <c r="C69" s="421"/>
      <c r="D69" s="421"/>
      <c r="E69" s="73"/>
      <c r="F69" s="269">
        <f>F63</f>
        <v>0.318</v>
      </c>
      <c r="G69" s="149"/>
      <c r="H69" s="150">
        <f>F69*H66</f>
        <v>887.28807585000015</v>
      </c>
      <c r="I69" s="141"/>
      <c r="J69" s="268">
        <f>J63</f>
        <v>0.318</v>
      </c>
      <c r="K69" s="141"/>
      <c r="L69" s="151">
        <f>J69*L66</f>
        <v>884.77058591999992</v>
      </c>
      <c r="M69" s="145"/>
      <c r="N69" s="151">
        <f t="shared" si="80"/>
        <v>-2.517489930000238</v>
      </c>
      <c r="O69" s="113">
        <f t="shared" si="81"/>
        <v>-2.8372858810128206E-3</v>
      </c>
      <c r="Q69" s="268">
        <f>Q63</f>
        <v>0.318</v>
      </c>
      <c r="R69" s="141"/>
      <c r="S69" s="151">
        <f>Q69*S66</f>
        <v>890.79986592</v>
      </c>
      <c r="T69" s="145"/>
      <c r="U69" s="151">
        <f t="shared" si="1"/>
        <v>6.0292800000000852</v>
      </c>
      <c r="V69" s="113">
        <f t="shared" si="76"/>
        <v>6.8145122543045826E-3</v>
      </c>
      <c r="X69" s="268">
        <f>X63</f>
        <v>0.318</v>
      </c>
      <c r="Y69" s="141"/>
      <c r="Z69" s="151">
        <f>X69*Z66</f>
        <v>899.64662592000002</v>
      </c>
      <c r="AA69" s="145"/>
      <c r="AB69" s="151">
        <f t="shared" si="3"/>
        <v>8.8467600000000175</v>
      </c>
      <c r="AC69" s="113">
        <f t="shared" si="77"/>
        <v>9.9312543012826607E-3</v>
      </c>
      <c r="AE69" s="268">
        <f>AE63</f>
        <v>0.318</v>
      </c>
      <c r="AF69" s="141"/>
      <c r="AG69" s="151">
        <f>AE69*AG66</f>
        <v>902.16518592</v>
      </c>
      <c r="AH69" s="145"/>
      <c r="AI69" s="151">
        <f t="shared" si="82"/>
        <v>2.5185599999999795</v>
      </c>
      <c r="AJ69" s="113">
        <f t="shared" si="78"/>
        <v>2.7994991893894343E-3</v>
      </c>
      <c r="AL69" s="268">
        <f>AL63</f>
        <v>0.318</v>
      </c>
      <c r="AM69" s="141"/>
      <c r="AN69" s="151">
        <f>AL69*AN66</f>
        <v>903.66614591999996</v>
      </c>
      <c r="AO69" s="145"/>
      <c r="AP69" s="151">
        <f t="shared" si="83"/>
        <v>1.5009599999999637</v>
      </c>
      <c r="AQ69" s="113">
        <f t="shared" si="79"/>
        <v>1.6637307927919334E-3</v>
      </c>
    </row>
    <row r="70" spans="1:43" s="79" customFormat="1" ht="13.5" customHeight="1" thickBot="1" x14ac:dyDescent="0.3">
      <c r="B70" s="420" t="s">
        <v>128</v>
      </c>
      <c r="C70" s="420"/>
      <c r="D70" s="420"/>
      <c r="E70" s="152"/>
      <c r="F70" s="153"/>
      <c r="G70" s="154"/>
      <c r="H70" s="155">
        <f>H68-H69</f>
        <v>2265.6538289000005</v>
      </c>
      <c r="I70" s="156"/>
      <c r="J70" s="156"/>
      <c r="K70" s="156"/>
      <c r="L70" s="157">
        <f>L68-L69</f>
        <v>2259.2255212799996</v>
      </c>
      <c r="M70" s="158"/>
      <c r="N70" s="159">
        <f t="shared" si="80"/>
        <v>-6.4283076200008509</v>
      </c>
      <c r="O70" s="160">
        <f t="shared" si="81"/>
        <v>-2.8372858810129277E-3</v>
      </c>
      <c r="Q70" s="156"/>
      <c r="R70" s="156"/>
      <c r="S70" s="157">
        <f>S68-S69</f>
        <v>2274.6210412800001</v>
      </c>
      <c r="T70" s="158"/>
      <c r="U70" s="159">
        <f t="shared" si="1"/>
        <v>15.395520000000488</v>
      </c>
      <c r="V70" s="160">
        <f t="shared" si="76"/>
        <v>6.8145122543047032E-3</v>
      </c>
      <c r="X70" s="156"/>
      <c r="Y70" s="156"/>
      <c r="Z70" s="157">
        <f>Z68-Z69</f>
        <v>2297.2108812799997</v>
      </c>
      <c r="AA70" s="158"/>
      <c r="AB70" s="159">
        <f t="shared" si="3"/>
        <v>22.58983999999964</v>
      </c>
      <c r="AC70" s="160">
        <f t="shared" si="77"/>
        <v>9.9312543012824821E-3</v>
      </c>
      <c r="AE70" s="156"/>
      <c r="AF70" s="156"/>
      <c r="AG70" s="157">
        <f>AG68-AG69</f>
        <v>2303.6419212800001</v>
      </c>
      <c r="AH70" s="158"/>
      <c r="AI70" s="159">
        <f t="shared" si="82"/>
        <v>6.4310400000003938</v>
      </c>
      <c r="AJ70" s="160">
        <f t="shared" si="78"/>
        <v>2.7994991893896285E-3</v>
      </c>
      <c r="AL70" s="156"/>
      <c r="AM70" s="156"/>
      <c r="AN70" s="157">
        <f>AN68-AN69</f>
        <v>2307.4745612799998</v>
      </c>
      <c r="AO70" s="158"/>
      <c r="AP70" s="159">
        <f t="shared" si="83"/>
        <v>3.8326399999996283</v>
      </c>
      <c r="AQ70" s="160">
        <f t="shared" si="79"/>
        <v>1.6637307927918124E-3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Rates'!D276</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37" x14ac:dyDescent="0.25">
      <c r="A81" s="11" t="s">
        <v>48</v>
      </c>
    </row>
    <row r="83" spans="1:37" x14ac:dyDescent="0.25">
      <c r="A83" s="6" t="s">
        <v>49</v>
      </c>
    </row>
    <row r="84" spans="1:37" x14ac:dyDescent="0.25">
      <c r="A84" s="6" t="s">
        <v>50</v>
      </c>
    </row>
    <row r="85" spans="1:37" x14ac:dyDescent="0.25">
      <c r="A85" s="6" t="s">
        <v>51</v>
      </c>
    </row>
    <row r="86" spans="1:37" x14ac:dyDescent="0.25">
      <c r="A86" s="6" t="s">
        <v>52</v>
      </c>
    </row>
    <row r="87" spans="1:37" x14ac:dyDescent="0.25">
      <c r="A87" s="6" t="s">
        <v>53</v>
      </c>
    </row>
    <row r="89" spans="1:37" x14ac:dyDescent="0.25">
      <c r="A89" s="170"/>
      <c r="B89" s="6" t="s">
        <v>54</v>
      </c>
    </row>
    <row r="91" spans="1:37" x14ac:dyDescent="0.25">
      <c r="B91" s="171" t="s">
        <v>55</v>
      </c>
    </row>
    <row r="95" spans="1:37" x14ac:dyDescent="0.25">
      <c r="AK95" s="275"/>
    </row>
    <row r="96" spans="1:37" x14ac:dyDescent="0.25">
      <c r="AK96" s="275"/>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xWindow="277" yWindow="715"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8"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488950</xdr:colOff>
                    <xdr:row>16</xdr:row>
                    <xdr:rowOff>184150</xdr:rowOff>
                  </from>
                  <to>
                    <xdr:col>9</xdr:col>
                    <xdr:colOff>393700</xdr:colOff>
                    <xdr:row>18</xdr:row>
                    <xdr:rowOff>31750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374650</xdr:colOff>
                    <xdr:row>16</xdr:row>
                    <xdr:rowOff>114300</xdr:rowOff>
                  </from>
                  <to>
                    <xdr:col>15</xdr:col>
                    <xdr:colOff>107950</xdr:colOff>
                    <xdr:row>18</xdr:row>
                    <xdr:rowOff>146050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91"/>
  <sheetViews>
    <sheetView showGridLines="0" topLeftCell="C46" zoomScale="85" zoomScaleNormal="85" zoomScaleSheetLayoutView="100" workbookViewId="0">
      <selection activeCell="N39" sqref="N39"/>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5.1796875" style="6" bestFit="1" customWidth="1"/>
    <col min="9" max="9" width="2.81640625" style="6" customWidth="1"/>
    <col min="10" max="10" width="12.54296875" style="6" bestFit="1" customWidth="1"/>
    <col min="11" max="11" width="9.81640625" style="6" bestFit="1" customWidth="1"/>
    <col min="12" max="12" width="16.81640625" style="6" bestFit="1" customWidth="1"/>
    <col min="13" max="13" width="2.81640625" style="6" customWidth="1"/>
    <col min="14" max="14" width="16.54296875" style="6" bestFit="1" customWidth="1"/>
    <col min="15" max="15" width="12.54296875" style="6" bestFit="1" customWidth="1"/>
    <col min="16" max="16" width="3.81640625" style="6" customWidth="1"/>
    <col min="17" max="17" width="12.54296875" style="6" bestFit="1" customWidth="1"/>
    <col min="18" max="18" width="9.81640625" style="6" bestFit="1" customWidth="1"/>
    <col min="19" max="19" width="14.81640625" style="6" bestFit="1" customWidth="1"/>
    <col min="20" max="20" width="2.54296875" style="6" bestFit="1" customWidth="1"/>
    <col min="21" max="21" width="16.453125" style="6" bestFit="1" customWidth="1"/>
    <col min="22" max="22" width="12" style="6" bestFit="1" customWidth="1"/>
    <col min="23" max="23" width="4.54296875" style="6" customWidth="1"/>
    <col min="24" max="24" width="12.54296875" style="6" bestFit="1" customWidth="1"/>
    <col min="25" max="25" width="9.81640625" style="6" bestFit="1" customWidth="1"/>
    <col min="26" max="26" width="15.1796875" style="6" bestFit="1" customWidth="1"/>
    <col min="27" max="27" width="2.54296875" style="6" bestFit="1" customWidth="1"/>
    <col min="28" max="28" width="11.81640625" style="6" bestFit="1" customWidth="1"/>
    <col min="29" max="29" width="12" style="6" bestFit="1" customWidth="1"/>
    <col min="30" max="30" width="4.54296875" style="6" customWidth="1"/>
    <col min="31" max="31" width="12.54296875" style="6" bestFit="1" customWidth="1"/>
    <col min="32" max="32" width="9.81640625" style="6" bestFit="1" customWidth="1"/>
    <col min="33" max="33" width="14.81640625" style="6" bestFit="1" customWidth="1"/>
    <col min="34" max="34" width="2.54296875" style="6" bestFit="1" customWidth="1"/>
    <col min="35" max="35" width="11.81640625" style="6" bestFit="1" customWidth="1"/>
    <col min="36" max="36" width="12" style="6" bestFit="1" customWidth="1"/>
    <col min="37" max="37" width="4.54296875" style="6" customWidth="1"/>
    <col min="38" max="38" width="12.453125" style="6" bestFit="1" customWidth="1"/>
    <col min="39" max="39" width="9.81640625" style="6" bestFit="1" customWidth="1"/>
    <col min="40" max="40" width="14.8164062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57</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51000*1</f>
        <v>51000</v>
      </c>
      <c r="G18" s="12" t="s">
        <v>7</v>
      </c>
    </row>
    <row r="19" spans="2:43" ht="13" x14ac:dyDescent="0.3">
      <c r="B19" s="11"/>
      <c r="F19" s="13">
        <v>50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Rates'!D9</f>
        <v>200</v>
      </c>
      <c r="G23" s="25">
        <v>1</v>
      </c>
      <c r="H23" s="26">
        <f>G23*F23</f>
        <v>200</v>
      </c>
      <c r="I23" s="27"/>
      <c r="J23" s="28">
        <f>+'Proposed Rates'!E9</f>
        <v>200</v>
      </c>
      <c r="K23" s="29">
        <v>1</v>
      </c>
      <c r="L23" s="26">
        <f>K23*J23</f>
        <v>200</v>
      </c>
      <c r="M23" s="27"/>
      <c r="N23" s="30">
        <f>L23-H23</f>
        <v>0</v>
      </c>
      <c r="O23" s="31">
        <f>IF((H23)=0,"",(N23/H23))</f>
        <v>0</v>
      </c>
      <c r="Q23" s="28">
        <f>+'Proposed Rates'!F9</f>
        <v>200</v>
      </c>
      <c r="R23" s="29">
        <v>1</v>
      </c>
      <c r="S23" s="26">
        <f>R23*Q23</f>
        <v>200</v>
      </c>
      <c r="T23" s="27"/>
      <c r="U23" s="30">
        <f>S23-L23</f>
        <v>0</v>
      </c>
      <c r="V23" s="31">
        <f>IF((L23)=0,"",(U23/L23))</f>
        <v>0</v>
      </c>
      <c r="X23" s="28">
        <f>+'Proposed Rates'!G9</f>
        <v>200</v>
      </c>
      <c r="Y23" s="29">
        <v>1</v>
      </c>
      <c r="Z23" s="26">
        <f>Y23*X23</f>
        <v>200</v>
      </c>
      <c r="AA23" s="27"/>
      <c r="AB23" s="30">
        <f>Z23-S23</f>
        <v>0</v>
      </c>
      <c r="AC23" s="31">
        <f>IF((S23)=0,"",(AB23/S23))</f>
        <v>0</v>
      </c>
      <c r="AE23" s="28">
        <f>+'Proposed Rates'!H9</f>
        <v>200</v>
      </c>
      <c r="AF23" s="29">
        <v>1</v>
      </c>
      <c r="AG23" s="26">
        <f>AF23*AE23</f>
        <v>200</v>
      </c>
      <c r="AH23" s="27"/>
      <c r="AI23" s="30">
        <f>AG23-Z23</f>
        <v>0</v>
      </c>
      <c r="AJ23" s="31">
        <f>IF((Z23)=0,"",(AI23/Z23))</f>
        <v>0</v>
      </c>
      <c r="AL23" s="28">
        <f>+'Proposed Rates'!I9</f>
        <v>200</v>
      </c>
      <c r="AM23" s="29">
        <v>1</v>
      </c>
      <c r="AN23" s="26">
        <f>AM23*AL23</f>
        <v>200</v>
      </c>
      <c r="AO23" s="27"/>
      <c r="AP23" s="30">
        <f>AN23-AG23</f>
        <v>0</v>
      </c>
      <c r="AQ23" s="31">
        <f>IF((AG23)=0,"",(AP23/AG23))</f>
        <v>0</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 t="shared" ref="AN24:AN27" si="7">AM24*AL24</f>
        <v>0</v>
      </c>
      <c r="AO24" s="27"/>
      <c r="AP24" s="30">
        <f t="shared" ref="AP24:AP54" si="8">AN24-AG24</f>
        <v>0</v>
      </c>
      <c r="AQ24" s="31" t="str">
        <f t="shared" ref="AQ24:AQ54" si="9">IF((AG24)=0,"",(AP24/AG24))</f>
        <v/>
      </c>
    </row>
    <row r="25" spans="2:43" x14ac:dyDescent="0.25">
      <c r="B25" s="32" t="str">
        <f>'Proposed Rates'!B79</f>
        <v>Rate Rider Calculation for Gain and Loss</v>
      </c>
      <c r="C25" s="21"/>
      <c r="D25" s="22" t="s">
        <v>59</v>
      </c>
      <c r="E25" s="23"/>
      <c r="F25" s="24">
        <f>'Proposed Rates'!D83</f>
        <v>0</v>
      </c>
      <c r="G25" s="45">
        <f>$F$19</f>
        <v>50</v>
      </c>
      <c r="H25" s="26">
        <f t="shared" si="0"/>
        <v>0</v>
      </c>
      <c r="I25" s="27"/>
      <c r="J25" s="28">
        <f>'Proposed Rates'!E83</f>
        <v>0</v>
      </c>
      <c r="K25" s="29">
        <f>$F$19</f>
        <v>50</v>
      </c>
      <c r="L25" s="26">
        <f t="shared" ref="L25:L27" si="10">K25*J25</f>
        <v>0</v>
      </c>
      <c r="M25" s="27"/>
      <c r="N25" s="30">
        <f t="shared" ref="N25:N27" si="11">L25-H25</f>
        <v>0</v>
      </c>
      <c r="O25" s="31" t="str">
        <f t="shared" ref="O25:O27" si="12">IF((H25)=0,"",(N25/H25))</f>
        <v/>
      </c>
      <c r="Q25" s="28">
        <f>'Proposed Rates'!F83</f>
        <v>0</v>
      </c>
      <c r="R25" s="29">
        <f>$F$19</f>
        <v>50</v>
      </c>
      <c r="S25" s="26">
        <f t="shared" ref="S25:S27" si="13">R25*Q25</f>
        <v>0</v>
      </c>
      <c r="T25" s="27"/>
      <c r="U25" s="30">
        <f t="shared" si="1"/>
        <v>0</v>
      </c>
      <c r="V25" s="31" t="str">
        <f t="shared" si="2"/>
        <v/>
      </c>
      <c r="X25" s="28">
        <f>'Proposed Rates'!G83</f>
        <v>0</v>
      </c>
      <c r="Y25" s="29">
        <f>$F$19</f>
        <v>50</v>
      </c>
      <c r="Z25" s="26">
        <f t="shared" ref="Z25:Z27" si="14">Y25*X25</f>
        <v>0</v>
      </c>
      <c r="AA25" s="27"/>
      <c r="AB25" s="30">
        <f t="shared" si="3"/>
        <v>0</v>
      </c>
      <c r="AC25" s="31" t="str">
        <f t="shared" si="4"/>
        <v/>
      </c>
      <c r="AE25" s="28">
        <f>'Proposed Rates'!H83</f>
        <v>0</v>
      </c>
      <c r="AF25" s="29">
        <f>$F$19</f>
        <v>50</v>
      </c>
      <c r="AG25" s="26">
        <f t="shared" ref="AG25:AG27" si="15">AF25*AE25</f>
        <v>0</v>
      </c>
      <c r="AH25" s="27"/>
      <c r="AI25" s="30">
        <f t="shared" si="5"/>
        <v>0</v>
      </c>
      <c r="AJ25" s="31" t="str">
        <f t="shared" si="6"/>
        <v/>
      </c>
      <c r="AL25" s="28">
        <f>'Proposed Rates'!I83</f>
        <v>0</v>
      </c>
      <c r="AM25" s="29">
        <f>$F$19</f>
        <v>50</v>
      </c>
      <c r="AN25" s="26">
        <f t="shared" si="7"/>
        <v>0</v>
      </c>
      <c r="AO25" s="27"/>
      <c r="AP25" s="30">
        <f t="shared" si="8"/>
        <v>0</v>
      </c>
      <c r="AQ25" s="31" t="str">
        <f t="shared" si="9"/>
        <v/>
      </c>
    </row>
    <row r="26" spans="2:43" x14ac:dyDescent="0.25">
      <c r="B26" s="32" t="str">
        <f>'Proposed Rates'!B93</f>
        <v>Rate Rider Calculation for PILs</v>
      </c>
      <c r="C26" s="21"/>
      <c r="D26" s="22" t="s">
        <v>59</v>
      </c>
      <c r="E26" s="23"/>
      <c r="F26" s="24">
        <f>'Proposed Rates'!D97</f>
        <v>0</v>
      </c>
      <c r="G26" s="45">
        <f t="shared" ref="G26:G27" si="16">$F$19</f>
        <v>50</v>
      </c>
      <c r="H26" s="26">
        <f t="shared" si="0"/>
        <v>0</v>
      </c>
      <c r="I26" s="27"/>
      <c r="J26" s="28">
        <f>'Proposed Rates'!E97</f>
        <v>0</v>
      </c>
      <c r="K26" s="29">
        <f t="shared" ref="K26:K27" si="17">$F$19</f>
        <v>50</v>
      </c>
      <c r="L26" s="26">
        <f t="shared" si="10"/>
        <v>0</v>
      </c>
      <c r="M26" s="27"/>
      <c r="N26" s="30">
        <f t="shared" si="11"/>
        <v>0</v>
      </c>
      <c r="O26" s="31" t="str">
        <f t="shared" si="12"/>
        <v/>
      </c>
      <c r="Q26" s="28">
        <f>'Proposed Rates'!F97</f>
        <v>0</v>
      </c>
      <c r="R26" s="29">
        <f t="shared" ref="R26:R27" si="18">$F$19</f>
        <v>50</v>
      </c>
      <c r="S26" s="26">
        <f t="shared" si="13"/>
        <v>0</v>
      </c>
      <c r="T26" s="27"/>
      <c r="U26" s="30">
        <f t="shared" si="1"/>
        <v>0</v>
      </c>
      <c r="V26" s="31" t="str">
        <f t="shared" si="2"/>
        <v/>
      </c>
      <c r="X26" s="28">
        <f>'Proposed Rates'!G97</f>
        <v>0</v>
      </c>
      <c r="Y26" s="29">
        <f t="shared" ref="Y26:Y27" si="19">$F$19</f>
        <v>50</v>
      </c>
      <c r="Z26" s="26">
        <f t="shared" si="14"/>
        <v>0</v>
      </c>
      <c r="AA26" s="27"/>
      <c r="AB26" s="30">
        <f t="shared" si="3"/>
        <v>0</v>
      </c>
      <c r="AC26" s="31" t="str">
        <f t="shared" si="4"/>
        <v/>
      </c>
      <c r="AE26" s="28">
        <f>'Proposed Rates'!H97</f>
        <v>0</v>
      </c>
      <c r="AF26" s="29">
        <f t="shared" ref="AF26:AF27" si="20">$F$19</f>
        <v>50</v>
      </c>
      <c r="AG26" s="26">
        <f t="shared" si="15"/>
        <v>0</v>
      </c>
      <c r="AH26" s="27"/>
      <c r="AI26" s="30">
        <f t="shared" si="5"/>
        <v>0</v>
      </c>
      <c r="AJ26" s="31" t="str">
        <f t="shared" si="6"/>
        <v/>
      </c>
      <c r="AL26" s="28">
        <f>'Proposed Rates'!I97</f>
        <v>0</v>
      </c>
      <c r="AM26" s="29">
        <f t="shared" ref="AM26:AM27" si="21">$F$19</f>
        <v>50</v>
      </c>
      <c r="AN26" s="26">
        <f t="shared" si="7"/>
        <v>0</v>
      </c>
      <c r="AO26" s="27"/>
      <c r="AP26" s="30">
        <f t="shared" si="8"/>
        <v>0</v>
      </c>
      <c r="AQ26" s="31" t="str">
        <f t="shared" si="9"/>
        <v/>
      </c>
    </row>
    <row r="27" spans="2:43" x14ac:dyDescent="0.25">
      <c r="B27" s="32" t="str">
        <f>'Proposed Rates'!B107</f>
        <v>Rate Rider Calculation for Generic</v>
      </c>
      <c r="C27" s="21"/>
      <c r="D27" s="22" t="s">
        <v>59</v>
      </c>
      <c r="E27" s="23"/>
      <c r="F27" s="24">
        <f>'Proposed Rates'!D111</f>
        <v>0</v>
      </c>
      <c r="G27" s="45">
        <f t="shared" si="16"/>
        <v>50</v>
      </c>
      <c r="H27" s="26">
        <f t="shared" si="0"/>
        <v>0</v>
      </c>
      <c r="I27" s="27"/>
      <c r="J27" s="28">
        <f>'Proposed Rates'!E111</f>
        <v>0</v>
      </c>
      <c r="K27" s="29">
        <f t="shared" si="17"/>
        <v>50</v>
      </c>
      <c r="L27" s="26">
        <f t="shared" si="10"/>
        <v>0</v>
      </c>
      <c r="M27" s="27"/>
      <c r="N27" s="30">
        <f t="shared" si="11"/>
        <v>0</v>
      </c>
      <c r="O27" s="31" t="str">
        <f t="shared" si="12"/>
        <v/>
      </c>
      <c r="Q27" s="28">
        <f>'Proposed Rates'!F111</f>
        <v>0</v>
      </c>
      <c r="R27" s="29">
        <f t="shared" si="18"/>
        <v>50</v>
      </c>
      <c r="S27" s="26">
        <f t="shared" si="13"/>
        <v>0</v>
      </c>
      <c r="T27" s="27"/>
      <c r="U27" s="30">
        <f t="shared" si="1"/>
        <v>0</v>
      </c>
      <c r="V27" s="31" t="str">
        <f t="shared" si="2"/>
        <v/>
      </c>
      <c r="X27" s="28">
        <f>'Proposed Rates'!G111</f>
        <v>0</v>
      </c>
      <c r="Y27" s="29">
        <f t="shared" si="19"/>
        <v>50</v>
      </c>
      <c r="Z27" s="26">
        <f t="shared" si="14"/>
        <v>0</v>
      </c>
      <c r="AA27" s="27"/>
      <c r="AB27" s="30">
        <f t="shared" si="3"/>
        <v>0</v>
      </c>
      <c r="AC27" s="31" t="str">
        <f t="shared" si="4"/>
        <v/>
      </c>
      <c r="AE27" s="28">
        <f>'Proposed Rates'!H111</f>
        <v>0</v>
      </c>
      <c r="AF27" s="29">
        <f t="shared" si="20"/>
        <v>50</v>
      </c>
      <c r="AG27" s="26">
        <f t="shared" si="15"/>
        <v>0</v>
      </c>
      <c r="AH27" s="27"/>
      <c r="AI27" s="30">
        <f t="shared" si="5"/>
        <v>0</v>
      </c>
      <c r="AJ27" s="31" t="str">
        <f t="shared" si="6"/>
        <v/>
      </c>
      <c r="AL27" s="28">
        <f>'Proposed Rates'!I111</f>
        <v>0</v>
      </c>
      <c r="AM27" s="29">
        <f t="shared" si="21"/>
        <v>50</v>
      </c>
      <c r="AN27" s="26">
        <f t="shared" si="7"/>
        <v>0</v>
      </c>
      <c r="AO27" s="27"/>
      <c r="AP27" s="30">
        <f t="shared" si="8"/>
        <v>0</v>
      </c>
      <c r="AQ27" s="31" t="str">
        <f t="shared" si="9"/>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8"/>
        <v>0</v>
      </c>
      <c r="AQ28" s="31" t="str">
        <f t="shared" si="9"/>
        <v/>
      </c>
    </row>
    <row r="29" spans="2:43" x14ac:dyDescent="0.25">
      <c r="B29" s="21" t="s">
        <v>19</v>
      </c>
      <c r="C29" s="21"/>
      <c r="D29" s="22" t="s">
        <v>59</v>
      </c>
      <c r="E29" s="23"/>
      <c r="F29" s="24">
        <f>+'Proposed Rates'!D22</f>
        <v>4.8760000000000003</v>
      </c>
      <c r="G29" s="45">
        <f>+$F$19</f>
        <v>50</v>
      </c>
      <c r="H29" s="26">
        <f t="shared" si="0"/>
        <v>243.8</v>
      </c>
      <c r="I29" s="27"/>
      <c r="J29" s="28">
        <f>+'Proposed Rates'!E22</f>
        <v>5.2904999999999998</v>
      </c>
      <c r="K29" s="45">
        <f>+$F$19</f>
        <v>50</v>
      </c>
      <c r="L29" s="26">
        <f t="shared" si="22"/>
        <v>264.52499999999998</v>
      </c>
      <c r="M29" s="27"/>
      <c r="N29" s="30">
        <f t="shared" si="23"/>
        <v>20.724999999999966</v>
      </c>
      <c r="O29" s="31">
        <f t="shared" si="24"/>
        <v>8.5008203445446948E-2</v>
      </c>
      <c r="Q29" s="28">
        <f>+'Proposed Rates'!F22</f>
        <v>5.6064999999999996</v>
      </c>
      <c r="R29" s="45">
        <f>+$F$19</f>
        <v>50</v>
      </c>
      <c r="S29" s="26">
        <f t="shared" si="25"/>
        <v>280.32499999999999</v>
      </c>
      <c r="T29" s="27"/>
      <c r="U29" s="30">
        <f t="shared" si="1"/>
        <v>15.800000000000011</v>
      </c>
      <c r="V29" s="31">
        <f t="shared" si="2"/>
        <v>5.9729704186749881E-2</v>
      </c>
      <c r="X29" s="28">
        <f>+'Proposed Rates'!G22</f>
        <v>5.8902000000000001</v>
      </c>
      <c r="Y29" s="45">
        <f>+$F$19</f>
        <v>50</v>
      </c>
      <c r="Z29" s="26">
        <f t="shared" si="26"/>
        <v>294.51</v>
      </c>
      <c r="AA29" s="27"/>
      <c r="AB29" s="30">
        <f t="shared" si="3"/>
        <v>14.185000000000002</v>
      </c>
      <c r="AC29" s="31">
        <f t="shared" si="4"/>
        <v>5.0601979844822981E-2</v>
      </c>
      <c r="AE29" s="28">
        <f>+'Proposed Rates'!H22</f>
        <v>6.0448000000000004</v>
      </c>
      <c r="AF29" s="45">
        <f>+$F$19</f>
        <v>50</v>
      </c>
      <c r="AG29" s="26">
        <f t="shared" si="27"/>
        <v>302.24</v>
      </c>
      <c r="AH29" s="27"/>
      <c r="AI29" s="30">
        <f t="shared" si="5"/>
        <v>7.7300000000000182</v>
      </c>
      <c r="AJ29" s="31">
        <f t="shared" si="6"/>
        <v>2.6246986519982408E-2</v>
      </c>
      <c r="AL29" s="28">
        <f>+'Proposed Rates'!I22</f>
        <v>6.1269999999999998</v>
      </c>
      <c r="AM29" s="45">
        <f>+$F$19</f>
        <v>50</v>
      </c>
      <c r="AN29" s="26">
        <f t="shared" si="28"/>
        <v>306.34999999999997</v>
      </c>
      <c r="AO29" s="27"/>
      <c r="AP29" s="30">
        <f t="shared" si="8"/>
        <v>4.1099999999999568</v>
      </c>
      <c r="AQ29" s="31">
        <f t="shared" si="9"/>
        <v>1.3598464796188316E-2</v>
      </c>
    </row>
    <row r="30" spans="2:43" x14ac:dyDescent="0.25">
      <c r="B30" s="21" t="s">
        <v>21</v>
      </c>
      <c r="C30" s="21"/>
      <c r="D30" s="22"/>
      <c r="E30" s="23"/>
      <c r="F30" s="24"/>
      <c r="G30" s="25">
        <f t="shared" ref="G30" si="29">$F$18</f>
        <v>51000</v>
      </c>
      <c r="H30" s="26">
        <f t="shared" si="0"/>
        <v>0</v>
      </c>
      <c r="I30" s="27"/>
      <c r="J30" s="28"/>
      <c r="K30" s="25">
        <f t="shared" ref="K30:K38" si="30">$F$18</f>
        <v>51000</v>
      </c>
      <c r="L30" s="26">
        <f t="shared" si="22"/>
        <v>0</v>
      </c>
      <c r="M30" s="27"/>
      <c r="N30" s="30">
        <f t="shared" si="23"/>
        <v>0</v>
      </c>
      <c r="O30" s="31" t="str">
        <f t="shared" si="24"/>
        <v/>
      </c>
      <c r="Q30" s="28"/>
      <c r="R30" s="25">
        <f t="shared" ref="R30:R38" si="31">$F$18</f>
        <v>51000</v>
      </c>
      <c r="S30" s="26">
        <f t="shared" si="25"/>
        <v>0</v>
      </c>
      <c r="T30" s="27"/>
      <c r="U30" s="30">
        <f t="shared" si="1"/>
        <v>0</v>
      </c>
      <c r="V30" s="31" t="str">
        <f t="shared" si="2"/>
        <v/>
      </c>
      <c r="X30" s="28"/>
      <c r="Y30" s="25">
        <f t="shared" ref="Y30:Y38" si="32">$F$18</f>
        <v>51000</v>
      </c>
      <c r="Z30" s="26">
        <f t="shared" si="26"/>
        <v>0</v>
      </c>
      <c r="AA30" s="27"/>
      <c r="AB30" s="30">
        <f t="shared" si="3"/>
        <v>0</v>
      </c>
      <c r="AC30" s="31" t="str">
        <f t="shared" si="4"/>
        <v/>
      </c>
      <c r="AE30" s="28"/>
      <c r="AF30" s="25">
        <f t="shared" ref="AF30:AF38" si="33">$F$18</f>
        <v>51000</v>
      </c>
      <c r="AG30" s="26">
        <f t="shared" si="27"/>
        <v>0</v>
      </c>
      <c r="AH30" s="27"/>
      <c r="AI30" s="30">
        <f t="shared" si="5"/>
        <v>0</v>
      </c>
      <c r="AJ30" s="31" t="str">
        <f t="shared" si="6"/>
        <v/>
      </c>
      <c r="AL30" s="28"/>
      <c r="AM30" s="25">
        <f t="shared" ref="AM30:AM38" si="34">$F$18</f>
        <v>51000</v>
      </c>
      <c r="AN30" s="26">
        <f t="shared" si="28"/>
        <v>0</v>
      </c>
      <c r="AO30" s="27"/>
      <c r="AP30" s="30">
        <f t="shared" si="8"/>
        <v>0</v>
      </c>
      <c r="AQ30" s="31" t="str">
        <f t="shared" si="9"/>
        <v/>
      </c>
    </row>
    <row r="31" spans="2:43" x14ac:dyDescent="0.25">
      <c r="B31" s="21" t="s">
        <v>136</v>
      </c>
      <c r="C31" s="21"/>
      <c r="D31" s="22" t="s">
        <v>59</v>
      </c>
      <c r="E31" s="23"/>
      <c r="F31" s="24">
        <f>+'Proposed Rates'!D69</f>
        <v>0</v>
      </c>
      <c r="G31" s="45">
        <f>+$F$19</f>
        <v>50</v>
      </c>
      <c r="H31" s="26">
        <f t="shared" si="0"/>
        <v>0</v>
      </c>
      <c r="I31" s="27"/>
      <c r="J31" s="28">
        <f>+'Proposed Rates'!E69</f>
        <v>-1.44E-2</v>
      </c>
      <c r="K31" s="45">
        <f>+$F$19</f>
        <v>50</v>
      </c>
      <c r="L31" s="26">
        <f t="shared" si="22"/>
        <v>-0.72</v>
      </c>
      <c r="M31" s="27"/>
      <c r="N31" s="30">
        <f t="shared" si="23"/>
        <v>-0.72</v>
      </c>
      <c r="O31" s="31" t="str">
        <f t="shared" si="24"/>
        <v/>
      </c>
      <c r="Q31" s="28">
        <f>+'Proposed Rates'!F69</f>
        <v>-1.44E-2</v>
      </c>
      <c r="R31" s="45">
        <f>+$F$19</f>
        <v>50</v>
      </c>
      <c r="S31" s="26">
        <f t="shared" si="25"/>
        <v>-0.72</v>
      </c>
      <c r="T31" s="27"/>
      <c r="U31" s="30">
        <f t="shared" si="1"/>
        <v>0</v>
      </c>
      <c r="V31" s="31">
        <f t="shared" si="2"/>
        <v>0</v>
      </c>
      <c r="X31" s="28"/>
      <c r="Y31" s="45">
        <f>+$F$19</f>
        <v>50</v>
      </c>
      <c r="Z31" s="26">
        <f t="shared" si="26"/>
        <v>0</v>
      </c>
      <c r="AA31" s="27"/>
      <c r="AB31" s="30">
        <f t="shared" si="3"/>
        <v>0.72</v>
      </c>
      <c r="AC31" s="31">
        <f t="shared" si="4"/>
        <v>-1</v>
      </c>
      <c r="AE31" s="28"/>
      <c r="AF31" s="45">
        <f>+$F$19</f>
        <v>50</v>
      </c>
      <c r="AG31" s="26">
        <f t="shared" si="27"/>
        <v>0</v>
      </c>
      <c r="AH31" s="27"/>
      <c r="AI31" s="30">
        <f t="shared" si="5"/>
        <v>0</v>
      </c>
      <c r="AJ31" s="31" t="str">
        <f t="shared" si="6"/>
        <v/>
      </c>
      <c r="AL31" s="28"/>
      <c r="AM31" s="45">
        <f>+$F$19</f>
        <v>50</v>
      </c>
      <c r="AN31" s="26">
        <f t="shared" si="28"/>
        <v>0</v>
      </c>
      <c r="AO31" s="27"/>
      <c r="AP31" s="30">
        <f t="shared" si="8"/>
        <v>0</v>
      </c>
      <c r="AQ31" s="31" t="str">
        <f t="shared" si="9"/>
        <v/>
      </c>
    </row>
    <row r="32" spans="2:43" x14ac:dyDescent="0.25">
      <c r="B32" s="33"/>
      <c r="C32" s="21"/>
      <c r="D32" s="22"/>
      <c r="E32" s="23"/>
      <c r="F32" s="24"/>
      <c r="G32" s="25">
        <f t="shared" ref="G32:G38" si="35">$F$18</f>
        <v>51000</v>
      </c>
      <c r="H32" s="26">
        <f t="shared" si="0"/>
        <v>0</v>
      </c>
      <c r="I32" s="27"/>
      <c r="J32" s="28"/>
      <c r="K32" s="25">
        <f t="shared" si="30"/>
        <v>51000</v>
      </c>
      <c r="L32" s="26">
        <f t="shared" si="22"/>
        <v>0</v>
      </c>
      <c r="M32" s="27"/>
      <c r="N32" s="30">
        <f t="shared" si="23"/>
        <v>0</v>
      </c>
      <c r="O32" s="31" t="str">
        <f t="shared" si="24"/>
        <v/>
      </c>
      <c r="Q32" s="28"/>
      <c r="R32" s="25">
        <f t="shared" si="31"/>
        <v>51000</v>
      </c>
      <c r="S32" s="26">
        <f t="shared" si="25"/>
        <v>0</v>
      </c>
      <c r="T32" s="27"/>
      <c r="U32" s="30">
        <f t="shared" si="1"/>
        <v>0</v>
      </c>
      <c r="V32" s="31" t="str">
        <f t="shared" si="2"/>
        <v/>
      </c>
      <c r="X32" s="28"/>
      <c r="Y32" s="25">
        <f t="shared" si="32"/>
        <v>51000</v>
      </c>
      <c r="Z32" s="26">
        <f t="shared" si="26"/>
        <v>0</v>
      </c>
      <c r="AA32" s="27"/>
      <c r="AB32" s="30">
        <f t="shared" si="3"/>
        <v>0</v>
      </c>
      <c r="AC32" s="31" t="str">
        <f t="shared" si="4"/>
        <v/>
      </c>
      <c r="AE32" s="28"/>
      <c r="AF32" s="25">
        <f t="shared" si="33"/>
        <v>51000</v>
      </c>
      <c r="AG32" s="26">
        <f t="shared" si="27"/>
        <v>0</v>
      </c>
      <c r="AH32" s="27"/>
      <c r="AI32" s="30">
        <f t="shared" si="5"/>
        <v>0</v>
      </c>
      <c r="AJ32" s="31" t="str">
        <f t="shared" si="6"/>
        <v/>
      </c>
      <c r="AL32" s="28"/>
      <c r="AM32" s="25">
        <f t="shared" si="34"/>
        <v>51000</v>
      </c>
      <c r="AN32" s="26">
        <f t="shared" si="28"/>
        <v>0</v>
      </c>
      <c r="AO32" s="27"/>
      <c r="AP32" s="30">
        <f t="shared" si="8"/>
        <v>0</v>
      </c>
      <c r="AQ32" s="31" t="str">
        <f t="shared" si="9"/>
        <v/>
      </c>
    </row>
    <row r="33" spans="2:43" x14ac:dyDescent="0.25">
      <c r="B33" s="33"/>
      <c r="C33" s="21"/>
      <c r="D33" s="22"/>
      <c r="E33" s="23"/>
      <c r="F33" s="24"/>
      <c r="G33" s="25">
        <f t="shared" si="35"/>
        <v>51000</v>
      </c>
      <c r="H33" s="26">
        <f t="shared" si="0"/>
        <v>0</v>
      </c>
      <c r="I33" s="27"/>
      <c r="J33" s="28"/>
      <c r="K33" s="25">
        <f t="shared" si="30"/>
        <v>51000</v>
      </c>
      <c r="L33" s="26">
        <f t="shared" si="22"/>
        <v>0</v>
      </c>
      <c r="M33" s="27"/>
      <c r="N33" s="30">
        <f t="shared" si="23"/>
        <v>0</v>
      </c>
      <c r="O33" s="31" t="str">
        <f t="shared" si="24"/>
        <v/>
      </c>
      <c r="Q33" s="28"/>
      <c r="R33" s="25">
        <f t="shared" si="31"/>
        <v>51000</v>
      </c>
      <c r="S33" s="26">
        <f t="shared" si="25"/>
        <v>0</v>
      </c>
      <c r="T33" s="27"/>
      <c r="U33" s="30">
        <f t="shared" si="1"/>
        <v>0</v>
      </c>
      <c r="V33" s="31" t="str">
        <f t="shared" si="2"/>
        <v/>
      </c>
      <c r="X33" s="28"/>
      <c r="Y33" s="25">
        <f t="shared" si="32"/>
        <v>51000</v>
      </c>
      <c r="Z33" s="26">
        <f t="shared" si="26"/>
        <v>0</v>
      </c>
      <c r="AA33" s="27"/>
      <c r="AB33" s="30">
        <f t="shared" si="3"/>
        <v>0</v>
      </c>
      <c r="AC33" s="31" t="str">
        <f t="shared" si="4"/>
        <v/>
      </c>
      <c r="AE33" s="28"/>
      <c r="AF33" s="25">
        <f t="shared" si="33"/>
        <v>51000</v>
      </c>
      <c r="AG33" s="26">
        <f t="shared" si="27"/>
        <v>0</v>
      </c>
      <c r="AH33" s="27"/>
      <c r="AI33" s="30">
        <f t="shared" si="5"/>
        <v>0</v>
      </c>
      <c r="AJ33" s="31" t="str">
        <f t="shared" si="6"/>
        <v/>
      </c>
      <c r="AL33" s="28"/>
      <c r="AM33" s="25">
        <f t="shared" si="34"/>
        <v>51000</v>
      </c>
      <c r="AN33" s="26">
        <f t="shared" si="28"/>
        <v>0</v>
      </c>
      <c r="AO33" s="27"/>
      <c r="AP33" s="30">
        <f t="shared" si="8"/>
        <v>0</v>
      </c>
      <c r="AQ33" s="31" t="str">
        <f t="shared" si="9"/>
        <v/>
      </c>
    </row>
    <row r="34" spans="2:43" x14ac:dyDescent="0.25">
      <c r="B34" s="33"/>
      <c r="C34" s="21"/>
      <c r="D34" s="22"/>
      <c r="E34" s="23"/>
      <c r="F34" s="24"/>
      <c r="G34" s="25">
        <f t="shared" si="35"/>
        <v>51000</v>
      </c>
      <c r="H34" s="26">
        <f t="shared" si="0"/>
        <v>0</v>
      </c>
      <c r="I34" s="27"/>
      <c r="J34" s="28"/>
      <c r="K34" s="25">
        <f t="shared" si="30"/>
        <v>51000</v>
      </c>
      <c r="L34" s="26">
        <f t="shared" si="22"/>
        <v>0</v>
      </c>
      <c r="M34" s="27"/>
      <c r="N34" s="30">
        <f t="shared" si="23"/>
        <v>0</v>
      </c>
      <c r="O34" s="31" t="str">
        <f t="shared" si="24"/>
        <v/>
      </c>
      <c r="Q34" s="28"/>
      <c r="R34" s="25">
        <f t="shared" si="31"/>
        <v>51000</v>
      </c>
      <c r="S34" s="26">
        <f t="shared" si="25"/>
        <v>0</v>
      </c>
      <c r="T34" s="27"/>
      <c r="U34" s="30">
        <f t="shared" si="1"/>
        <v>0</v>
      </c>
      <c r="V34" s="31" t="str">
        <f t="shared" si="2"/>
        <v/>
      </c>
      <c r="X34" s="28"/>
      <c r="Y34" s="25">
        <f t="shared" si="32"/>
        <v>51000</v>
      </c>
      <c r="Z34" s="26">
        <f t="shared" si="26"/>
        <v>0</v>
      </c>
      <c r="AA34" s="27"/>
      <c r="AB34" s="30">
        <f t="shared" si="3"/>
        <v>0</v>
      </c>
      <c r="AC34" s="31" t="str">
        <f t="shared" si="4"/>
        <v/>
      </c>
      <c r="AE34" s="28"/>
      <c r="AF34" s="25">
        <f t="shared" si="33"/>
        <v>51000</v>
      </c>
      <c r="AG34" s="26">
        <f t="shared" si="27"/>
        <v>0</v>
      </c>
      <c r="AH34" s="27"/>
      <c r="AI34" s="30">
        <f t="shared" si="5"/>
        <v>0</v>
      </c>
      <c r="AJ34" s="31" t="str">
        <f t="shared" si="6"/>
        <v/>
      </c>
      <c r="AL34" s="28"/>
      <c r="AM34" s="25">
        <f t="shared" si="34"/>
        <v>51000</v>
      </c>
      <c r="AN34" s="26">
        <f t="shared" si="28"/>
        <v>0</v>
      </c>
      <c r="AO34" s="27"/>
      <c r="AP34" s="30">
        <f t="shared" si="8"/>
        <v>0</v>
      </c>
      <c r="AQ34" s="31" t="str">
        <f t="shared" si="9"/>
        <v/>
      </c>
    </row>
    <row r="35" spans="2:43" x14ac:dyDescent="0.25">
      <c r="B35" s="33"/>
      <c r="C35" s="21"/>
      <c r="D35" s="22"/>
      <c r="E35" s="23"/>
      <c r="F35" s="24"/>
      <c r="G35" s="25">
        <f t="shared" si="35"/>
        <v>51000</v>
      </c>
      <c r="H35" s="26">
        <f t="shared" si="0"/>
        <v>0</v>
      </c>
      <c r="I35" s="27"/>
      <c r="J35" s="28"/>
      <c r="K35" s="25">
        <f t="shared" si="30"/>
        <v>51000</v>
      </c>
      <c r="L35" s="26">
        <f t="shared" si="22"/>
        <v>0</v>
      </c>
      <c r="M35" s="27"/>
      <c r="N35" s="30">
        <f t="shared" si="23"/>
        <v>0</v>
      </c>
      <c r="O35" s="31" t="str">
        <f t="shared" si="24"/>
        <v/>
      </c>
      <c r="Q35" s="28"/>
      <c r="R35" s="25">
        <f t="shared" si="31"/>
        <v>51000</v>
      </c>
      <c r="S35" s="26">
        <f t="shared" si="25"/>
        <v>0</v>
      </c>
      <c r="T35" s="27"/>
      <c r="U35" s="30">
        <f t="shared" si="1"/>
        <v>0</v>
      </c>
      <c r="V35" s="31" t="str">
        <f t="shared" si="2"/>
        <v/>
      </c>
      <c r="X35" s="28"/>
      <c r="Y35" s="25">
        <f t="shared" si="32"/>
        <v>51000</v>
      </c>
      <c r="Z35" s="26">
        <f t="shared" si="26"/>
        <v>0</v>
      </c>
      <c r="AA35" s="27"/>
      <c r="AB35" s="30">
        <f t="shared" si="3"/>
        <v>0</v>
      </c>
      <c r="AC35" s="31" t="str">
        <f t="shared" si="4"/>
        <v/>
      </c>
      <c r="AE35" s="28"/>
      <c r="AF35" s="25">
        <f t="shared" si="33"/>
        <v>51000</v>
      </c>
      <c r="AG35" s="26">
        <f t="shared" si="27"/>
        <v>0</v>
      </c>
      <c r="AH35" s="27"/>
      <c r="AI35" s="30">
        <f t="shared" si="5"/>
        <v>0</v>
      </c>
      <c r="AJ35" s="31" t="str">
        <f t="shared" si="6"/>
        <v/>
      </c>
      <c r="AL35" s="28"/>
      <c r="AM35" s="25">
        <f t="shared" si="34"/>
        <v>51000</v>
      </c>
      <c r="AN35" s="26">
        <f t="shared" si="28"/>
        <v>0</v>
      </c>
      <c r="AO35" s="27"/>
      <c r="AP35" s="30">
        <f t="shared" si="8"/>
        <v>0</v>
      </c>
      <c r="AQ35" s="31" t="str">
        <f t="shared" si="9"/>
        <v/>
      </c>
    </row>
    <row r="36" spans="2:43" ht="25" x14ac:dyDescent="0.25">
      <c r="B36" s="172" t="s">
        <v>101</v>
      </c>
      <c r="C36" s="21"/>
      <c r="D36" s="22" t="s">
        <v>59</v>
      </c>
      <c r="E36" s="23"/>
      <c r="F36" s="24">
        <f>+'Proposed Rates'!D54</f>
        <v>0.17169999999999999</v>
      </c>
      <c r="G36" s="45">
        <f>+F19</f>
        <v>50</v>
      </c>
      <c r="H36" s="26">
        <f t="shared" si="0"/>
        <v>8.5849999999999991</v>
      </c>
      <c r="I36" s="27"/>
      <c r="J36" s="28">
        <f>+'Proposed Rates'!E54</f>
        <v>-0.19719999999999999</v>
      </c>
      <c r="K36" s="45">
        <f>$F19</f>
        <v>50</v>
      </c>
      <c r="L36" s="26">
        <f t="shared" si="22"/>
        <v>-9.86</v>
      </c>
      <c r="M36" s="27"/>
      <c r="N36" s="30">
        <f t="shared" si="23"/>
        <v>-18.445</v>
      </c>
      <c r="O36" s="31">
        <f t="shared" si="24"/>
        <v>-2.1485148514851486</v>
      </c>
      <c r="Q36" s="28">
        <f>+'Proposed Rates'!F54</f>
        <v>-0.19639999999999999</v>
      </c>
      <c r="R36" s="25">
        <f>$F19</f>
        <v>50</v>
      </c>
      <c r="S36" s="26">
        <f t="shared" si="25"/>
        <v>-9.82</v>
      </c>
      <c r="T36" s="27"/>
      <c r="U36" s="30">
        <f>S36-L36</f>
        <v>3.9999999999999147E-2</v>
      </c>
      <c r="V36" s="31">
        <f t="shared" ref="V36" si="36">IF((L36)=0,"",(U36/L36))</f>
        <v>-4.0567951318457559E-3</v>
      </c>
      <c r="X36" s="28">
        <f>+'Proposed Rates'!G54</f>
        <v>0</v>
      </c>
      <c r="Y36" s="25">
        <f>$F19</f>
        <v>50</v>
      </c>
      <c r="Z36" s="26">
        <f t="shared" si="26"/>
        <v>0</v>
      </c>
      <c r="AA36" s="27"/>
      <c r="AB36" s="30">
        <f t="shared" ref="AB36" si="37">Z36-S36</f>
        <v>9.82</v>
      </c>
      <c r="AC36" s="31">
        <f t="shared" ref="AC36" si="38">IF((S36)=0,"",(AB36/S36))</f>
        <v>-1</v>
      </c>
      <c r="AE36" s="28">
        <f>+'Proposed Rates'!H54</f>
        <v>0</v>
      </c>
      <c r="AF36" s="25">
        <f>$F19</f>
        <v>50</v>
      </c>
      <c r="AG36" s="26">
        <f t="shared" si="27"/>
        <v>0</v>
      </c>
      <c r="AH36" s="27"/>
      <c r="AI36" s="30">
        <f t="shared" ref="AI36" si="39">AG36-Z36</f>
        <v>0</v>
      </c>
      <c r="AJ36" s="31" t="str">
        <f t="shared" ref="AJ36" si="40">IF((Z36)=0,"",(AI36/Z36))</f>
        <v/>
      </c>
      <c r="AL36" s="28">
        <f>+'Proposed Rates'!I54</f>
        <v>0</v>
      </c>
      <c r="AM36" s="25">
        <f>$F19</f>
        <v>50</v>
      </c>
      <c r="AN36" s="26">
        <f t="shared" si="28"/>
        <v>0</v>
      </c>
      <c r="AO36" s="27"/>
      <c r="AP36" s="30">
        <f t="shared" ref="AP36" si="41">AN36-AG36</f>
        <v>0</v>
      </c>
      <c r="AQ36" s="31" t="str">
        <f t="shared" ref="AQ36" si="42">IF((AG36)=0,"",(AP36/AG36))</f>
        <v/>
      </c>
    </row>
    <row r="37" spans="2:43" x14ac:dyDescent="0.25">
      <c r="B37" s="33"/>
      <c r="C37" s="21"/>
      <c r="D37" s="22"/>
      <c r="E37" s="23"/>
      <c r="F37" s="24"/>
      <c r="G37" s="25">
        <f t="shared" si="35"/>
        <v>51000</v>
      </c>
      <c r="H37" s="26">
        <f t="shared" si="0"/>
        <v>0</v>
      </c>
      <c r="I37" s="27"/>
      <c r="J37" s="28"/>
      <c r="K37" s="25">
        <f t="shared" si="30"/>
        <v>51000</v>
      </c>
      <c r="L37" s="26">
        <f t="shared" si="22"/>
        <v>0</v>
      </c>
      <c r="M37" s="27"/>
      <c r="N37" s="30">
        <f t="shared" si="23"/>
        <v>0</v>
      </c>
      <c r="O37" s="31" t="str">
        <f t="shared" si="24"/>
        <v/>
      </c>
      <c r="Q37" s="28"/>
      <c r="R37" s="25">
        <f t="shared" si="31"/>
        <v>51000</v>
      </c>
      <c r="S37" s="26">
        <f t="shared" si="25"/>
        <v>0</v>
      </c>
      <c r="T37" s="27"/>
      <c r="U37" s="30">
        <f t="shared" si="1"/>
        <v>0</v>
      </c>
      <c r="V37" s="31" t="str">
        <f t="shared" si="2"/>
        <v/>
      </c>
      <c r="X37" s="28"/>
      <c r="Y37" s="25">
        <f t="shared" si="32"/>
        <v>51000</v>
      </c>
      <c r="Z37" s="26">
        <f t="shared" si="26"/>
        <v>0</v>
      </c>
      <c r="AA37" s="27"/>
      <c r="AB37" s="30">
        <f t="shared" si="3"/>
        <v>0</v>
      </c>
      <c r="AC37" s="31" t="str">
        <f t="shared" si="4"/>
        <v/>
      </c>
      <c r="AE37" s="28"/>
      <c r="AF37" s="25">
        <f t="shared" si="33"/>
        <v>51000</v>
      </c>
      <c r="AG37" s="26">
        <f t="shared" si="27"/>
        <v>0</v>
      </c>
      <c r="AH37" s="27"/>
      <c r="AI37" s="30">
        <f t="shared" si="5"/>
        <v>0</v>
      </c>
      <c r="AJ37" s="31" t="str">
        <f t="shared" si="6"/>
        <v/>
      </c>
      <c r="AL37" s="28"/>
      <c r="AM37" s="25">
        <f t="shared" si="34"/>
        <v>51000</v>
      </c>
      <c r="AN37" s="26">
        <f t="shared" si="28"/>
        <v>0</v>
      </c>
      <c r="AO37" s="27"/>
      <c r="AP37" s="30">
        <f t="shared" si="8"/>
        <v>0</v>
      </c>
      <c r="AQ37" s="31" t="str">
        <f t="shared" si="9"/>
        <v/>
      </c>
    </row>
    <row r="38" spans="2:43" x14ac:dyDescent="0.25">
      <c r="B38" s="33"/>
      <c r="C38" s="21"/>
      <c r="D38" s="22"/>
      <c r="E38" s="23"/>
      <c r="F38" s="24"/>
      <c r="G38" s="25">
        <f t="shared" si="35"/>
        <v>51000</v>
      </c>
      <c r="H38" s="26">
        <f t="shared" si="0"/>
        <v>0</v>
      </c>
      <c r="I38" s="27"/>
      <c r="J38" s="28"/>
      <c r="K38" s="25">
        <f t="shared" si="30"/>
        <v>51000</v>
      </c>
      <c r="L38" s="26">
        <f t="shared" si="22"/>
        <v>0</v>
      </c>
      <c r="M38" s="27"/>
      <c r="N38" s="30">
        <f t="shared" si="23"/>
        <v>0</v>
      </c>
      <c r="O38" s="31" t="str">
        <f t="shared" si="24"/>
        <v/>
      </c>
      <c r="Q38" s="28"/>
      <c r="R38" s="25">
        <f t="shared" si="31"/>
        <v>51000</v>
      </c>
      <c r="S38" s="26">
        <f t="shared" si="25"/>
        <v>0</v>
      </c>
      <c r="T38" s="27"/>
      <c r="U38" s="30">
        <f t="shared" si="1"/>
        <v>0</v>
      </c>
      <c r="V38" s="31" t="str">
        <f t="shared" si="2"/>
        <v/>
      </c>
      <c r="X38" s="28"/>
      <c r="Y38" s="25">
        <f t="shared" si="32"/>
        <v>51000</v>
      </c>
      <c r="Z38" s="26">
        <f t="shared" si="26"/>
        <v>0</v>
      </c>
      <c r="AA38" s="27"/>
      <c r="AB38" s="30">
        <f t="shared" si="3"/>
        <v>0</v>
      </c>
      <c r="AC38" s="31" t="str">
        <f t="shared" si="4"/>
        <v/>
      </c>
      <c r="AE38" s="28"/>
      <c r="AF38" s="25">
        <f t="shared" si="33"/>
        <v>51000</v>
      </c>
      <c r="AG38" s="26">
        <f t="shared" si="27"/>
        <v>0</v>
      </c>
      <c r="AH38" s="27"/>
      <c r="AI38" s="30">
        <f t="shared" si="5"/>
        <v>0</v>
      </c>
      <c r="AJ38" s="31" t="str">
        <f t="shared" si="6"/>
        <v/>
      </c>
      <c r="AL38" s="28"/>
      <c r="AM38" s="25">
        <f t="shared" si="34"/>
        <v>51000</v>
      </c>
      <c r="AN38" s="26">
        <f t="shared" si="28"/>
        <v>0</v>
      </c>
      <c r="AO38" s="27"/>
      <c r="AP38" s="30">
        <f t="shared" si="8"/>
        <v>0</v>
      </c>
      <c r="AQ38" s="31" t="str">
        <f t="shared" si="9"/>
        <v/>
      </c>
    </row>
    <row r="39" spans="2:43" s="241" customFormat="1" ht="13" x14ac:dyDescent="0.3">
      <c r="B39" s="34" t="s">
        <v>22</v>
      </c>
      <c r="C39" s="234"/>
      <c r="D39" s="235"/>
      <c r="E39" s="234"/>
      <c r="F39" s="236"/>
      <c r="G39" s="237"/>
      <c r="H39" s="238">
        <f>SUM(H23:H38)</f>
        <v>452.38499999999999</v>
      </c>
      <c r="I39" s="62"/>
      <c r="J39" s="239"/>
      <c r="K39" s="240"/>
      <c r="L39" s="238">
        <f>SUM(L23:L38)</f>
        <v>453.94499999999994</v>
      </c>
      <c r="M39" s="62"/>
      <c r="N39" s="37">
        <f t="shared" si="23"/>
        <v>1.5599999999999454</v>
      </c>
      <c r="O39" s="38">
        <f t="shared" si="24"/>
        <v>3.4483901986138918E-3</v>
      </c>
      <c r="Q39" s="239"/>
      <c r="R39" s="240"/>
      <c r="S39" s="238">
        <f>SUM(S23:S38)</f>
        <v>469.78499999999997</v>
      </c>
      <c r="T39" s="62"/>
      <c r="U39" s="37">
        <f t="shared" si="1"/>
        <v>15.840000000000032</v>
      </c>
      <c r="V39" s="38">
        <f t="shared" si="2"/>
        <v>3.4894095099626682E-2</v>
      </c>
      <c r="X39" s="239"/>
      <c r="Y39" s="240"/>
      <c r="Z39" s="238">
        <f>SUM(Z23:Z38)</f>
        <v>494.51</v>
      </c>
      <c r="AA39" s="62"/>
      <c r="AB39" s="37">
        <f t="shared" si="3"/>
        <v>24.725000000000023</v>
      </c>
      <c r="AC39" s="38">
        <f t="shared" si="4"/>
        <v>5.2630458614046902E-2</v>
      </c>
      <c r="AE39" s="239"/>
      <c r="AF39" s="240"/>
      <c r="AG39" s="238">
        <f>SUM(AG23:AG38)</f>
        <v>502.24</v>
      </c>
      <c r="AH39" s="62"/>
      <c r="AI39" s="37">
        <f t="shared" si="5"/>
        <v>7.7300000000000182</v>
      </c>
      <c r="AJ39" s="38">
        <f t="shared" si="6"/>
        <v>1.5631635356211235E-2</v>
      </c>
      <c r="AL39" s="239"/>
      <c r="AM39" s="240"/>
      <c r="AN39" s="238">
        <f>SUM(AN23:AN38)</f>
        <v>506.34999999999997</v>
      </c>
      <c r="AO39" s="62"/>
      <c r="AP39" s="37">
        <f t="shared" si="8"/>
        <v>4.1099999999999568</v>
      </c>
      <c r="AQ39" s="38">
        <f t="shared" si="9"/>
        <v>8.183338642879812E-3</v>
      </c>
    </row>
    <row r="40" spans="2:43" ht="25" x14ac:dyDescent="0.25">
      <c r="B40" s="172" t="s">
        <v>100</v>
      </c>
      <c r="C40" s="21"/>
      <c r="D40" s="22" t="s">
        <v>59</v>
      </c>
      <c r="E40" s="23"/>
      <c r="F40" s="24">
        <f>+'Proposed Rates'!D40</f>
        <v>-4.0300000000000002E-2</v>
      </c>
      <c r="G40" s="45">
        <f>+$F$19</f>
        <v>50</v>
      </c>
      <c r="H40" s="26">
        <f>G40*F40</f>
        <v>-2.0150000000000001</v>
      </c>
      <c r="I40" s="27"/>
      <c r="J40" s="46">
        <f>+'Proposed Rates'!E40</f>
        <v>-0.18090000000000001</v>
      </c>
      <c r="K40" s="45">
        <f>+$F$19</f>
        <v>50</v>
      </c>
      <c r="L40" s="26">
        <f>K40*J40</f>
        <v>-9.0449999999999999</v>
      </c>
      <c r="M40" s="27"/>
      <c r="N40" s="30">
        <f>L40-H40</f>
        <v>-7.0299999999999994</v>
      </c>
      <c r="O40" s="31">
        <f>IF((H40)=0,"",(N40/H40))</f>
        <v>3.4888337468982624</v>
      </c>
      <c r="Q40" s="28">
        <f>+'Proposed Rates'!F40</f>
        <v>-0.1802</v>
      </c>
      <c r="R40" s="45">
        <f>+$F$19</f>
        <v>50</v>
      </c>
      <c r="S40" s="26">
        <f>R40*Q40</f>
        <v>-9.01</v>
      </c>
      <c r="T40" s="27"/>
      <c r="U40" s="30">
        <f t="shared" si="1"/>
        <v>3.5000000000000142E-2</v>
      </c>
      <c r="V40" s="31">
        <f t="shared" si="2"/>
        <v>-3.8695411829740346E-3</v>
      </c>
      <c r="X40" s="28">
        <f>+'Proposed Rates'!G40</f>
        <v>0</v>
      </c>
      <c r="Y40" s="45">
        <f>+$F$19</f>
        <v>50</v>
      </c>
      <c r="Z40" s="26">
        <f>Y40*X40</f>
        <v>0</v>
      </c>
      <c r="AA40" s="27"/>
      <c r="AB40" s="30">
        <f t="shared" si="3"/>
        <v>9.01</v>
      </c>
      <c r="AC40" s="31">
        <f t="shared" si="4"/>
        <v>-1</v>
      </c>
      <c r="AE40" s="28">
        <f>+'Proposed Rates'!H40</f>
        <v>0</v>
      </c>
      <c r="AF40" s="45">
        <f>+$F$19</f>
        <v>50</v>
      </c>
      <c r="AG40" s="26">
        <f>AF40*AE40</f>
        <v>0</v>
      </c>
      <c r="AH40" s="27"/>
      <c r="AI40" s="30">
        <f t="shared" si="5"/>
        <v>0</v>
      </c>
      <c r="AJ40" s="31" t="str">
        <f t="shared" si="6"/>
        <v/>
      </c>
      <c r="AL40" s="28">
        <f>+'Proposed Rates'!I40</f>
        <v>0</v>
      </c>
      <c r="AM40" s="45">
        <f>+$F$19</f>
        <v>50</v>
      </c>
      <c r="AN40" s="26">
        <f>AM40*AL40</f>
        <v>0</v>
      </c>
      <c r="AO40" s="27"/>
      <c r="AP40" s="30">
        <f t="shared" si="8"/>
        <v>0</v>
      </c>
      <c r="AQ40" s="31" t="str">
        <f t="shared" si="9"/>
        <v/>
      </c>
    </row>
    <row r="41" spans="2:43" x14ac:dyDescent="0.25">
      <c r="B41" s="172"/>
      <c r="C41" s="21"/>
      <c r="D41" s="22"/>
      <c r="E41" s="23"/>
      <c r="F41" s="24"/>
      <c r="G41" s="4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172" t="s">
        <v>60</v>
      </c>
      <c r="C42" s="21"/>
      <c r="D42" s="22" t="s">
        <v>20</v>
      </c>
      <c r="E42" s="23"/>
      <c r="F42" s="24">
        <f>+'Proposed Rates'!D125</f>
        <v>-1.5E-3</v>
      </c>
      <c r="G42" s="25">
        <f t="shared" ref="G42" si="43">$F$18</f>
        <v>51000</v>
      </c>
      <c r="H42" s="26">
        <f t="shared" ref="H42:H43" si="44">G42*F42</f>
        <v>-76.5</v>
      </c>
      <c r="I42" s="41"/>
      <c r="J42" s="28">
        <f>+'Proposed Rates'!E125</f>
        <v>2.5999999999999999E-3</v>
      </c>
      <c r="K42" s="25">
        <f t="shared" ref="K42" si="45">$F$18</f>
        <v>51000</v>
      </c>
      <c r="L42" s="26">
        <f t="shared" ref="L42:L43" si="46">K42*J42</f>
        <v>132.6</v>
      </c>
      <c r="M42" s="42"/>
      <c r="N42" s="30">
        <f t="shared" ref="N42:N43" si="47">L42-H42</f>
        <v>209.1</v>
      </c>
      <c r="O42" s="31">
        <f t="shared" ref="O42:O64" si="48">IF((H42)=0,"",(N42/H42))</f>
        <v>-2.7333333333333334</v>
      </c>
      <c r="Q42" s="28">
        <f>+'Proposed Rates'!F125</f>
        <v>0</v>
      </c>
      <c r="R42" s="25">
        <f t="shared" ref="R42" si="49">$F$18</f>
        <v>51000</v>
      </c>
      <c r="S42" s="26">
        <f t="shared" ref="S42:S43" si="50">R42*Q42</f>
        <v>0</v>
      </c>
      <c r="T42" s="42"/>
      <c r="U42" s="30">
        <f t="shared" si="1"/>
        <v>-132.6</v>
      </c>
      <c r="V42" s="31">
        <f t="shared" si="2"/>
        <v>-1</v>
      </c>
      <c r="X42" s="28">
        <f>+'Proposed Rates'!G125</f>
        <v>0</v>
      </c>
      <c r="Y42" s="25">
        <f t="shared" ref="Y42" si="51">$F$18</f>
        <v>51000</v>
      </c>
      <c r="Z42" s="26">
        <f t="shared" ref="Z42:Z43" si="52">Y42*X42</f>
        <v>0</v>
      </c>
      <c r="AA42" s="42"/>
      <c r="AB42" s="30">
        <f t="shared" si="3"/>
        <v>0</v>
      </c>
      <c r="AC42" s="31" t="str">
        <f t="shared" si="4"/>
        <v/>
      </c>
      <c r="AE42" s="28">
        <f>+'Proposed Rates'!H125</f>
        <v>0</v>
      </c>
      <c r="AF42" s="25">
        <f t="shared" ref="AF42" si="53">$F$18</f>
        <v>51000</v>
      </c>
      <c r="AG42" s="26">
        <f t="shared" ref="AG42:AG43" si="54">AF42*AE42</f>
        <v>0</v>
      </c>
      <c r="AH42" s="42"/>
      <c r="AI42" s="30">
        <f t="shared" si="5"/>
        <v>0</v>
      </c>
      <c r="AJ42" s="31" t="str">
        <f t="shared" si="6"/>
        <v/>
      </c>
      <c r="AL42" s="28">
        <f>+'Proposed Rates'!I125</f>
        <v>0</v>
      </c>
      <c r="AM42" s="25">
        <f t="shared" ref="AM42" si="55">$F$18</f>
        <v>51000</v>
      </c>
      <c r="AN42" s="26">
        <f t="shared" ref="AN42:AN43" si="56">AM42*AL42</f>
        <v>0</v>
      </c>
      <c r="AO42" s="42"/>
      <c r="AP42" s="30">
        <f t="shared" si="8"/>
        <v>0</v>
      </c>
      <c r="AQ42" s="31" t="str">
        <f t="shared" si="9"/>
        <v/>
      </c>
    </row>
    <row r="43" spans="2:43" ht="37.5" x14ac:dyDescent="0.25">
      <c r="B43" s="40" t="s">
        <v>106</v>
      </c>
      <c r="C43" s="21"/>
      <c r="D43" s="22" t="s">
        <v>59</v>
      </c>
      <c r="E43" s="23"/>
      <c r="F43" s="24">
        <f>+'Proposed Rates'!D141</f>
        <v>-2.47E-2</v>
      </c>
      <c r="G43" s="45">
        <f>+F19</f>
        <v>50</v>
      </c>
      <c r="H43" s="26">
        <f t="shared" si="44"/>
        <v>-1.2349999999999999</v>
      </c>
      <c r="I43" s="41"/>
      <c r="J43" s="28">
        <f>+'Proposed Rates'!E141</f>
        <v>-0.1046</v>
      </c>
      <c r="K43" s="45">
        <f>+F19</f>
        <v>50</v>
      </c>
      <c r="L43" s="26">
        <f t="shared" si="46"/>
        <v>-5.2299999999999995</v>
      </c>
      <c r="M43" s="42"/>
      <c r="N43" s="30">
        <f t="shared" si="47"/>
        <v>-3.9949999999999997</v>
      </c>
      <c r="O43" s="31">
        <f t="shared" si="48"/>
        <v>3.2348178137651824</v>
      </c>
      <c r="Q43" s="28">
        <f>+'Proposed Rates'!F141</f>
        <v>0</v>
      </c>
      <c r="R43" s="45">
        <f>$F$19</f>
        <v>50</v>
      </c>
      <c r="S43" s="26">
        <f t="shared" si="50"/>
        <v>0</v>
      </c>
      <c r="T43" s="42"/>
      <c r="U43" s="30">
        <f t="shared" si="1"/>
        <v>5.2299999999999995</v>
      </c>
      <c r="V43" s="31">
        <f t="shared" si="2"/>
        <v>-1</v>
      </c>
      <c r="X43" s="28">
        <f>+'Proposed Rates'!G141</f>
        <v>0</v>
      </c>
      <c r="Y43" s="45">
        <f>$F$19</f>
        <v>50</v>
      </c>
      <c r="Z43" s="26">
        <f t="shared" si="52"/>
        <v>0</v>
      </c>
      <c r="AA43" s="42"/>
      <c r="AB43" s="30">
        <f t="shared" si="3"/>
        <v>0</v>
      </c>
      <c r="AC43" s="31" t="str">
        <f t="shared" si="4"/>
        <v/>
      </c>
      <c r="AE43" s="28">
        <f>+'Proposed Rates'!H141</f>
        <v>0</v>
      </c>
      <c r="AF43" s="45">
        <f>$F$19</f>
        <v>50</v>
      </c>
      <c r="AG43" s="26">
        <f t="shared" si="54"/>
        <v>0</v>
      </c>
      <c r="AH43" s="42"/>
      <c r="AI43" s="30">
        <f t="shared" si="5"/>
        <v>0</v>
      </c>
      <c r="AJ43" s="31" t="str">
        <f t="shared" si="6"/>
        <v/>
      </c>
      <c r="AL43" s="28">
        <f>+'Proposed Rates'!I141</f>
        <v>0</v>
      </c>
      <c r="AM43" s="45">
        <f>$F$19</f>
        <v>50</v>
      </c>
      <c r="AN43" s="26">
        <f t="shared" si="56"/>
        <v>0</v>
      </c>
      <c r="AO43" s="42"/>
      <c r="AP43" s="30">
        <f t="shared" si="8"/>
        <v>0</v>
      </c>
      <c r="AQ43" s="31" t="str">
        <f t="shared" si="9"/>
        <v/>
      </c>
    </row>
    <row r="44" spans="2:43" x14ac:dyDescent="0.25">
      <c r="B44" s="43" t="s">
        <v>24</v>
      </c>
      <c r="C44" s="21"/>
      <c r="D44" s="22" t="s">
        <v>59</v>
      </c>
      <c r="E44" s="23"/>
      <c r="F44" s="44">
        <f>'Proposed Rates'!D235</f>
        <v>2.452E-2</v>
      </c>
      <c r="G44" s="45">
        <f>+$F$19</f>
        <v>50</v>
      </c>
      <c r="H44" s="26">
        <f>G44*F44</f>
        <v>1.226</v>
      </c>
      <c r="I44" s="27"/>
      <c r="J44" s="46">
        <f>'Proposed Rates'!E235</f>
        <v>1.9640000000000001E-2</v>
      </c>
      <c r="K44" s="45">
        <f>+$F$19</f>
        <v>50</v>
      </c>
      <c r="L44" s="26">
        <f>K44*J44</f>
        <v>0.9820000000000001</v>
      </c>
      <c r="M44" s="27"/>
      <c r="N44" s="30">
        <f>L44-H44</f>
        <v>-0.24399999999999988</v>
      </c>
      <c r="O44" s="31">
        <f>IF((H44)=0,"",(N44/H44))</f>
        <v>-0.19902120717781394</v>
      </c>
      <c r="Q44" s="46">
        <f>'Proposed Rates'!F235</f>
        <v>1.9910000000000001E-2</v>
      </c>
      <c r="R44" s="45">
        <f>+$F$19</f>
        <v>50</v>
      </c>
      <c r="S44" s="26">
        <f>R44*Q44</f>
        <v>0.99550000000000005</v>
      </c>
      <c r="T44" s="27"/>
      <c r="U44" s="30">
        <f t="shared" si="1"/>
        <v>1.3499999999999956E-2</v>
      </c>
      <c r="V44" s="31">
        <f t="shared" si="2"/>
        <v>1.3747454175152704E-2</v>
      </c>
      <c r="X44" s="46">
        <f>'Proposed Rates'!G235</f>
        <v>2.017E-2</v>
      </c>
      <c r="Y44" s="45">
        <f>+$F$19</f>
        <v>50</v>
      </c>
      <c r="Z44" s="26">
        <f>Y44*X44</f>
        <v>1.0085</v>
      </c>
      <c r="AA44" s="27"/>
      <c r="AB44" s="30">
        <f t="shared" si="3"/>
        <v>1.2999999999999901E-2</v>
      </c>
      <c r="AC44" s="31">
        <f t="shared" si="4"/>
        <v>1.3058764439979808E-2</v>
      </c>
      <c r="AE44" s="46">
        <f>'Proposed Rates'!H235</f>
        <v>2.0379999999999999E-2</v>
      </c>
      <c r="AF44" s="45">
        <f>+$F$19</f>
        <v>50</v>
      </c>
      <c r="AG44" s="26">
        <f>AF44*AE44</f>
        <v>1.0189999999999999</v>
      </c>
      <c r="AH44" s="27"/>
      <c r="AI44" s="30">
        <f t="shared" si="5"/>
        <v>1.0499999999999954E-2</v>
      </c>
      <c r="AJ44" s="31">
        <f t="shared" si="6"/>
        <v>1.0411502231036146E-2</v>
      </c>
      <c r="AL44" s="46">
        <f>'Proposed Rates'!I235</f>
        <v>2.07E-2</v>
      </c>
      <c r="AM44" s="45">
        <f>+$F$19</f>
        <v>50</v>
      </c>
      <c r="AN44" s="26">
        <f>AM44*AL44</f>
        <v>1.0349999999999999</v>
      </c>
      <c r="AO44" s="27"/>
      <c r="AP44" s="30">
        <f t="shared" si="8"/>
        <v>1.6000000000000014E-2</v>
      </c>
      <c r="AQ44" s="31">
        <f t="shared" si="9"/>
        <v>1.5701668302257131E-2</v>
      </c>
    </row>
    <row r="45" spans="2:43" x14ac:dyDescent="0.25">
      <c r="B45" s="43" t="s">
        <v>25</v>
      </c>
      <c r="C45" s="21"/>
      <c r="D45" s="22"/>
      <c r="E45" s="23"/>
      <c r="F45" s="47"/>
      <c r="G45" s="48">
        <f>$F$18*(1+$F$73)-$F$18</f>
        <v>1708.5000000000073</v>
      </c>
      <c r="H45" s="26">
        <f t="shared" ref="H45" si="57">G45*F45</f>
        <v>0</v>
      </c>
      <c r="I45" s="27"/>
      <c r="J45" s="49"/>
      <c r="K45" s="48">
        <f>$F$18*(1+$J$73)-$F$18</f>
        <v>1723.8000000000029</v>
      </c>
      <c r="L45" s="26">
        <f t="shared" ref="L45" si="58">K45*J45</f>
        <v>0</v>
      </c>
      <c r="M45" s="27"/>
      <c r="N45" s="30">
        <f t="shared" ref="N45" si="59">L45-H45</f>
        <v>0</v>
      </c>
      <c r="O45" s="31" t="str">
        <f t="shared" ref="O45" si="60">IF((H45)=0,"",(N45/H45))</f>
        <v/>
      </c>
      <c r="Q45" s="49"/>
      <c r="R45" s="48">
        <f>$F$18*(1+Q73)-$F$18</f>
        <v>1723.8000000000029</v>
      </c>
      <c r="S45" s="26">
        <f t="shared" ref="S45" si="61">R45*Q45</f>
        <v>0</v>
      </c>
      <c r="T45" s="27"/>
      <c r="U45" s="30">
        <f t="shared" si="1"/>
        <v>0</v>
      </c>
      <c r="V45" s="31" t="str">
        <f t="shared" si="2"/>
        <v/>
      </c>
      <c r="X45" s="49"/>
      <c r="Y45" s="48">
        <f>$F$18*(1+X73)-$F$18</f>
        <v>1723.8000000000029</v>
      </c>
      <c r="Z45" s="26">
        <f t="shared" ref="Z45" si="62">Y45*X45</f>
        <v>0</v>
      </c>
      <c r="AA45" s="27"/>
      <c r="AB45" s="30">
        <f t="shared" si="3"/>
        <v>0</v>
      </c>
      <c r="AC45" s="31" t="str">
        <f t="shared" si="4"/>
        <v/>
      </c>
      <c r="AE45" s="49"/>
      <c r="AF45" s="48">
        <f>$F$18*(1+AE73)-$F$18</f>
        <v>1723.8000000000029</v>
      </c>
      <c r="AG45" s="26">
        <f t="shared" ref="AG45" si="63">AF45*AE45</f>
        <v>0</v>
      </c>
      <c r="AH45" s="27"/>
      <c r="AI45" s="30">
        <f t="shared" si="5"/>
        <v>0</v>
      </c>
      <c r="AJ45" s="31" t="str">
        <f t="shared" si="6"/>
        <v/>
      </c>
      <c r="AL45" s="49"/>
      <c r="AM45" s="48">
        <f>$F$18*(1+AL73)-$F$18</f>
        <v>1723.8000000000029</v>
      </c>
      <c r="AN45" s="26">
        <f t="shared" ref="AN45" si="64">AM45*AL45</f>
        <v>0</v>
      </c>
      <c r="AO45" s="27"/>
      <c r="AP45" s="30">
        <f t="shared" si="8"/>
        <v>0</v>
      </c>
      <c r="AQ45" s="31" t="str">
        <f t="shared" si="9"/>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8"/>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8"/>
        <v>0</v>
      </c>
      <c r="AQ46" s="31" t="str">
        <f t="shared" si="9"/>
        <v/>
      </c>
    </row>
    <row r="47" spans="2:43" ht="26" x14ac:dyDescent="0.25">
      <c r="B47" s="50" t="s">
        <v>27</v>
      </c>
      <c r="C47" s="51"/>
      <c r="D47" s="51"/>
      <c r="E47" s="51"/>
      <c r="F47" s="52"/>
      <c r="G47" s="53"/>
      <c r="H47" s="54">
        <f>SUM(H40:H46)+H39</f>
        <v>373.86099999999999</v>
      </c>
      <c r="I47" s="36"/>
      <c r="J47" s="53"/>
      <c r="K47" s="55"/>
      <c r="L47" s="54">
        <f>SUM(L40:L46)+L39</f>
        <v>573.25199999999995</v>
      </c>
      <c r="M47" s="36"/>
      <c r="N47" s="37">
        <f t="shared" ref="N47:N64" si="65">L47-H47</f>
        <v>199.39099999999996</v>
      </c>
      <c r="O47" s="38">
        <f t="shared" si="48"/>
        <v>0.53332923198728932</v>
      </c>
      <c r="Q47" s="53"/>
      <c r="R47" s="55"/>
      <c r="S47" s="54">
        <f>SUM(S40:S46)+S39</f>
        <v>461.77049999999997</v>
      </c>
      <c r="T47" s="36"/>
      <c r="U47" s="37">
        <f t="shared" si="1"/>
        <v>-111.48149999999998</v>
      </c>
      <c r="V47" s="38">
        <f t="shared" si="2"/>
        <v>-0.19447206464172823</v>
      </c>
      <c r="X47" s="53"/>
      <c r="Y47" s="55"/>
      <c r="Z47" s="54">
        <f>SUM(Z40:Z46)+Z39</f>
        <v>495.51850000000002</v>
      </c>
      <c r="AA47" s="36"/>
      <c r="AB47" s="37">
        <f t="shared" si="3"/>
        <v>33.748000000000047</v>
      </c>
      <c r="AC47" s="38">
        <f t="shared" si="4"/>
        <v>7.3083923724014524E-2</v>
      </c>
      <c r="AE47" s="53"/>
      <c r="AF47" s="55"/>
      <c r="AG47" s="54">
        <f>SUM(AG40:AG46)+AG39</f>
        <v>503.25900000000001</v>
      </c>
      <c r="AH47" s="36"/>
      <c r="AI47" s="37">
        <f t="shared" si="5"/>
        <v>7.7404999999999973</v>
      </c>
      <c r="AJ47" s="38">
        <f t="shared" si="6"/>
        <v>1.5621011122692688E-2</v>
      </c>
      <c r="AL47" s="53"/>
      <c r="AM47" s="55"/>
      <c r="AN47" s="54">
        <f>SUM(AN40:AN46)+AN39</f>
        <v>507.38499999999999</v>
      </c>
      <c r="AO47" s="36"/>
      <c r="AP47" s="37">
        <f t="shared" si="8"/>
        <v>4.1259999999999764</v>
      </c>
      <c r="AQ47" s="38">
        <f t="shared" si="9"/>
        <v>8.1985617743547089E-3</v>
      </c>
    </row>
    <row r="48" spans="2:43" x14ac:dyDescent="0.25">
      <c r="B48" s="27" t="s">
        <v>28</v>
      </c>
      <c r="C48" s="27"/>
      <c r="D48" s="56" t="s">
        <v>59</v>
      </c>
      <c r="E48" s="57"/>
      <c r="F48" s="28">
        <f>'Proposed Rates'!D155</f>
        <v>2.9016999999999999</v>
      </c>
      <c r="G48" s="58">
        <f>+$F$19</f>
        <v>50</v>
      </c>
      <c r="H48" s="26">
        <f>G48*F48</f>
        <v>145.08500000000001</v>
      </c>
      <c r="I48" s="27"/>
      <c r="J48" s="28">
        <f>'Proposed Rates'!E155</f>
        <v>3.1059000000000001</v>
      </c>
      <c r="K48" s="58">
        <f>+$F$19</f>
        <v>50</v>
      </c>
      <c r="L48" s="26">
        <f>K48*J48</f>
        <v>155.29500000000002</v>
      </c>
      <c r="M48" s="27"/>
      <c r="N48" s="30">
        <f t="shared" si="65"/>
        <v>10.210000000000008</v>
      </c>
      <c r="O48" s="31">
        <f t="shared" si="48"/>
        <v>7.0372540235034683E-2</v>
      </c>
      <c r="Q48" s="28">
        <f>'Proposed Rates'!F155</f>
        <v>3.1059000000000001</v>
      </c>
      <c r="R48" s="58">
        <f>+$F$19</f>
        <v>50</v>
      </c>
      <c r="S48" s="26">
        <f>R48*Q48</f>
        <v>155.29500000000002</v>
      </c>
      <c r="T48" s="27"/>
      <c r="U48" s="30">
        <f t="shared" si="1"/>
        <v>0</v>
      </c>
      <c r="V48" s="31">
        <f t="shared" si="2"/>
        <v>0</v>
      </c>
      <c r="X48" s="28">
        <f>'Proposed Rates'!G155</f>
        <v>3.1059000000000001</v>
      </c>
      <c r="Y48" s="58">
        <f>+$F$19</f>
        <v>50</v>
      </c>
      <c r="Z48" s="26">
        <f>Y48*X48</f>
        <v>155.29500000000002</v>
      </c>
      <c r="AA48" s="27"/>
      <c r="AB48" s="30">
        <f t="shared" si="3"/>
        <v>0</v>
      </c>
      <c r="AC48" s="31">
        <f t="shared" si="4"/>
        <v>0</v>
      </c>
      <c r="AE48" s="28">
        <f>'Proposed Rates'!H155</f>
        <v>3.1059000000000001</v>
      </c>
      <c r="AF48" s="58">
        <f>+$F$19</f>
        <v>50</v>
      </c>
      <c r="AG48" s="26">
        <f>AF48*AE48</f>
        <v>155.29500000000002</v>
      </c>
      <c r="AH48" s="27"/>
      <c r="AI48" s="30">
        <f t="shared" si="5"/>
        <v>0</v>
      </c>
      <c r="AJ48" s="31">
        <f t="shared" si="6"/>
        <v>0</v>
      </c>
      <c r="AL48" s="28">
        <f>'Proposed Rates'!I155</f>
        <v>3.1059000000000001</v>
      </c>
      <c r="AM48" s="58">
        <f>+$F$19</f>
        <v>50</v>
      </c>
      <c r="AN48" s="26">
        <f>AM48*AL48</f>
        <v>155.29500000000002</v>
      </c>
      <c r="AO48" s="27"/>
      <c r="AP48" s="30">
        <f t="shared" si="8"/>
        <v>0</v>
      </c>
      <c r="AQ48" s="31">
        <f t="shared" si="9"/>
        <v>0</v>
      </c>
    </row>
    <row r="49" spans="2:43" ht="25" x14ac:dyDescent="0.25">
      <c r="B49" s="60" t="s">
        <v>29</v>
      </c>
      <c r="C49" s="27"/>
      <c r="D49" s="56" t="s">
        <v>59</v>
      </c>
      <c r="E49" s="57"/>
      <c r="F49" s="28">
        <f>'Proposed Rates'!D169</f>
        <v>2.0474000000000001</v>
      </c>
      <c r="G49" s="58">
        <f>G48</f>
        <v>50</v>
      </c>
      <c r="H49" s="26">
        <f>G49*F49</f>
        <v>102.37</v>
      </c>
      <c r="I49" s="27"/>
      <c r="J49" s="28">
        <f>'Proposed Rates'!E169</f>
        <v>1.9643999999999999</v>
      </c>
      <c r="K49" s="58">
        <f>K48</f>
        <v>50</v>
      </c>
      <c r="L49" s="26">
        <f>K49*J49</f>
        <v>98.22</v>
      </c>
      <c r="M49" s="27"/>
      <c r="N49" s="30">
        <f t="shared" si="65"/>
        <v>-4.1500000000000057</v>
      </c>
      <c r="O49" s="31">
        <f t="shared" si="48"/>
        <v>-4.0539220474748512E-2</v>
      </c>
      <c r="Q49" s="28">
        <f>'Proposed Rates'!F169</f>
        <v>1.9643999999999999</v>
      </c>
      <c r="R49" s="58">
        <f>R48</f>
        <v>50</v>
      </c>
      <c r="S49" s="26">
        <f>R49*Q49</f>
        <v>98.22</v>
      </c>
      <c r="T49" s="27"/>
      <c r="U49" s="30">
        <f t="shared" si="1"/>
        <v>0</v>
      </c>
      <c r="V49" s="31">
        <f t="shared" si="2"/>
        <v>0</v>
      </c>
      <c r="X49" s="28">
        <f>'Proposed Rates'!G169</f>
        <v>1.9643999999999999</v>
      </c>
      <c r="Y49" s="58">
        <f>Y48</f>
        <v>50</v>
      </c>
      <c r="Z49" s="26">
        <f>Y49*X49</f>
        <v>98.22</v>
      </c>
      <c r="AA49" s="27"/>
      <c r="AB49" s="30">
        <f t="shared" si="3"/>
        <v>0</v>
      </c>
      <c r="AC49" s="31">
        <f t="shared" si="4"/>
        <v>0</v>
      </c>
      <c r="AE49" s="28">
        <f>'Proposed Rates'!H169</f>
        <v>1.9643999999999999</v>
      </c>
      <c r="AF49" s="58">
        <f>AF48</f>
        <v>50</v>
      </c>
      <c r="AG49" s="26">
        <f>AF49*AE49</f>
        <v>98.22</v>
      </c>
      <c r="AH49" s="27"/>
      <c r="AI49" s="30">
        <f t="shared" si="5"/>
        <v>0</v>
      </c>
      <c r="AJ49" s="31">
        <f t="shared" si="6"/>
        <v>0</v>
      </c>
      <c r="AL49" s="28">
        <f>'Proposed Rates'!I169</f>
        <v>1.9643999999999999</v>
      </c>
      <c r="AM49" s="58">
        <f>AM48</f>
        <v>50</v>
      </c>
      <c r="AN49" s="26">
        <f>AM49*AL49</f>
        <v>98.22</v>
      </c>
      <c r="AO49" s="27"/>
      <c r="AP49" s="30">
        <f t="shared" si="8"/>
        <v>0</v>
      </c>
      <c r="AQ49" s="31">
        <f t="shared" si="9"/>
        <v>0</v>
      </c>
    </row>
    <row r="50" spans="2:43" ht="26" x14ac:dyDescent="0.25">
      <c r="B50" s="50" t="s">
        <v>30</v>
      </c>
      <c r="C50" s="35"/>
      <c r="D50" s="35"/>
      <c r="E50" s="35"/>
      <c r="F50" s="61"/>
      <c r="G50" s="53"/>
      <c r="H50" s="54">
        <f>SUM(H47:H49)</f>
        <v>621.31600000000003</v>
      </c>
      <c r="I50" s="62"/>
      <c r="J50" s="63"/>
      <c r="K50" s="53"/>
      <c r="L50" s="54">
        <f>SUM(L47:L49)</f>
        <v>826.76700000000005</v>
      </c>
      <c r="M50" s="62"/>
      <c r="N50" s="37">
        <f t="shared" si="65"/>
        <v>205.45100000000002</v>
      </c>
      <c r="O50" s="38">
        <f t="shared" si="48"/>
        <v>0.33067070540594484</v>
      </c>
      <c r="Q50" s="63"/>
      <c r="R50" s="53"/>
      <c r="S50" s="54">
        <f>SUM(S47:S49)</f>
        <v>715.28549999999996</v>
      </c>
      <c r="T50" s="62"/>
      <c r="U50" s="37">
        <f t="shared" si="1"/>
        <v>-111.4815000000001</v>
      </c>
      <c r="V50" s="38">
        <f t="shared" si="2"/>
        <v>-0.13484028752961849</v>
      </c>
      <c r="X50" s="63"/>
      <c r="Y50" s="53"/>
      <c r="Z50" s="54">
        <f>SUM(Z47:Z49)</f>
        <v>749.0335</v>
      </c>
      <c r="AA50" s="62"/>
      <c r="AB50" s="37">
        <f t="shared" si="3"/>
        <v>33.748000000000047</v>
      </c>
      <c r="AC50" s="38">
        <f t="shared" si="4"/>
        <v>4.7181160529606782E-2</v>
      </c>
      <c r="AE50" s="63"/>
      <c r="AF50" s="53"/>
      <c r="AG50" s="54">
        <f>SUM(AG47:AG49)</f>
        <v>756.77400000000011</v>
      </c>
      <c r="AH50" s="62"/>
      <c r="AI50" s="37">
        <f t="shared" si="5"/>
        <v>7.740500000000111</v>
      </c>
      <c r="AJ50" s="38">
        <f t="shared" si="6"/>
        <v>1.0333983727029714E-2</v>
      </c>
      <c r="AL50" s="63"/>
      <c r="AM50" s="53"/>
      <c r="AN50" s="54">
        <f>SUM(AN47:AN49)</f>
        <v>760.90000000000009</v>
      </c>
      <c r="AO50" s="62"/>
      <c r="AP50" s="37">
        <f t="shared" si="8"/>
        <v>4.1259999999999764</v>
      </c>
      <c r="AQ50" s="38">
        <f t="shared" si="9"/>
        <v>5.4520900559479786E-3</v>
      </c>
    </row>
    <row r="51" spans="2:43" ht="25" x14ac:dyDescent="0.25">
      <c r="B51" s="65" t="s">
        <v>31</v>
      </c>
      <c r="C51" s="21"/>
      <c r="D51" s="22" t="s">
        <v>20</v>
      </c>
      <c r="E51" s="23"/>
      <c r="F51" s="66">
        <f>'Proposed Rates'!D181</f>
        <v>3.3999999999999998E-3</v>
      </c>
      <c r="G51" s="58">
        <f>F18+G45</f>
        <v>52708.500000000007</v>
      </c>
      <c r="H51" s="67">
        <f t="shared" ref="H51:H54" si="66">G51*F51</f>
        <v>179.20890000000003</v>
      </c>
      <c r="I51" s="27"/>
      <c r="J51" s="66">
        <f>'Proposed Rates'!E181</f>
        <v>3.3999999999999998E-3</v>
      </c>
      <c r="K51" s="58">
        <f>F18+K45</f>
        <v>52723.8</v>
      </c>
      <c r="L51" s="67">
        <f t="shared" ref="L51:L52" si="67">K51*J51</f>
        <v>179.26092</v>
      </c>
      <c r="M51" s="27"/>
      <c r="N51" s="30">
        <f t="shared" si="65"/>
        <v>5.2019999999970423E-2</v>
      </c>
      <c r="O51" s="68">
        <f t="shared" si="48"/>
        <v>2.9027576197371009E-4</v>
      </c>
      <c r="Q51" s="66">
        <f>'Proposed Rates'!F181</f>
        <v>3.3999999999999998E-3</v>
      </c>
      <c r="R51" s="58">
        <f>F18+R45</f>
        <v>52723.8</v>
      </c>
      <c r="S51" s="67">
        <f t="shared" ref="S51:S52" si="68">R51*Q51</f>
        <v>179.26092</v>
      </c>
      <c r="T51" s="27"/>
      <c r="U51" s="30">
        <f t="shared" si="1"/>
        <v>0</v>
      </c>
      <c r="V51" s="68">
        <f t="shared" si="2"/>
        <v>0</v>
      </c>
      <c r="X51" s="66">
        <f>'Proposed Rates'!G181</f>
        <v>3.3999999999999998E-3</v>
      </c>
      <c r="Y51" s="58">
        <f>F18+Y45</f>
        <v>52723.8</v>
      </c>
      <c r="Z51" s="67">
        <f t="shared" ref="Z51:Z52" si="69">Y51*X51</f>
        <v>179.26092</v>
      </c>
      <c r="AA51" s="27"/>
      <c r="AB51" s="30">
        <f t="shared" si="3"/>
        <v>0</v>
      </c>
      <c r="AC51" s="68">
        <f t="shared" si="4"/>
        <v>0</v>
      </c>
      <c r="AE51" s="66">
        <f>'Proposed Rates'!H181</f>
        <v>3.3999999999999998E-3</v>
      </c>
      <c r="AF51" s="58">
        <f>F18+AF45</f>
        <v>52723.8</v>
      </c>
      <c r="AG51" s="67">
        <f t="shared" ref="AG51:AG52" si="70">AF51*AE51</f>
        <v>179.26092</v>
      </c>
      <c r="AH51" s="27"/>
      <c r="AI51" s="30">
        <f t="shared" si="5"/>
        <v>0</v>
      </c>
      <c r="AJ51" s="68">
        <f t="shared" si="6"/>
        <v>0</v>
      </c>
      <c r="AL51" s="66">
        <f>'Proposed Rates'!I181</f>
        <v>3.3999999999999998E-3</v>
      </c>
      <c r="AM51" s="58">
        <f>F18+AM45</f>
        <v>52723.8</v>
      </c>
      <c r="AN51" s="67">
        <f t="shared" ref="AN51:AN52" si="71">AM51*AL51</f>
        <v>179.26092</v>
      </c>
      <c r="AO51" s="27"/>
      <c r="AP51" s="30">
        <f t="shared" si="8"/>
        <v>0</v>
      </c>
      <c r="AQ51" s="68">
        <f t="shared" si="9"/>
        <v>0</v>
      </c>
    </row>
    <row r="52" spans="2:43" ht="25" x14ac:dyDescent="0.25">
      <c r="B52" s="65" t="s">
        <v>32</v>
      </c>
      <c r="C52" s="21"/>
      <c r="D52" s="22" t="s">
        <v>20</v>
      </c>
      <c r="E52" s="23"/>
      <c r="F52" s="66">
        <f>'Proposed Rates'!D195</f>
        <v>5.0000000000000001E-4</v>
      </c>
      <c r="G52" s="58">
        <f>G51</f>
        <v>52708.500000000007</v>
      </c>
      <c r="H52" s="67">
        <f t="shared" si="66"/>
        <v>26.354250000000004</v>
      </c>
      <c r="I52" s="27"/>
      <c r="J52" s="66">
        <f>'Proposed Rates'!E195</f>
        <v>5.0000000000000001E-4</v>
      </c>
      <c r="K52" s="58">
        <f>F18+K45</f>
        <v>52723.8</v>
      </c>
      <c r="L52" s="67">
        <f t="shared" si="67"/>
        <v>26.361900000000002</v>
      </c>
      <c r="M52" s="27"/>
      <c r="N52" s="30">
        <f t="shared" si="65"/>
        <v>7.6499999999981583E-3</v>
      </c>
      <c r="O52" s="68">
        <f t="shared" si="48"/>
        <v>2.9027576197380523E-4</v>
      </c>
      <c r="Q52" s="66">
        <f>'Proposed Rates'!F195</f>
        <v>5.0000000000000001E-4</v>
      </c>
      <c r="R52" s="58">
        <f>F18+R45</f>
        <v>52723.8</v>
      </c>
      <c r="S52" s="67">
        <f t="shared" si="68"/>
        <v>26.361900000000002</v>
      </c>
      <c r="T52" s="27"/>
      <c r="U52" s="30">
        <f t="shared" si="1"/>
        <v>0</v>
      </c>
      <c r="V52" s="68">
        <f t="shared" si="2"/>
        <v>0</v>
      </c>
      <c r="X52" s="66">
        <f>'Proposed Rates'!G195</f>
        <v>5.0000000000000001E-4</v>
      </c>
      <c r="Y52" s="58">
        <f>F18+Y45</f>
        <v>52723.8</v>
      </c>
      <c r="Z52" s="67">
        <f t="shared" si="69"/>
        <v>26.361900000000002</v>
      </c>
      <c r="AA52" s="27"/>
      <c r="AB52" s="30">
        <f t="shared" si="3"/>
        <v>0</v>
      </c>
      <c r="AC52" s="68">
        <f t="shared" si="4"/>
        <v>0</v>
      </c>
      <c r="AE52" s="66">
        <f>'Proposed Rates'!H195</f>
        <v>5.0000000000000001E-4</v>
      </c>
      <c r="AF52" s="58">
        <f>F18+AF45</f>
        <v>52723.8</v>
      </c>
      <c r="AG52" s="67">
        <f t="shared" si="70"/>
        <v>26.361900000000002</v>
      </c>
      <c r="AH52" s="27"/>
      <c r="AI52" s="30">
        <f t="shared" si="5"/>
        <v>0</v>
      </c>
      <c r="AJ52" s="68">
        <f t="shared" si="6"/>
        <v>0</v>
      </c>
      <c r="AL52" s="66">
        <f>'Proposed Rates'!I195</f>
        <v>5.0000000000000001E-4</v>
      </c>
      <c r="AM52" s="58">
        <f>F18+AM45</f>
        <v>52723.8</v>
      </c>
      <c r="AN52" s="67">
        <f t="shared" si="71"/>
        <v>26.361900000000002</v>
      </c>
      <c r="AO52" s="27"/>
      <c r="AP52" s="30">
        <f t="shared" si="8"/>
        <v>0</v>
      </c>
      <c r="AQ52" s="68">
        <f t="shared" si="9"/>
        <v>0</v>
      </c>
    </row>
    <row r="53" spans="2:43" x14ac:dyDescent="0.25">
      <c r="B53" s="21" t="s">
        <v>33</v>
      </c>
      <c r="C53" s="21"/>
      <c r="D53" s="22" t="s">
        <v>17</v>
      </c>
      <c r="E53" s="23"/>
      <c r="F53" s="66">
        <f>'Proposed Rates'!D209</f>
        <v>0.25</v>
      </c>
      <c r="G53" s="25">
        <v>1</v>
      </c>
      <c r="H53" s="67">
        <f t="shared" si="66"/>
        <v>0.25</v>
      </c>
      <c r="I53" s="27"/>
      <c r="J53" s="66">
        <f>'Proposed Rates'!E209</f>
        <v>0.25</v>
      </c>
      <c r="K53" s="29">
        <v>1</v>
      </c>
      <c r="L53" s="67">
        <f t="shared" ref="L53:L54" si="72">K53*J53</f>
        <v>0.25</v>
      </c>
      <c r="M53" s="27"/>
      <c r="N53" s="30">
        <f t="shared" si="65"/>
        <v>0</v>
      </c>
      <c r="O53" s="68">
        <f t="shared" si="48"/>
        <v>0</v>
      </c>
      <c r="Q53" s="66">
        <f>'Proposed Rates'!F209</f>
        <v>0.25</v>
      </c>
      <c r="R53" s="29">
        <v>1</v>
      </c>
      <c r="S53" s="67">
        <f t="shared" ref="S53:S54" si="73">R53*Q53</f>
        <v>0.25</v>
      </c>
      <c r="T53" s="27"/>
      <c r="U53" s="30">
        <f t="shared" si="1"/>
        <v>0</v>
      </c>
      <c r="V53" s="68">
        <f t="shared" si="2"/>
        <v>0</v>
      </c>
      <c r="X53" s="66">
        <f>'Proposed Rates'!G209</f>
        <v>0.25</v>
      </c>
      <c r="Y53" s="29">
        <v>1</v>
      </c>
      <c r="Z53" s="67">
        <f t="shared" ref="Z53:Z54" si="74">Y53*X53</f>
        <v>0.25</v>
      </c>
      <c r="AA53" s="27"/>
      <c r="AB53" s="30">
        <f t="shared" si="3"/>
        <v>0</v>
      </c>
      <c r="AC53" s="68">
        <f t="shared" si="4"/>
        <v>0</v>
      </c>
      <c r="AE53" s="66">
        <f>'Proposed Rates'!H209</f>
        <v>0.25</v>
      </c>
      <c r="AF53" s="29">
        <v>1</v>
      </c>
      <c r="AG53" s="67">
        <f t="shared" ref="AG53:AG54" si="75">AF53*AE53</f>
        <v>0.25</v>
      </c>
      <c r="AH53" s="27"/>
      <c r="AI53" s="30">
        <f t="shared" si="5"/>
        <v>0</v>
      </c>
      <c r="AJ53" s="68">
        <f t="shared" si="6"/>
        <v>0</v>
      </c>
      <c r="AL53" s="66">
        <f>'Proposed Rates'!I209</f>
        <v>0.25</v>
      </c>
      <c r="AM53" s="29">
        <v>1</v>
      </c>
      <c r="AN53" s="67">
        <f t="shared" ref="AN53:AN54" si="76">AM53*AL53</f>
        <v>0.25</v>
      </c>
      <c r="AO53" s="27"/>
      <c r="AP53" s="30">
        <f t="shared" si="8"/>
        <v>0</v>
      </c>
      <c r="AQ53" s="68">
        <f t="shared" si="9"/>
        <v>0</v>
      </c>
    </row>
    <row r="54" spans="2:43" x14ac:dyDescent="0.25">
      <c r="B54" s="231" t="s">
        <v>124</v>
      </c>
      <c r="C54" s="21"/>
      <c r="D54" s="22"/>
      <c r="E54" s="23"/>
      <c r="F54" s="66">
        <f>'Proposed Rates'!D229</f>
        <v>0.1101</v>
      </c>
      <c r="G54" s="71">
        <f>G52</f>
        <v>52708.500000000007</v>
      </c>
      <c r="H54" s="67">
        <f t="shared" si="66"/>
        <v>5803.2058500000012</v>
      </c>
      <c r="I54" s="27"/>
      <c r="J54" s="66">
        <f>'Proposed Rates'!E229</f>
        <v>0.1101</v>
      </c>
      <c r="K54" s="71">
        <f>$F$18+K45</f>
        <v>52723.8</v>
      </c>
      <c r="L54" s="67">
        <f t="shared" si="72"/>
        <v>5804.8903800000007</v>
      </c>
      <c r="M54" s="27"/>
      <c r="N54" s="30">
        <f t="shared" si="65"/>
        <v>1.6845299999995405</v>
      </c>
      <c r="O54" s="68">
        <f t="shared" si="48"/>
        <v>2.9027576197379596E-4</v>
      </c>
      <c r="Q54" s="66">
        <f>'Proposed Rates'!F229</f>
        <v>0.1101</v>
      </c>
      <c r="R54" s="71">
        <f>$F$18+R45</f>
        <v>52723.8</v>
      </c>
      <c r="S54" s="67">
        <f t="shared" si="73"/>
        <v>5804.8903800000007</v>
      </c>
      <c r="T54" s="27"/>
      <c r="U54" s="30">
        <f t="shared" si="1"/>
        <v>0</v>
      </c>
      <c r="V54" s="68">
        <f t="shared" si="2"/>
        <v>0</v>
      </c>
      <c r="X54" s="66">
        <f>'Proposed Rates'!G229</f>
        <v>0.1101</v>
      </c>
      <c r="Y54" s="71">
        <f>$F$18+Y45</f>
        <v>52723.8</v>
      </c>
      <c r="Z54" s="67">
        <f t="shared" si="74"/>
        <v>5804.8903800000007</v>
      </c>
      <c r="AA54" s="27"/>
      <c r="AB54" s="30">
        <f t="shared" si="3"/>
        <v>0</v>
      </c>
      <c r="AC54" s="68">
        <f t="shared" si="4"/>
        <v>0</v>
      </c>
      <c r="AE54" s="66">
        <f>'Proposed Rates'!H229</f>
        <v>0.1101</v>
      </c>
      <c r="AF54" s="71">
        <f>$F$18+AF45</f>
        <v>52723.8</v>
      </c>
      <c r="AG54" s="67">
        <f t="shared" si="75"/>
        <v>5804.8903800000007</v>
      </c>
      <c r="AH54" s="27"/>
      <c r="AI54" s="30">
        <f t="shared" si="5"/>
        <v>0</v>
      </c>
      <c r="AJ54" s="68">
        <f t="shared" si="6"/>
        <v>0</v>
      </c>
      <c r="AL54" s="66">
        <f>'Proposed Rates'!I229</f>
        <v>0.1101</v>
      </c>
      <c r="AM54" s="71">
        <f>$F$18+AM45</f>
        <v>52723.8</v>
      </c>
      <c r="AN54" s="67">
        <f t="shared" si="76"/>
        <v>5804.8903800000007</v>
      </c>
      <c r="AO54" s="27"/>
      <c r="AP54" s="30">
        <f t="shared" si="8"/>
        <v>0</v>
      </c>
      <c r="AQ54" s="68">
        <f t="shared" si="9"/>
        <v>0</v>
      </c>
    </row>
    <row r="55" spans="2:43" x14ac:dyDescent="0.25">
      <c r="B55" s="231"/>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6630.3350000000009</v>
      </c>
      <c r="I60" s="94"/>
      <c r="J60" s="95"/>
      <c r="K60" s="95"/>
      <c r="L60" s="93">
        <f>SUM(L51:L56,L50)</f>
        <v>6837.5302000000001</v>
      </c>
      <c r="M60" s="96"/>
      <c r="N60" s="97">
        <f t="shared" ref="N60" si="77">L60-H60</f>
        <v>207.1951999999992</v>
      </c>
      <c r="O60" s="98">
        <f t="shared" ref="O60" si="78">IF((H60)=0,"",(N60/H60))</f>
        <v>3.12495824117483E-2</v>
      </c>
      <c r="Q60" s="95"/>
      <c r="R60" s="95"/>
      <c r="S60" s="93">
        <f>SUM(S51:S56,S50)</f>
        <v>6726.0487000000003</v>
      </c>
      <c r="T60" s="96"/>
      <c r="U60" s="97">
        <f t="shared" si="1"/>
        <v>-111.48149999999987</v>
      </c>
      <c r="V60" s="98">
        <f>IF((L60)=0,"",(U60/L60))</f>
        <v>-1.6304352118254609E-2</v>
      </c>
      <c r="X60" s="95"/>
      <c r="Y60" s="95"/>
      <c r="Z60" s="93">
        <f>SUM(Z51:Z56,Z50)</f>
        <v>6759.7967000000008</v>
      </c>
      <c r="AA60" s="96"/>
      <c r="AB60" s="97">
        <f t="shared" si="3"/>
        <v>33.748000000000502</v>
      </c>
      <c r="AC60" s="98">
        <f>IF((S60)=0,"",(AB60/S60))</f>
        <v>5.017507530089769E-3</v>
      </c>
      <c r="AE60" s="95"/>
      <c r="AF60" s="95"/>
      <c r="AG60" s="93">
        <f>SUM(AG51:AG56,AG50)</f>
        <v>6767.5372000000007</v>
      </c>
      <c r="AH60" s="96"/>
      <c r="AI60" s="97">
        <f t="shared" ref="AI60:AI64" si="79">AG60-Z60</f>
        <v>7.7404999999998836</v>
      </c>
      <c r="AJ60" s="98">
        <f>IF((Z60)=0,"",(AI60/Z60))</f>
        <v>1.1450788157578589E-3</v>
      </c>
      <c r="AL60" s="95"/>
      <c r="AM60" s="95"/>
      <c r="AN60" s="93">
        <f>SUM(AN51:AN56,AN50)</f>
        <v>6771.6632000000009</v>
      </c>
      <c r="AO60" s="96"/>
      <c r="AP60" s="97">
        <f t="shared" ref="AP60:AP64" si="80">AN60-AG60</f>
        <v>4.1260000000002037</v>
      </c>
      <c r="AQ60" s="98">
        <f>IF((AG60)=0,"",(AP60/AG60))</f>
        <v>6.09675259708983E-4</v>
      </c>
    </row>
    <row r="61" spans="2:43" x14ac:dyDescent="0.25">
      <c r="B61" s="99" t="s">
        <v>40</v>
      </c>
      <c r="C61" s="21"/>
      <c r="D61" s="21"/>
      <c r="E61" s="21"/>
      <c r="F61" s="100">
        <v>0.13</v>
      </c>
      <c r="G61" s="101"/>
      <c r="H61" s="102">
        <f>H60*F61</f>
        <v>861.94355000000019</v>
      </c>
      <c r="I61" s="103"/>
      <c r="J61" s="104">
        <v>0.13</v>
      </c>
      <c r="K61" s="103"/>
      <c r="L61" s="105">
        <f>L60*J61</f>
        <v>888.87892600000009</v>
      </c>
      <c r="M61" s="106"/>
      <c r="N61" s="107">
        <f t="shared" si="65"/>
        <v>26.935375999999906</v>
      </c>
      <c r="O61" s="108">
        <f t="shared" si="48"/>
        <v>3.1249582411748311E-2</v>
      </c>
      <c r="Q61" s="104">
        <v>0.13</v>
      </c>
      <c r="R61" s="103"/>
      <c r="S61" s="105">
        <f>S60*Q61</f>
        <v>874.38633100000004</v>
      </c>
      <c r="T61" s="106"/>
      <c r="U61" s="107">
        <f t="shared" si="1"/>
        <v>-14.492595000000051</v>
      </c>
      <c r="V61" s="108">
        <f t="shared" ref="V61:V70" si="81">IF((L61)=0,"",(U61/L61))</f>
        <v>-1.6304352118254685E-2</v>
      </c>
      <c r="X61" s="104">
        <v>0.13</v>
      </c>
      <c r="Y61" s="103"/>
      <c r="Z61" s="105">
        <f>Z60*X61</f>
        <v>878.77357100000017</v>
      </c>
      <c r="AA61" s="106"/>
      <c r="AB61" s="107">
        <f t="shared" si="3"/>
        <v>4.3872400000001335</v>
      </c>
      <c r="AC61" s="108">
        <f t="shared" ref="AC61:AC70" si="82">IF((S61)=0,"",(AB61/S61))</f>
        <v>5.0175075300898471E-3</v>
      </c>
      <c r="AE61" s="104">
        <v>0.13</v>
      </c>
      <c r="AF61" s="103"/>
      <c r="AG61" s="105">
        <f>AG60*AE61</f>
        <v>879.77983600000016</v>
      </c>
      <c r="AH61" s="106"/>
      <c r="AI61" s="107">
        <f t="shared" si="79"/>
        <v>1.0062649999999849</v>
      </c>
      <c r="AJ61" s="108">
        <f t="shared" ref="AJ61:AJ70" si="83">IF((Z61)=0,"",(AI61/Z61))</f>
        <v>1.1450788157578587E-3</v>
      </c>
      <c r="AL61" s="104">
        <v>0.13</v>
      </c>
      <c r="AM61" s="103"/>
      <c r="AN61" s="105">
        <f>AN60*AL61</f>
        <v>880.31621600000017</v>
      </c>
      <c r="AO61" s="106"/>
      <c r="AP61" s="107">
        <f t="shared" si="80"/>
        <v>0.53638000000000829</v>
      </c>
      <c r="AQ61" s="108">
        <f t="shared" ref="AQ61:AQ70" si="84">IF((AG61)=0,"",(AP61/AG61))</f>
        <v>6.0967525970896219E-4</v>
      </c>
    </row>
    <row r="62" spans="2:43" ht="13" x14ac:dyDescent="0.25">
      <c r="B62" s="109" t="s">
        <v>41</v>
      </c>
      <c r="C62" s="21"/>
      <c r="D62" s="21"/>
      <c r="E62" s="21"/>
      <c r="F62" s="110"/>
      <c r="G62" s="101"/>
      <c r="H62" s="102">
        <f>H60+H61</f>
        <v>7492.2785500000009</v>
      </c>
      <c r="I62" s="103"/>
      <c r="J62" s="103"/>
      <c r="K62" s="103"/>
      <c r="L62" s="105">
        <f>L60+L61</f>
        <v>7726.4091260000005</v>
      </c>
      <c r="M62" s="106"/>
      <c r="N62" s="107">
        <f t="shared" si="65"/>
        <v>234.13057599999956</v>
      </c>
      <c r="O62" s="108">
        <f t="shared" si="48"/>
        <v>3.1249582411748363E-2</v>
      </c>
      <c r="Q62" s="103"/>
      <c r="R62" s="103"/>
      <c r="S62" s="105">
        <f>S60+S61</f>
        <v>7600.435031</v>
      </c>
      <c r="T62" s="106"/>
      <c r="U62" s="107">
        <f t="shared" si="1"/>
        <v>-125.97409500000049</v>
      </c>
      <c r="V62" s="108">
        <f t="shared" si="81"/>
        <v>-1.6304352118254692E-2</v>
      </c>
      <c r="X62" s="103"/>
      <c r="Y62" s="103"/>
      <c r="Z62" s="105">
        <f>Z60+Z61</f>
        <v>7638.5702710000005</v>
      </c>
      <c r="AA62" s="106"/>
      <c r="AB62" s="107">
        <f t="shared" si="3"/>
        <v>38.135240000000522</v>
      </c>
      <c r="AC62" s="108">
        <f t="shared" si="82"/>
        <v>5.0175075300897629E-3</v>
      </c>
      <c r="AE62" s="103"/>
      <c r="AF62" s="103"/>
      <c r="AG62" s="105">
        <f>AG60+AG61</f>
        <v>7647.3170360000004</v>
      </c>
      <c r="AH62" s="106"/>
      <c r="AI62" s="107">
        <f t="shared" si="79"/>
        <v>8.7467649999998685</v>
      </c>
      <c r="AJ62" s="108">
        <f t="shared" si="83"/>
        <v>1.1450788157578589E-3</v>
      </c>
      <c r="AL62" s="103"/>
      <c r="AM62" s="103"/>
      <c r="AN62" s="105">
        <f>AN60+AN61</f>
        <v>7651.979416000001</v>
      </c>
      <c r="AO62" s="106"/>
      <c r="AP62" s="107">
        <f t="shared" si="80"/>
        <v>4.6623800000006668</v>
      </c>
      <c r="AQ62" s="108">
        <f t="shared" si="84"/>
        <v>6.0967525970904003E-4</v>
      </c>
    </row>
    <row r="63" spans="2:43" ht="15.75" customHeight="1" x14ac:dyDescent="0.25">
      <c r="B63" s="421" t="s">
        <v>127</v>
      </c>
      <c r="C63" s="421"/>
      <c r="D63" s="421"/>
      <c r="E63" s="21"/>
      <c r="F63" s="110"/>
      <c r="G63" s="101"/>
      <c r="H63" s="111">
        <f>F63*H60</f>
        <v>0</v>
      </c>
      <c r="I63" s="103"/>
      <c r="J63" s="103"/>
      <c r="K63" s="103"/>
      <c r="L63" s="174">
        <f>J63*L60</f>
        <v>0</v>
      </c>
      <c r="M63" s="106"/>
      <c r="N63" s="112">
        <f t="shared" si="65"/>
        <v>0</v>
      </c>
      <c r="O63" s="113" t="str">
        <f t="shared" si="48"/>
        <v/>
      </c>
      <c r="Q63" s="103"/>
      <c r="R63" s="103"/>
      <c r="S63" s="174">
        <f>Q63*S60</f>
        <v>0</v>
      </c>
      <c r="T63" s="106"/>
      <c r="U63" s="112">
        <f t="shared" si="1"/>
        <v>0</v>
      </c>
      <c r="V63" s="113" t="str">
        <f t="shared" si="81"/>
        <v/>
      </c>
      <c r="X63" s="103"/>
      <c r="Y63" s="103"/>
      <c r="Z63" s="174">
        <f>X63*Z60</f>
        <v>0</v>
      </c>
      <c r="AA63" s="106"/>
      <c r="AB63" s="112">
        <f t="shared" si="3"/>
        <v>0</v>
      </c>
      <c r="AC63" s="113" t="str">
        <f t="shared" si="82"/>
        <v/>
      </c>
      <c r="AE63" s="103"/>
      <c r="AF63" s="103"/>
      <c r="AG63" s="174">
        <f>AE63*AG60</f>
        <v>0</v>
      </c>
      <c r="AH63" s="106"/>
      <c r="AI63" s="112">
        <f t="shared" si="79"/>
        <v>0</v>
      </c>
      <c r="AJ63" s="113" t="str">
        <f t="shared" si="83"/>
        <v/>
      </c>
      <c r="AL63" s="103"/>
      <c r="AM63" s="103"/>
      <c r="AN63" s="174">
        <f>AL63*AN60</f>
        <v>0</v>
      </c>
      <c r="AO63" s="106"/>
      <c r="AP63" s="112">
        <f t="shared" si="80"/>
        <v>0</v>
      </c>
      <c r="AQ63" s="113" t="str">
        <f t="shared" si="84"/>
        <v/>
      </c>
    </row>
    <row r="64" spans="2:43" ht="13.5" customHeight="1" thickBot="1" x14ac:dyDescent="0.3">
      <c r="B64" s="422" t="s">
        <v>126</v>
      </c>
      <c r="C64" s="422"/>
      <c r="D64" s="422"/>
      <c r="E64" s="114"/>
      <c r="F64" s="115"/>
      <c r="G64" s="116"/>
      <c r="H64" s="117">
        <f>H62-H63</f>
        <v>7492.2785500000009</v>
      </c>
      <c r="I64" s="118"/>
      <c r="J64" s="118"/>
      <c r="K64" s="118"/>
      <c r="L64" s="119">
        <f>L62-L63</f>
        <v>7726.4091260000005</v>
      </c>
      <c r="M64" s="120"/>
      <c r="N64" s="121">
        <f t="shared" si="65"/>
        <v>234.13057599999956</v>
      </c>
      <c r="O64" s="122">
        <f t="shared" si="48"/>
        <v>3.1249582411748363E-2</v>
      </c>
      <c r="Q64" s="118"/>
      <c r="R64" s="118"/>
      <c r="S64" s="119">
        <f>S62-S63</f>
        <v>7600.435031</v>
      </c>
      <c r="T64" s="120"/>
      <c r="U64" s="121">
        <f t="shared" si="1"/>
        <v>-125.97409500000049</v>
      </c>
      <c r="V64" s="122">
        <f t="shared" si="81"/>
        <v>-1.6304352118254692E-2</v>
      </c>
      <c r="X64" s="118"/>
      <c r="Y64" s="118"/>
      <c r="Z64" s="119">
        <f>Z62-Z63</f>
        <v>7638.5702710000005</v>
      </c>
      <c r="AA64" s="120"/>
      <c r="AB64" s="121">
        <f t="shared" si="3"/>
        <v>38.135240000000522</v>
      </c>
      <c r="AC64" s="122">
        <f t="shared" si="82"/>
        <v>5.0175075300897629E-3</v>
      </c>
      <c r="AE64" s="118"/>
      <c r="AF64" s="118"/>
      <c r="AG64" s="119">
        <f>AG62-AG63</f>
        <v>7647.3170360000004</v>
      </c>
      <c r="AH64" s="120"/>
      <c r="AI64" s="121">
        <f t="shared" si="79"/>
        <v>8.7467649999998685</v>
      </c>
      <c r="AJ64" s="122">
        <f t="shared" si="83"/>
        <v>1.1450788157578589E-3</v>
      </c>
      <c r="AL64" s="118"/>
      <c r="AM64" s="118"/>
      <c r="AN64" s="119">
        <f>AN62-AN63</f>
        <v>7651.979416000001</v>
      </c>
      <c r="AO64" s="120"/>
      <c r="AP64" s="121">
        <f t="shared" si="80"/>
        <v>4.6623800000006668</v>
      </c>
      <c r="AQ64" s="122">
        <f t="shared" si="84"/>
        <v>6.0967525970904003E-4</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827.1291500000001</v>
      </c>
      <c r="I66" s="134"/>
      <c r="J66" s="135"/>
      <c r="K66" s="135"/>
      <c r="L66" s="133">
        <f>SUM(L57:L58,L50,L51:L53)</f>
        <v>1032.6398200000001</v>
      </c>
      <c r="M66" s="136"/>
      <c r="N66" s="137">
        <f t="shared" ref="N66:N70" si="85">L66-H66</f>
        <v>205.51067</v>
      </c>
      <c r="O66" s="98">
        <f t="shared" ref="O66:O70" si="86">IF((H66)=0,"",(N66/H66))</f>
        <v>0.24846261312396012</v>
      </c>
      <c r="Q66" s="135"/>
      <c r="R66" s="135"/>
      <c r="S66" s="133">
        <f>SUM(S57:S58,S50,S51:S53)</f>
        <v>921.15831999999989</v>
      </c>
      <c r="T66" s="136"/>
      <c r="U66" s="137">
        <f t="shared" si="1"/>
        <v>-111.48150000000021</v>
      </c>
      <c r="V66" s="98">
        <f t="shared" si="81"/>
        <v>-0.10795777757243585</v>
      </c>
      <c r="X66" s="135"/>
      <c r="Y66" s="135"/>
      <c r="Z66" s="133">
        <f>SUM(Z57:Z58,Z50,Z51:Z53)</f>
        <v>954.90631999999994</v>
      </c>
      <c r="AA66" s="136"/>
      <c r="AB66" s="137">
        <f t="shared" si="3"/>
        <v>33.748000000000047</v>
      </c>
      <c r="AC66" s="98">
        <f t="shared" si="82"/>
        <v>3.6636481772210502E-2</v>
      </c>
      <c r="AE66" s="135"/>
      <c r="AF66" s="135"/>
      <c r="AG66" s="133">
        <f>SUM(AG57:AG58,AG50,AG51:AG53)</f>
        <v>962.64682000000005</v>
      </c>
      <c r="AH66" s="136"/>
      <c r="AI66" s="137">
        <f t="shared" ref="AI66:AI70" si="87">AG66-Z66</f>
        <v>7.740500000000111</v>
      </c>
      <c r="AJ66" s="98">
        <f t="shared" si="83"/>
        <v>8.1060307570276751E-3</v>
      </c>
      <c r="AL66" s="135"/>
      <c r="AM66" s="135"/>
      <c r="AN66" s="133">
        <f>SUM(AN57:AN58,AN50,AN51:AN53)</f>
        <v>966.77282000000002</v>
      </c>
      <c r="AO66" s="136"/>
      <c r="AP66" s="137">
        <f t="shared" ref="AP66:AP70" si="88">AN66-AG66</f>
        <v>4.1259999999999764</v>
      </c>
      <c r="AQ66" s="98">
        <f t="shared" si="84"/>
        <v>4.2860994440307573E-3</v>
      </c>
    </row>
    <row r="67" spans="1:43" s="79" customFormat="1" x14ac:dyDescent="0.25">
      <c r="B67" s="138" t="s">
        <v>40</v>
      </c>
      <c r="C67" s="73"/>
      <c r="D67" s="73"/>
      <c r="E67" s="73"/>
      <c r="F67" s="139">
        <v>0.13</v>
      </c>
      <c r="G67" s="132"/>
      <c r="H67" s="140">
        <f>H66*F67</f>
        <v>107.52678950000002</v>
      </c>
      <c r="I67" s="141"/>
      <c r="J67" s="142">
        <v>0.13</v>
      </c>
      <c r="K67" s="143"/>
      <c r="L67" s="144">
        <f>L66*J67</f>
        <v>134.24317660000003</v>
      </c>
      <c r="M67" s="145"/>
      <c r="N67" s="146">
        <f t="shared" si="85"/>
        <v>26.716387100000006</v>
      </c>
      <c r="O67" s="108">
        <f t="shared" si="86"/>
        <v>0.24846261312396015</v>
      </c>
      <c r="Q67" s="142">
        <v>0.13</v>
      </c>
      <c r="R67" s="143"/>
      <c r="S67" s="144">
        <f>S66*Q67</f>
        <v>119.75058159999999</v>
      </c>
      <c r="T67" s="145"/>
      <c r="U67" s="146">
        <f t="shared" si="1"/>
        <v>-14.492595000000037</v>
      </c>
      <c r="V67" s="108">
        <f t="shared" si="81"/>
        <v>-0.10795777757243592</v>
      </c>
      <c r="X67" s="142">
        <v>0.13</v>
      </c>
      <c r="Y67" s="143"/>
      <c r="Z67" s="144">
        <f>Z66*X67</f>
        <v>124.1378216</v>
      </c>
      <c r="AA67" s="145"/>
      <c r="AB67" s="146">
        <f t="shared" si="3"/>
        <v>4.3872400000000056</v>
      </c>
      <c r="AC67" s="108">
        <f t="shared" si="82"/>
        <v>3.6636481772210495E-2</v>
      </c>
      <c r="AE67" s="142">
        <v>0.13</v>
      </c>
      <c r="AF67" s="143"/>
      <c r="AG67" s="144">
        <f>AG66*AE67</f>
        <v>125.14408660000001</v>
      </c>
      <c r="AH67" s="145"/>
      <c r="AI67" s="146">
        <f t="shared" si="87"/>
        <v>1.0062650000000133</v>
      </c>
      <c r="AJ67" s="108">
        <f t="shared" si="83"/>
        <v>8.1060307570276664E-3</v>
      </c>
      <c r="AL67" s="142">
        <v>0.13</v>
      </c>
      <c r="AM67" s="143"/>
      <c r="AN67" s="144">
        <f>AN66*AL67</f>
        <v>125.6804666</v>
      </c>
      <c r="AO67" s="145"/>
      <c r="AP67" s="146">
        <f t="shared" si="88"/>
        <v>0.53637999999999408</v>
      </c>
      <c r="AQ67" s="108">
        <f t="shared" si="84"/>
        <v>4.2860994440307339E-3</v>
      </c>
    </row>
    <row r="68" spans="1:43" s="79" customFormat="1" ht="13" x14ac:dyDescent="0.25">
      <c r="B68" s="147" t="s">
        <v>41</v>
      </c>
      <c r="C68" s="73"/>
      <c r="D68" s="73"/>
      <c r="E68" s="73"/>
      <c r="F68" s="148"/>
      <c r="G68" s="149"/>
      <c r="H68" s="140">
        <f>H66+H67</f>
        <v>934.65593950000016</v>
      </c>
      <c r="I68" s="141"/>
      <c r="J68" s="141"/>
      <c r="K68" s="141"/>
      <c r="L68" s="144">
        <f>L66+L67</f>
        <v>1166.8829966000001</v>
      </c>
      <c r="M68" s="145"/>
      <c r="N68" s="146">
        <f t="shared" si="85"/>
        <v>232.22705709999991</v>
      </c>
      <c r="O68" s="108">
        <f t="shared" si="86"/>
        <v>0.24846261312396001</v>
      </c>
      <c r="Q68" s="141"/>
      <c r="R68" s="141"/>
      <c r="S68" s="144">
        <f>S66+S67</f>
        <v>1040.9089015999998</v>
      </c>
      <c r="T68" s="145"/>
      <c r="U68" s="146">
        <f t="shared" si="1"/>
        <v>-125.97409500000026</v>
      </c>
      <c r="V68" s="108">
        <f t="shared" si="81"/>
        <v>-0.10795777757243588</v>
      </c>
      <c r="X68" s="141"/>
      <c r="Y68" s="141"/>
      <c r="Z68" s="144">
        <f>Z66+Z67</f>
        <v>1079.0441415999999</v>
      </c>
      <c r="AA68" s="145"/>
      <c r="AB68" s="146">
        <f t="shared" si="3"/>
        <v>38.135240000000067</v>
      </c>
      <c r="AC68" s="108">
        <f t="shared" si="82"/>
        <v>3.6636481772210523E-2</v>
      </c>
      <c r="AE68" s="141"/>
      <c r="AF68" s="141"/>
      <c r="AG68" s="144">
        <f>AG66+AG67</f>
        <v>1087.7909066</v>
      </c>
      <c r="AH68" s="145"/>
      <c r="AI68" s="146">
        <f t="shared" si="87"/>
        <v>8.7467650000000958</v>
      </c>
      <c r="AJ68" s="108">
        <f t="shared" si="83"/>
        <v>8.1060307570276491E-3</v>
      </c>
      <c r="AL68" s="141"/>
      <c r="AM68" s="141"/>
      <c r="AN68" s="144">
        <f>AN66+AN67</f>
        <v>1092.4532866</v>
      </c>
      <c r="AO68" s="145"/>
      <c r="AP68" s="146">
        <f t="shared" si="88"/>
        <v>4.6623799999999846</v>
      </c>
      <c r="AQ68" s="108">
        <f t="shared" si="84"/>
        <v>4.2860994440307677E-3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85"/>
        <v>0</v>
      </c>
      <c r="O69" s="113" t="str">
        <f t="shared" si="86"/>
        <v/>
      </c>
      <c r="Q69" s="141"/>
      <c r="R69" s="141"/>
      <c r="S69" s="175">
        <f>Q69*S66</f>
        <v>0</v>
      </c>
      <c r="T69" s="145"/>
      <c r="U69" s="151">
        <f t="shared" si="1"/>
        <v>0</v>
      </c>
      <c r="V69" s="113" t="str">
        <f t="shared" si="81"/>
        <v/>
      </c>
      <c r="X69" s="141"/>
      <c r="Y69" s="141"/>
      <c r="Z69" s="175">
        <f>X69*Z66</f>
        <v>0</v>
      </c>
      <c r="AA69" s="145"/>
      <c r="AB69" s="151">
        <f t="shared" si="3"/>
        <v>0</v>
      </c>
      <c r="AC69" s="113" t="str">
        <f t="shared" si="82"/>
        <v/>
      </c>
      <c r="AE69" s="141"/>
      <c r="AF69" s="141"/>
      <c r="AG69" s="175">
        <f>AE69*AG66</f>
        <v>0</v>
      </c>
      <c r="AH69" s="145"/>
      <c r="AI69" s="151">
        <f t="shared" si="87"/>
        <v>0</v>
      </c>
      <c r="AJ69" s="113" t="str">
        <f t="shared" si="83"/>
        <v/>
      </c>
      <c r="AL69" s="232"/>
      <c r="AM69" s="141"/>
      <c r="AN69" s="175">
        <f>AL69*AN66</f>
        <v>0</v>
      </c>
      <c r="AO69" s="145"/>
      <c r="AP69" s="151">
        <f t="shared" si="88"/>
        <v>0</v>
      </c>
      <c r="AQ69" s="113" t="str">
        <f t="shared" si="84"/>
        <v/>
      </c>
    </row>
    <row r="70" spans="1:43" s="79" customFormat="1" ht="13.5" customHeight="1" thickBot="1" x14ac:dyDescent="0.3">
      <c r="B70" s="420" t="s">
        <v>128</v>
      </c>
      <c r="C70" s="420"/>
      <c r="D70" s="420"/>
      <c r="E70" s="152"/>
      <c r="F70" s="153"/>
      <c r="G70" s="154"/>
      <c r="H70" s="155">
        <f>H68-H69</f>
        <v>934.65593950000016</v>
      </c>
      <c r="I70" s="156"/>
      <c r="J70" s="156"/>
      <c r="K70" s="156"/>
      <c r="L70" s="157">
        <f>L68-L69</f>
        <v>1166.8829966000001</v>
      </c>
      <c r="M70" s="158"/>
      <c r="N70" s="159">
        <f t="shared" si="85"/>
        <v>232.22705709999991</v>
      </c>
      <c r="O70" s="160">
        <f t="shared" si="86"/>
        <v>0.24846261312396001</v>
      </c>
      <c r="Q70" s="156"/>
      <c r="R70" s="156"/>
      <c r="S70" s="157">
        <f>S68-S69</f>
        <v>1040.9089015999998</v>
      </c>
      <c r="T70" s="158"/>
      <c r="U70" s="159">
        <f t="shared" si="1"/>
        <v>-125.97409500000026</v>
      </c>
      <c r="V70" s="160">
        <f t="shared" si="81"/>
        <v>-0.10795777757243588</v>
      </c>
      <c r="X70" s="156"/>
      <c r="Y70" s="156"/>
      <c r="Z70" s="157">
        <f>Z68-Z69</f>
        <v>1079.0441415999999</v>
      </c>
      <c r="AA70" s="158"/>
      <c r="AB70" s="159">
        <f t="shared" si="3"/>
        <v>38.135240000000067</v>
      </c>
      <c r="AC70" s="160">
        <f t="shared" si="82"/>
        <v>3.6636481772210523E-2</v>
      </c>
      <c r="AE70" s="156"/>
      <c r="AF70" s="156"/>
      <c r="AG70" s="157">
        <f>AG68-AG69</f>
        <v>1087.7909066</v>
      </c>
      <c r="AH70" s="158"/>
      <c r="AI70" s="159">
        <f t="shared" si="87"/>
        <v>8.7467650000000958</v>
      </c>
      <c r="AJ70" s="160">
        <f t="shared" si="83"/>
        <v>8.1060307570276491E-3</v>
      </c>
      <c r="AL70" s="156"/>
      <c r="AM70" s="156"/>
      <c r="AN70" s="157">
        <f>AN68-AN69</f>
        <v>1092.4532866</v>
      </c>
      <c r="AO70" s="158"/>
      <c r="AP70" s="159">
        <f t="shared" si="88"/>
        <v>4.6623799999999846</v>
      </c>
      <c r="AQ70" s="160">
        <f t="shared" si="84"/>
        <v>4.2860994440307677E-3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xWindow="173" yWindow="461" count="3">
    <dataValidation type="list" allowBlank="1" showInputMessage="1" showErrorMessage="1" sqref="D16">
      <formula1>"TOU, non-TOU"</formula1>
    </dataValidation>
    <dataValidation type="list" allowBlank="1" showInputMessage="1" showErrorMessage="1" prompt="Select Charge Unit - monthly, per kWh, per kW" sqref="D71 D51:D59 D65 D40:D46 D48:D49 D23:D38">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488950</xdr:colOff>
                    <xdr:row>16</xdr:row>
                    <xdr:rowOff>184150</xdr:rowOff>
                  </from>
                  <to>
                    <xdr:col>9</xdr:col>
                    <xdr:colOff>298450</xdr:colOff>
                    <xdr:row>18</xdr:row>
                    <xdr:rowOff>31750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374650</xdr:colOff>
                    <xdr:row>16</xdr:row>
                    <xdr:rowOff>114300</xdr:rowOff>
                  </from>
                  <to>
                    <xdr:col>14</xdr:col>
                    <xdr:colOff>381000</xdr:colOff>
                    <xdr:row>18</xdr:row>
                    <xdr:rowOff>146050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91"/>
  <sheetViews>
    <sheetView showGridLines="0" topLeftCell="A11" zoomScale="85" zoomScaleNormal="85" zoomScaleSheetLayoutView="100" workbookViewId="0">
      <selection activeCell="A46" sqref="A46"/>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6.54296875" style="6" bestFit="1" customWidth="1"/>
    <col min="9" max="9" width="2.81640625" style="6" customWidth="1"/>
    <col min="10" max="10" width="12.54296875" style="6" bestFit="1" customWidth="1"/>
    <col min="11" max="11" width="9.81640625" style="6" bestFit="1" customWidth="1"/>
    <col min="12" max="12" width="16.81640625" style="6" bestFit="1" customWidth="1"/>
    <col min="13" max="13" width="2.81640625" style="6" customWidth="1"/>
    <col min="14" max="14" width="16" style="6" customWidth="1"/>
    <col min="15" max="15" width="13.1796875" style="6" customWidth="1"/>
    <col min="16" max="16" width="3.81640625" style="6" customWidth="1"/>
    <col min="17" max="17" width="12.54296875" style="6" bestFit="1" customWidth="1"/>
    <col min="18" max="18" width="9.81640625" style="6" bestFit="1" customWidth="1"/>
    <col min="19" max="19" width="16.81640625" style="6" bestFit="1" customWidth="1"/>
    <col min="20" max="20" width="2.54296875" style="6" bestFit="1" customWidth="1"/>
    <col min="21" max="21" width="13" style="6" bestFit="1" customWidth="1"/>
    <col min="22" max="22" width="12" style="6" bestFit="1" customWidth="1"/>
    <col min="23" max="23" width="4.54296875" style="6" customWidth="1"/>
    <col min="24" max="24" width="12.54296875" style="6" bestFit="1" customWidth="1"/>
    <col min="25" max="25" width="9.81640625" style="6" bestFit="1" customWidth="1"/>
    <col min="26" max="26" width="16.81640625" style="6" bestFit="1" customWidth="1"/>
    <col min="27" max="27" width="2.54296875" style="6" bestFit="1" customWidth="1"/>
    <col min="28" max="28" width="11.81640625" style="6" bestFit="1" customWidth="1"/>
    <col min="29" max="29" width="12" style="6" bestFit="1" customWidth="1"/>
    <col min="30" max="30" width="4.54296875" style="6" customWidth="1"/>
    <col min="31" max="31" width="12.54296875" style="6" bestFit="1" customWidth="1"/>
    <col min="32" max="32" width="9.81640625" style="6" bestFit="1" customWidth="1"/>
    <col min="33" max="33" width="16.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2.453125" style="6" bestFit="1" customWidth="1"/>
    <col min="39" max="39" width="9.81640625" style="6" bestFit="1" customWidth="1"/>
    <col min="40" max="40" width="16.8164062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57</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v>
      </c>
      <c r="G18" s="12" t="s">
        <v>7</v>
      </c>
    </row>
    <row r="19" spans="2:43" ht="13" x14ac:dyDescent="0.3">
      <c r="B19" s="11"/>
      <c r="F19" s="13">
        <v>250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250</v>
      </c>
      <c r="H25" s="26">
        <f t="shared" si="0"/>
        <v>0</v>
      </c>
      <c r="I25" s="27"/>
      <c r="J25" s="24">
        <f>'Proposed Rates'!E83</f>
        <v>0</v>
      </c>
      <c r="K25" s="29">
        <f>$F$19</f>
        <v>250</v>
      </c>
      <c r="L25" s="26">
        <f t="shared" ref="L25:L27" si="9">K25*J25</f>
        <v>0</v>
      </c>
      <c r="M25" s="27"/>
      <c r="N25" s="30">
        <f t="shared" ref="N25:N27" si="10">L25-H25</f>
        <v>0</v>
      </c>
      <c r="O25" s="31" t="str">
        <f t="shared" ref="O25:O27" si="11">IF((H25)=0,"",(N25/H25))</f>
        <v/>
      </c>
      <c r="Q25" s="24">
        <f>'Proposed Rates'!F83</f>
        <v>0</v>
      </c>
      <c r="R25" s="29">
        <f>$F$19</f>
        <v>250</v>
      </c>
      <c r="S25" s="26">
        <f t="shared" ref="S25:S27" si="12">R25*Q25</f>
        <v>0</v>
      </c>
      <c r="T25" s="27"/>
      <c r="U25" s="30">
        <f t="shared" si="1"/>
        <v>0</v>
      </c>
      <c r="V25" s="31" t="str">
        <f t="shared" si="2"/>
        <v/>
      </c>
      <c r="X25" s="24">
        <f>'Proposed Rates'!G83</f>
        <v>0</v>
      </c>
      <c r="Y25" s="29">
        <f>$F$19</f>
        <v>250</v>
      </c>
      <c r="Z25" s="26">
        <f t="shared" ref="Z25:Z27" si="13">Y25*X25</f>
        <v>0</v>
      </c>
      <c r="AA25" s="27"/>
      <c r="AB25" s="30">
        <f t="shared" si="3"/>
        <v>0</v>
      </c>
      <c r="AC25" s="31" t="str">
        <f t="shared" si="4"/>
        <v/>
      </c>
      <c r="AE25" s="24">
        <f>'Proposed Rates'!H83</f>
        <v>0</v>
      </c>
      <c r="AF25" s="29">
        <f>$F$19</f>
        <v>250</v>
      </c>
      <c r="AG25" s="26">
        <f t="shared" ref="AG25:AG27" si="14">AF25*AE25</f>
        <v>0</v>
      </c>
      <c r="AH25" s="27"/>
      <c r="AI25" s="30">
        <f t="shared" si="5"/>
        <v>0</v>
      </c>
      <c r="AJ25" s="31" t="str">
        <f t="shared" si="6"/>
        <v/>
      </c>
      <c r="AL25" s="24">
        <f>'Proposed Rates'!I83</f>
        <v>0</v>
      </c>
      <c r="AM25" s="29">
        <f>$F$19</f>
        <v>250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250</v>
      </c>
      <c r="H26" s="26">
        <f t="shared" si="0"/>
        <v>0</v>
      </c>
      <c r="I26" s="27"/>
      <c r="J26" s="24">
        <f>'Proposed Rates'!E97</f>
        <v>0</v>
      </c>
      <c r="K26" s="29">
        <f t="shared" ref="K26:K27" si="17">$F$19</f>
        <v>250</v>
      </c>
      <c r="L26" s="26">
        <f t="shared" si="9"/>
        <v>0</v>
      </c>
      <c r="M26" s="27"/>
      <c r="N26" s="30">
        <f t="shared" si="10"/>
        <v>0</v>
      </c>
      <c r="O26" s="31" t="str">
        <f t="shared" si="11"/>
        <v/>
      </c>
      <c r="Q26" s="24">
        <f>'Proposed Rates'!F97</f>
        <v>0</v>
      </c>
      <c r="R26" s="29">
        <f t="shared" ref="R26:R27" si="18">$F$19</f>
        <v>250</v>
      </c>
      <c r="S26" s="26">
        <f t="shared" si="12"/>
        <v>0</v>
      </c>
      <c r="T26" s="27"/>
      <c r="U26" s="30">
        <f t="shared" si="1"/>
        <v>0</v>
      </c>
      <c r="V26" s="31" t="str">
        <f t="shared" si="2"/>
        <v/>
      </c>
      <c r="X26" s="24">
        <f>'Proposed Rates'!G97</f>
        <v>0</v>
      </c>
      <c r="Y26" s="29">
        <f t="shared" ref="Y26:Y27" si="19">$F$19</f>
        <v>250</v>
      </c>
      <c r="Z26" s="26">
        <f t="shared" si="13"/>
        <v>0</v>
      </c>
      <c r="AA26" s="27"/>
      <c r="AB26" s="30">
        <f t="shared" si="3"/>
        <v>0</v>
      </c>
      <c r="AC26" s="31" t="str">
        <f t="shared" si="4"/>
        <v/>
      </c>
      <c r="AE26" s="24">
        <f>'Proposed Rates'!H97</f>
        <v>0</v>
      </c>
      <c r="AF26" s="29">
        <f t="shared" ref="AF26:AF27" si="20">$F$19</f>
        <v>250</v>
      </c>
      <c r="AG26" s="26">
        <f t="shared" si="14"/>
        <v>0</v>
      </c>
      <c r="AH26" s="27"/>
      <c r="AI26" s="30">
        <f t="shared" si="5"/>
        <v>0</v>
      </c>
      <c r="AJ26" s="31" t="str">
        <f t="shared" si="6"/>
        <v/>
      </c>
      <c r="AL26" s="24">
        <f>'Proposed Rates'!I97</f>
        <v>0</v>
      </c>
      <c r="AM26" s="29">
        <f t="shared" ref="AM26:AM27" si="21">$F$19</f>
        <v>250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250</v>
      </c>
      <c r="H27" s="26">
        <f t="shared" si="0"/>
        <v>0</v>
      </c>
      <c r="I27" s="27"/>
      <c r="J27" s="24">
        <f>'Proposed Rates'!E111</f>
        <v>0</v>
      </c>
      <c r="K27" s="29">
        <f t="shared" si="17"/>
        <v>250</v>
      </c>
      <c r="L27" s="26">
        <f t="shared" si="9"/>
        <v>0</v>
      </c>
      <c r="M27" s="27"/>
      <c r="N27" s="30">
        <f t="shared" si="10"/>
        <v>0</v>
      </c>
      <c r="O27" s="31" t="str">
        <f t="shared" si="11"/>
        <v/>
      </c>
      <c r="Q27" s="24">
        <f>'Proposed Rates'!F111</f>
        <v>0</v>
      </c>
      <c r="R27" s="29">
        <f t="shared" si="18"/>
        <v>250</v>
      </c>
      <c r="S27" s="26">
        <f t="shared" si="12"/>
        <v>0</v>
      </c>
      <c r="T27" s="27"/>
      <c r="U27" s="30">
        <f t="shared" si="1"/>
        <v>0</v>
      </c>
      <c r="V27" s="31" t="str">
        <f t="shared" si="2"/>
        <v/>
      </c>
      <c r="X27" s="24">
        <f>'Proposed Rates'!G111</f>
        <v>0</v>
      </c>
      <c r="Y27" s="29">
        <f t="shared" si="19"/>
        <v>250</v>
      </c>
      <c r="Z27" s="26">
        <f t="shared" si="13"/>
        <v>0</v>
      </c>
      <c r="AA27" s="27"/>
      <c r="AB27" s="30">
        <f t="shared" si="3"/>
        <v>0</v>
      </c>
      <c r="AC27" s="31" t="str">
        <f t="shared" si="4"/>
        <v/>
      </c>
      <c r="AE27" s="24">
        <f>'Proposed Rates'!H111</f>
        <v>0</v>
      </c>
      <c r="AF27" s="29">
        <f t="shared" si="20"/>
        <v>250</v>
      </c>
      <c r="AG27" s="26">
        <f t="shared" si="14"/>
        <v>0</v>
      </c>
      <c r="AH27" s="27"/>
      <c r="AI27" s="30">
        <f t="shared" si="5"/>
        <v>0</v>
      </c>
      <c r="AJ27" s="31" t="str">
        <f t="shared" si="6"/>
        <v/>
      </c>
      <c r="AL27" s="24">
        <f>'Proposed Rates'!I111</f>
        <v>0</v>
      </c>
      <c r="AM27" s="29">
        <f t="shared" si="21"/>
        <v>250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250</v>
      </c>
      <c r="H29" s="26">
        <f t="shared" si="0"/>
        <v>1219</v>
      </c>
      <c r="I29" s="27"/>
      <c r="J29" s="24">
        <f>+'&gt;50 (100)'!J29</f>
        <v>5.2904999999999998</v>
      </c>
      <c r="K29" s="45">
        <f>+$F$19</f>
        <v>250</v>
      </c>
      <c r="L29" s="26">
        <f t="shared" si="22"/>
        <v>1322.625</v>
      </c>
      <c r="M29" s="27"/>
      <c r="N29" s="30">
        <f t="shared" si="23"/>
        <v>103.625</v>
      </c>
      <c r="O29" s="31">
        <f t="shared" si="24"/>
        <v>8.5008203445447086E-2</v>
      </c>
      <c r="Q29" s="24">
        <f>+'&gt;50 (100)'!Q29</f>
        <v>5.6064999999999996</v>
      </c>
      <c r="R29" s="45">
        <f>+$F$19</f>
        <v>250</v>
      </c>
      <c r="S29" s="26">
        <f t="shared" si="25"/>
        <v>1401.625</v>
      </c>
      <c r="T29" s="27"/>
      <c r="U29" s="30">
        <f t="shared" si="1"/>
        <v>79</v>
      </c>
      <c r="V29" s="31">
        <f t="shared" si="2"/>
        <v>5.9729704186749832E-2</v>
      </c>
      <c r="X29" s="24">
        <f>+'&gt;50 (100)'!X29</f>
        <v>5.8902000000000001</v>
      </c>
      <c r="Y29" s="45">
        <f>+$F$19</f>
        <v>250</v>
      </c>
      <c r="Z29" s="26">
        <f t="shared" si="26"/>
        <v>1472.55</v>
      </c>
      <c r="AA29" s="27"/>
      <c r="AB29" s="30">
        <f t="shared" si="3"/>
        <v>70.924999999999955</v>
      </c>
      <c r="AC29" s="31">
        <f t="shared" si="4"/>
        <v>5.0601979844822939E-2</v>
      </c>
      <c r="AE29" s="24">
        <f>+'&gt;50 (100)'!AE29</f>
        <v>6.0448000000000004</v>
      </c>
      <c r="AF29" s="45">
        <f>+$F$19</f>
        <v>250</v>
      </c>
      <c r="AG29" s="26">
        <f t="shared" si="27"/>
        <v>1511.2</v>
      </c>
      <c r="AH29" s="27"/>
      <c r="AI29" s="30">
        <f t="shared" si="5"/>
        <v>38.650000000000091</v>
      </c>
      <c r="AJ29" s="31">
        <f t="shared" si="6"/>
        <v>2.6246986519982408E-2</v>
      </c>
      <c r="AL29" s="24">
        <f>+'&gt;50 (100)'!AL29</f>
        <v>6.1269999999999998</v>
      </c>
      <c r="AM29" s="45">
        <f>+$F$19</f>
        <v>250</v>
      </c>
      <c r="AN29" s="26">
        <f t="shared" si="28"/>
        <v>1531.75</v>
      </c>
      <c r="AO29" s="27"/>
      <c r="AP29" s="30">
        <f t="shared" si="7"/>
        <v>20.549999999999955</v>
      </c>
      <c r="AQ29" s="31">
        <f t="shared" si="8"/>
        <v>1.3598464796188429E-2</v>
      </c>
    </row>
    <row r="30" spans="2:43" x14ac:dyDescent="0.25">
      <c r="B30" s="21" t="s">
        <v>21</v>
      </c>
      <c r="C30" s="21"/>
      <c r="D30" s="22"/>
      <c r="E30" s="23"/>
      <c r="F30" s="24"/>
      <c r="G30" s="25">
        <f t="shared" ref="G30" si="29">$F$18</f>
        <v>127750</v>
      </c>
      <c r="H30" s="26">
        <f t="shared" si="0"/>
        <v>0</v>
      </c>
      <c r="I30" s="27"/>
      <c r="J30" s="24"/>
      <c r="K30" s="25">
        <f t="shared" ref="K30:K38" si="30">$F$18</f>
        <v>127750</v>
      </c>
      <c r="L30" s="26">
        <f t="shared" si="22"/>
        <v>0</v>
      </c>
      <c r="M30" s="27"/>
      <c r="N30" s="30">
        <f t="shared" si="23"/>
        <v>0</v>
      </c>
      <c r="O30" s="31" t="str">
        <f t="shared" si="24"/>
        <v/>
      </c>
      <c r="Q30" s="24"/>
      <c r="R30" s="25">
        <f t="shared" ref="R30:R38" si="31">$F$18</f>
        <v>127750</v>
      </c>
      <c r="S30" s="26">
        <f t="shared" si="25"/>
        <v>0</v>
      </c>
      <c r="T30" s="27"/>
      <c r="U30" s="30">
        <f t="shared" si="1"/>
        <v>0</v>
      </c>
      <c r="V30" s="31" t="str">
        <f t="shared" si="2"/>
        <v/>
      </c>
      <c r="X30" s="24"/>
      <c r="Y30" s="25">
        <f t="shared" ref="Y30:Y38" si="32">$F$18</f>
        <v>127750</v>
      </c>
      <c r="Z30" s="26">
        <f t="shared" si="26"/>
        <v>0</v>
      </c>
      <c r="AA30" s="27"/>
      <c r="AB30" s="30">
        <f t="shared" si="3"/>
        <v>0</v>
      </c>
      <c r="AC30" s="31" t="str">
        <f t="shared" si="4"/>
        <v/>
      </c>
      <c r="AE30" s="24"/>
      <c r="AF30" s="25">
        <f t="shared" ref="AF30:AF38" si="33">$F$18</f>
        <v>127750</v>
      </c>
      <c r="AG30" s="26">
        <f t="shared" si="27"/>
        <v>0</v>
      </c>
      <c r="AH30" s="27"/>
      <c r="AI30" s="30">
        <f t="shared" si="5"/>
        <v>0</v>
      </c>
      <c r="AJ30" s="31" t="str">
        <f t="shared" si="6"/>
        <v/>
      </c>
      <c r="AL30" s="24"/>
      <c r="AM30" s="25">
        <f t="shared" ref="AM30:AM38" si="34">$F$18</f>
        <v>127750</v>
      </c>
      <c r="AN30" s="26">
        <f t="shared" si="28"/>
        <v>0</v>
      </c>
      <c r="AO30" s="27"/>
      <c r="AP30" s="30">
        <f t="shared" si="7"/>
        <v>0</v>
      </c>
      <c r="AQ30" s="31" t="str">
        <f t="shared" si="8"/>
        <v/>
      </c>
    </row>
    <row r="31" spans="2:43" x14ac:dyDescent="0.25">
      <c r="B31" s="21" t="s">
        <v>136</v>
      </c>
      <c r="C31" s="21"/>
      <c r="D31" s="22" t="s">
        <v>59</v>
      </c>
      <c r="E31" s="23"/>
      <c r="F31" s="24">
        <f>+'Proposed Rates'!D69</f>
        <v>0</v>
      </c>
      <c r="G31" s="45">
        <f>+$F$19</f>
        <v>250</v>
      </c>
      <c r="H31" s="26">
        <f t="shared" si="0"/>
        <v>0</v>
      </c>
      <c r="I31" s="27"/>
      <c r="J31" s="24">
        <f>+'&gt;50 (100)'!J31</f>
        <v>-1.44E-2</v>
      </c>
      <c r="K31" s="45">
        <f>+$F$19</f>
        <v>250</v>
      </c>
      <c r="L31" s="26">
        <f t="shared" si="22"/>
        <v>-3.6</v>
      </c>
      <c r="M31" s="27"/>
      <c r="N31" s="30">
        <f t="shared" si="23"/>
        <v>-3.6</v>
      </c>
      <c r="O31" s="31" t="str">
        <f t="shared" si="24"/>
        <v/>
      </c>
      <c r="Q31" s="24">
        <f>+'&gt;50 (100)'!Q31</f>
        <v>-1.44E-2</v>
      </c>
      <c r="R31" s="45">
        <f>+$F$19</f>
        <v>250</v>
      </c>
      <c r="S31" s="26">
        <f t="shared" si="25"/>
        <v>-3.6</v>
      </c>
      <c r="T31" s="27"/>
      <c r="U31" s="30">
        <f t="shared" si="1"/>
        <v>0</v>
      </c>
      <c r="V31" s="31">
        <f t="shared" si="2"/>
        <v>0</v>
      </c>
      <c r="X31" s="24">
        <f>+'&gt;50 (100)'!X31</f>
        <v>0</v>
      </c>
      <c r="Y31" s="45">
        <f>+$F$19</f>
        <v>250</v>
      </c>
      <c r="Z31" s="26">
        <f t="shared" si="26"/>
        <v>0</v>
      </c>
      <c r="AA31" s="27"/>
      <c r="AB31" s="30">
        <f t="shared" si="3"/>
        <v>3.6</v>
      </c>
      <c r="AC31" s="31">
        <f t="shared" si="4"/>
        <v>-1</v>
      </c>
      <c r="AE31" s="24">
        <f>+'&gt;50 (100)'!AE31</f>
        <v>0</v>
      </c>
      <c r="AF31" s="45">
        <f>+$F$19</f>
        <v>250</v>
      </c>
      <c r="AG31" s="26">
        <f t="shared" si="27"/>
        <v>0</v>
      </c>
      <c r="AH31" s="27"/>
      <c r="AI31" s="30">
        <f t="shared" si="5"/>
        <v>0</v>
      </c>
      <c r="AJ31" s="31" t="str">
        <f t="shared" si="6"/>
        <v/>
      </c>
      <c r="AL31" s="24">
        <f>+'&gt;50 (100)'!AL31</f>
        <v>0</v>
      </c>
      <c r="AM31" s="45">
        <f>+$F$19</f>
        <v>250</v>
      </c>
      <c r="AN31" s="26">
        <f t="shared" si="28"/>
        <v>0</v>
      </c>
      <c r="AO31" s="27"/>
      <c r="AP31" s="30">
        <f t="shared" si="7"/>
        <v>0</v>
      </c>
      <c r="AQ31" s="31" t="str">
        <f t="shared" si="8"/>
        <v/>
      </c>
    </row>
    <row r="32" spans="2:43" x14ac:dyDescent="0.25">
      <c r="B32" s="33"/>
      <c r="C32" s="21"/>
      <c r="D32" s="22"/>
      <c r="E32" s="23"/>
      <c r="F32" s="24"/>
      <c r="G32" s="25">
        <f t="shared" ref="G32:G38" si="35">$F$18</f>
        <v>127750</v>
      </c>
      <c r="H32" s="26">
        <f t="shared" si="0"/>
        <v>0</v>
      </c>
      <c r="I32" s="27"/>
      <c r="J32" s="28"/>
      <c r="K32" s="25">
        <f t="shared" si="30"/>
        <v>127750</v>
      </c>
      <c r="L32" s="26">
        <f t="shared" si="22"/>
        <v>0</v>
      </c>
      <c r="M32" s="27"/>
      <c r="N32" s="30">
        <f t="shared" si="23"/>
        <v>0</v>
      </c>
      <c r="O32" s="31" t="str">
        <f t="shared" si="24"/>
        <v/>
      </c>
      <c r="Q32" s="28"/>
      <c r="R32" s="25">
        <f t="shared" si="31"/>
        <v>127750</v>
      </c>
      <c r="S32" s="26">
        <f t="shared" si="25"/>
        <v>0</v>
      </c>
      <c r="T32" s="27"/>
      <c r="U32" s="30">
        <f t="shared" si="1"/>
        <v>0</v>
      </c>
      <c r="V32" s="31" t="str">
        <f t="shared" si="2"/>
        <v/>
      </c>
      <c r="X32" s="28"/>
      <c r="Y32" s="25">
        <f t="shared" si="32"/>
        <v>127750</v>
      </c>
      <c r="Z32" s="26">
        <f t="shared" si="26"/>
        <v>0</v>
      </c>
      <c r="AA32" s="27"/>
      <c r="AB32" s="30">
        <f t="shared" si="3"/>
        <v>0</v>
      </c>
      <c r="AC32" s="31" t="str">
        <f t="shared" si="4"/>
        <v/>
      </c>
      <c r="AE32" s="28"/>
      <c r="AF32" s="25">
        <f t="shared" si="33"/>
        <v>127750</v>
      </c>
      <c r="AG32" s="26">
        <f t="shared" si="27"/>
        <v>0</v>
      </c>
      <c r="AH32" s="27"/>
      <c r="AI32" s="30">
        <f t="shared" si="5"/>
        <v>0</v>
      </c>
      <c r="AJ32" s="31" t="str">
        <f t="shared" si="6"/>
        <v/>
      </c>
      <c r="AL32" s="28"/>
      <c r="AM32" s="25">
        <f t="shared" si="34"/>
        <v>127750</v>
      </c>
      <c r="AN32" s="26">
        <f t="shared" si="28"/>
        <v>0</v>
      </c>
      <c r="AO32" s="27"/>
      <c r="AP32" s="30">
        <f t="shared" si="7"/>
        <v>0</v>
      </c>
      <c r="AQ32" s="31" t="str">
        <f t="shared" si="8"/>
        <v/>
      </c>
    </row>
    <row r="33" spans="2:43" x14ac:dyDescent="0.25">
      <c r="B33" s="33"/>
      <c r="C33" s="21"/>
      <c r="D33" s="22"/>
      <c r="E33" s="23"/>
      <c r="F33" s="24"/>
      <c r="G33" s="25">
        <f t="shared" si="35"/>
        <v>127750</v>
      </c>
      <c r="H33" s="26">
        <f t="shared" si="0"/>
        <v>0</v>
      </c>
      <c r="I33" s="27"/>
      <c r="J33" s="28"/>
      <c r="K33" s="25">
        <f t="shared" si="30"/>
        <v>127750</v>
      </c>
      <c r="L33" s="26">
        <f t="shared" si="22"/>
        <v>0</v>
      </c>
      <c r="M33" s="27"/>
      <c r="N33" s="30">
        <f t="shared" si="23"/>
        <v>0</v>
      </c>
      <c r="O33" s="31" t="str">
        <f t="shared" si="24"/>
        <v/>
      </c>
      <c r="Q33" s="28"/>
      <c r="R33" s="25">
        <f t="shared" si="31"/>
        <v>127750</v>
      </c>
      <c r="S33" s="26">
        <f t="shared" si="25"/>
        <v>0</v>
      </c>
      <c r="T33" s="27"/>
      <c r="U33" s="30">
        <f t="shared" si="1"/>
        <v>0</v>
      </c>
      <c r="V33" s="31" t="str">
        <f t="shared" si="2"/>
        <v/>
      </c>
      <c r="X33" s="28"/>
      <c r="Y33" s="25">
        <f t="shared" si="32"/>
        <v>127750</v>
      </c>
      <c r="Z33" s="26">
        <f t="shared" si="26"/>
        <v>0</v>
      </c>
      <c r="AA33" s="27"/>
      <c r="AB33" s="30">
        <f t="shared" si="3"/>
        <v>0</v>
      </c>
      <c r="AC33" s="31" t="str">
        <f t="shared" si="4"/>
        <v/>
      </c>
      <c r="AE33" s="28"/>
      <c r="AF33" s="25">
        <f t="shared" si="33"/>
        <v>127750</v>
      </c>
      <c r="AG33" s="26">
        <f t="shared" si="27"/>
        <v>0</v>
      </c>
      <c r="AH33" s="27"/>
      <c r="AI33" s="30">
        <f t="shared" si="5"/>
        <v>0</v>
      </c>
      <c r="AJ33" s="31" t="str">
        <f t="shared" si="6"/>
        <v/>
      </c>
      <c r="AL33" s="28"/>
      <c r="AM33" s="25">
        <f t="shared" si="34"/>
        <v>127750</v>
      </c>
      <c r="AN33" s="26">
        <f t="shared" si="28"/>
        <v>0</v>
      </c>
      <c r="AO33" s="27"/>
      <c r="AP33" s="30">
        <f t="shared" si="7"/>
        <v>0</v>
      </c>
      <c r="AQ33" s="31" t="str">
        <f t="shared" si="8"/>
        <v/>
      </c>
    </row>
    <row r="34" spans="2:43" x14ac:dyDescent="0.25">
      <c r="B34" s="33"/>
      <c r="C34" s="21"/>
      <c r="D34" s="22"/>
      <c r="E34" s="23"/>
      <c r="F34" s="24"/>
      <c r="G34" s="25">
        <f t="shared" si="35"/>
        <v>127750</v>
      </c>
      <c r="H34" s="26">
        <f t="shared" si="0"/>
        <v>0</v>
      </c>
      <c r="I34" s="27"/>
      <c r="J34" s="28"/>
      <c r="K34" s="25">
        <f t="shared" si="30"/>
        <v>127750</v>
      </c>
      <c r="L34" s="26">
        <f t="shared" si="22"/>
        <v>0</v>
      </c>
      <c r="M34" s="27"/>
      <c r="N34" s="30">
        <f t="shared" si="23"/>
        <v>0</v>
      </c>
      <c r="O34" s="31" t="str">
        <f t="shared" si="24"/>
        <v/>
      </c>
      <c r="Q34" s="28"/>
      <c r="R34" s="25">
        <f t="shared" si="31"/>
        <v>127750</v>
      </c>
      <c r="S34" s="26">
        <f t="shared" si="25"/>
        <v>0</v>
      </c>
      <c r="T34" s="27"/>
      <c r="U34" s="30">
        <f t="shared" si="1"/>
        <v>0</v>
      </c>
      <c r="V34" s="31" t="str">
        <f t="shared" si="2"/>
        <v/>
      </c>
      <c r="X34" s="28"/>
      <c r="Y34" s="25">
        <f t="shared" si="32"/>
        <v>127750</v>
      </c>
      <c r="Z34" s="26">
        <f t="shared" si="26"/>
        <v>0</v>
      </c>
      <c r="AA34" s="27"/>
      <c r="AB34" s="30">
        <f t="shared" si="3"/>
        <v>0</v>
      </c>
      <c r="AC34" s="31" t="str">
        <f t="shared" si="4"/>
        <v/>
      </c>
      <c r="AE34" s="28"/>
      <c r="AF34" s="25">
        <f t="shared" si="33"/>
        <v>127750</v>
      </c>
      <c r="AG34" s="26">
        <f t="shared" si="27"/>
        <v>0</v>
      </c>
      <c r="AH34" s="27"/>
      <c r="AI34" s="30">
        <f t="shared" si="5"/>
        <v>0</v>
      </c>
      <c r="AJ34" s="31" t="str">
        <f t="shared" si="6"/>
        <v/>
      </c>
      <c r="AL34" s="28"/>
      <c r="AM34" s="25">
        <f t="shared" si="34"/>
        <v>127750</v>
      </c>
      <c r="AN34" s="26">
        <f t="shared" si="28"/>
        <v>0</v>
      </c>
      <c r="AO34" s="27"/>
      <c r="AP34" s="30">
        <f t="shared" si="7"/>
        <v>0</v>
      </c>
      <c r="AQ34" s="31" t="str">
        <f t="shared" si="8"/>
        <v/>
      </c>
    </row>
    <row r="35" spans="2:43" x14ac:dyDescent="0.25">
      <c r="B35" s="33"/>
      <c r="C35" s="21"/>
      <c r="D35" s="22"/>
      <c r="E35" s="23"/>
      <c r="F35" s="24"/>
      <c r="G35" s="25">
        <f t="shared" si="35"/>
        <v>127750</v>
      </c>
      <c r="H35" s="26">
        <f t="shared" si="0"/>
        <v>0</v>
      </c>
      <c r="I35" s="27"/>
      <c r="J35" s="28"/>
      <c r="K35" s="25">
        <f t="shared" si="30"/>
        <v>127750</v>
      </c>
      <c r="L35" s="26">
        <f t="shared" si="22"/>
        <v>0</v>
      </c>
      <c r="M35" s="27"/>
      <c r="N35" s="30">
        <f t="shared" si="23"/>
        <v>0</v>
      </c>
      <c r="O35" s="31" t="str">
        <f t="shared" si="24"/>
        <v/>
      </c>
      <c r="Q35" s="28"/>
      <c r="R35" s="25">
        <f t="shared" si="31"/>
        <v>127750</v>
      </c>
      <c r="S35" s="26">
        <f t="shared" si="25"/>
        <v>0</v>
      </c>
      <c r="T35" s="27"/>
      <c r="U35" s="30">
        <f t="shared" si="1"/>
        <v>0</v>
      </c>
      <c r="V35" s="31" t="str">
        <f t="shared" si="2"/>
        <v/>
      </c>
      <c r="X35" s="28"/>
      <c r="Y35" s="25">
        <f t="shared" si="32"/>
        <v>127750</v>
      </c>
      <c r="Z35" s="26">
        <f t="shared" si="26"/>
        <v>0</v>
      </c>
      <c r="AA35" s="27"/>
      <c r="AB35" s="30">
        <f t="shared" si="3"/>
        <v>0</v>
      </c>
      <c r="AC35" s="31" t="str">
        <f t="shared" si="4"/>
        <v/>
      </c>
      <c r="AE35" s="28"/>
      <c r="AF35" s="25">
        <f t="shared" si="33"/>
        <v>127750</v>
      </c>
      <c r="AG35" s="26">
        <f t="shared" si="27"/>
        <v>0</v>
      </c>
      <c r="AH35" s="27"/>
      <c r="AI35" s="30">
        <f t="shared" si="5"/>
        <v>0</v>
      </c>
      <c r="AJ35" s="31" t="str">
        <f t="shared" si="6"/>
        <v/>
      </c>
      <c r="AL35" s="28"/>
      <c r="AM35" s="25">
        <f t="shared" si="34"/>
        <v>127750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250</v>
      </c>
      <c r="H36" s="26">
        <f t="shared" si="0"/>
        <v>42.924999999999997</v>
      </c>
      <c r="I36" s="27"/>
      <c r="J36" s="28">
        <f>+'Proposed Rates'!E54</f>
        <v>-0.19719999999999999</v>
      </c>
      <c r="K36" s="25">
        <f>$F19</f>
        <v>250</v>
      </c>
      <c r="L36" s="26">
        <f t="shared" si="22"/>
        <v>-49.3</v>
      </c>
      <c r="M36" s="27"/>
      <c r="N36" s="30">
        <f t="shared" si="23"/>
        <v>-92.224999999999994</v>
      </c>
      <c r="O36" s="31">
        <f t="shared" si="24"/>
        <v>-2.1485148514851486</v>
      </c>
      <c r="Q36" s="28">
        <f>+'Proposed Rates'!F54</f>
        <v>-0.19639999999999999</v>
      </c>
      <c r="R36" s="25">
        <f>$F19</f>
        <v>250</v>
      </c>
      <c r="S36" s="26">
        <f t="shared" si="25"/>
        <v>-49.099999999999994</v>
      </c>
      <c r="T36" s="27"/>
      <c r="U36" s="30">
        <f>S36-L36</f>
        <v>0.20000000000000284</v>
      </c>
      <c r="V36" s="31">
        <f t="shared" si="2"/>
        <v>-4.0567951318458998E-3</v>
      </c>
      <c r="X36" s="28">
        <f>+'Proposed Rates'!G54</f>
        <v>0</v>
      </c>
      <c r="Y36" s="25">
        <f>$F19</f>
        <v>250</v>
      </c>
      <c r="Z36" s="26">
        <f t="shared" si="26"/>
        <v>0</v>
      </c>
      <c r="AA36" s="27"/>
      <c r="AB36" s="30">
        <f t="shared" si="3"/>
        <v>49.099999999999994</v>
      </c>
      <c r="AC36" s="31">
        <f t="shared" si="4"/>
        <v>-1</v>
      </c>
      <c r="AE36" s="28">
        <f>+'Proposed Rates'!H54</f>
        <v>0</v>
      </c>
      <c r="AF36" s="25">
        <f>$F19</f>
        <v>250</v>
      </c>
      <c r="AG36" s="26">
        <f t="shared" si="27"/>
        <v>0</v>
      </c>
      <c r="AH36" s="27"/>
      <c r="AI36" s="30">
        <f t="shared" si="5"/>
        <v>0</v>
      </c>
      <c r="AJ36" s="31" t="str">
        <f t="shared" si="6"/>
        <v/>
      </c>
      <c r="AL36" s="28">
        <f>+'Proposed Rates'!I54</f>
        <v>0</v>
      </c>
      <c r="AM36" s="25">
        <f>$F19</f>
        <v>250</v>
      </c>
      <c r="AN36" s="26">
        <f t="shared" si="28"/>
        <v>0</v>
      </c>
      <c r="AO36" s="27"/>
      <c r="AP36" s="30">
        <f t="shared" si="7"/>
        <v>0</v>
      </c>
      <c r="AQ36" s="31" t="str">
        <f t="shared" si="8"/>
        <v/>
      </c>
    </row>
    <row r="37" spans="2:43" x14ac:dyDescent="0.25">
      <c r="B37" s="33"/>
      <c r="C37" s="21"/>
      <c r="D37" s="22"/>
      <c r="E37" s="23"/>
      <c r="F37" s="24"/>
      <c r="G37" s="25">
        <f t="shared" si="35"/>
        <v>127750</v>
      </c>
      <c r="H37" s="26">
        <f t="shared" si="0"/>
        <v>0</v>
      </c>
      <c r="I37" s="27"/>
      <c r="J37" s="28"/>
      <c r="K37" s="25">
        <f t="shared" si="30"/>
        <v>127750</v>
      </c>
      <c r="L37" s="26">
        <f t="shared" si="22"/>
        <v>0</v>
      </c>
      <c r="M37" s="27"/>
      <c r="N37" s="30">
        <f t="shared" si="23"/>
        <v>0</v>
      </c>
      <c r="O37" s="31" t="str">
        <f t="shared" si="24"/>
        <v/>
      </c>
      <c r="Q37" s="28"/>
      <c r="R37" s="25">
        <f t="shared" si="31"/>
        <v>127750</v>
      </c>
      <c r="S37" s="26">
        <f t="shared" si="25"/>
        <v>0</v>
      </c>
      <c r="T37" s="27"/>
      <c r="U37" s="30">
        <f t="shared" si="1"/>
        <v>0</v>
      </c>
      <c r="V37" s="31" t="str">
        <f t="shared" si="2"/>
        <v/>
      </c>
      <c r="X37" s="28"/>
      <c r="Y37" s="25">
        <f t="shared" si="32"/>
        <v>127750</v>
      </c>
      <c r="Z37" s="26">
        <f t="shared" si="26"/>
        <v>0</v>
      </c>
      <c r="AA37" s="27"/>
      <c r="AB37" s="30">
        <f t="shared" si="3"/>
        <v>0</v>
      </c>
      <c r="AC37" s="31" t="str">
        <f t="shared" si="4"/>
        <v/>
      </c>
      <c r="AE37" s="28"/>
      <c r="AF37" s="25">
        <f t="shared" si="33"/>
        <v>127750</v>
      </c>
      <c r="AG37" s="26">
        <f t="shared" si="27"/>
        <v>0</v>
      </c>
      <c r="AH37" s="27"/>
      <c r="AI37" s="30">
        <f t="shared" si="5"/>
        <v>0</v>
      </c>
      <c r="AJ37" s="31" t="str">
        <f t="shared" si="6"/>
        <v/>
      </c>
      <c r="AL37" s="28"/>
      <c r="AM37" s="25">
        <f t="shared" si="34"/>
        <v>127750</v>
      </c>
      <c r="AN37" s="26">
        <f t="shared" si="28"/>
        <v>0</v>
      </c>
      <c r="AO37" s="27"/>
      <c r="AP37" s="30">
        <f t="shared" si="7"/>
        <v>0</v>
      </c>
      <c r="AQ37" s="31" t="str">
        <f t="shared" si="8"/>
        <v/>
      </c>
    </row>
    <row r="38" spans="2:43" x14ac:dyDescent="0.25">
      <c r="B38" s="33"/>
      <c r="C38" s="21"/>
      <c r="D38" s="22"/>
      <c r="E38" s="23"/>
      <c r="F38" s="24"/>
      <c r="G38" s="25">
        <f t="shared" si="35"/>
        <v>127750</v>
      </c>
      <c r="H38" s="26">
        <f t="shared" si="0"/>
        <v>0</v>
      </c>
      <c r="I38" s="27"/>
      <c r="J38" s="28"/>
      <c r="K38" s="25">
        <f t="shared" si="30"/>
        <v>127750</v>
      </c>
      <c r="L38" s="26">
        <f t="shared" si="22"/>
        <v>0</v>
      </c>
      <c r="M38" s="27"/>
      <c r="N38" s="30">
        <f t="shared" si="23"/>
        <v>0</v>
      </c>
      <c r="O38" s="31" t="str">
        <f t="shared" si="24"/>
        <v/>
      </c>
      <c r="Q38" s="28"/>
      <c r="R38" s="25">
        <f t="shared" si="31"/>
        <v>127750</v>
      </c>
      <c r="S38" s="26">
        <f t="shared" si="25"/>
        <v>0</v>
      </c>
      <c r="T38" s="27"/>
      <c r="U38" s="30">
        <f t="shared" si="1"/>
        <v>0</v>
      </c>
      <c r="V38" s="31" t="str">
        <f t="shared" si="2"/>
        <v/>
      </c>
      <c r="X38" s="28"/>
      <c r="Y38" s="25">
        <f t="shared" si="32"/>
        <v>127750</v>
      </c>
      <c r="Z38" s="26">
        <f t="shared" si="26"/>
        <v>0</v>
      </c>
      <c r="AA38" s="27"/>
      <c r="AB38" s="30">
        <f t="shared" si="3"/>
        <v>0</v>
      </c>
      <c r="AC38" s="31" t="str">
        <f t="shared" si="4"/>
        <v/>
      </c>
      <c r="AE38" s="28"/>
      <c r="AF38" s="25">
        <f t="shared" si="33"/>
        <v>127750</v>
      </c>
      <c r="AG38" s="26">
        <f t="shared" si="27"/>
        <v>0</v>
      </c>
      <c r="AH38" s="27"/>
      <c r="AI38" s="30">
        <f t="shared" si="5"/>
        <v>0</v>
      </c>
      <c r="AJ38" s="31" t="str">
        <f t="shared" si="6"/>
        <v/>
      </c>
      <c r="AL38" s="28"/>
      <c r="AM38" s="25">
        <f t="shared" si="34"/>
        <v>127750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1461.925</v>
      </c>
      <c r="I39" s="62"/>
      <c r="J39" s="239"/>
      <c r="K39" s="240"/>
      <c r="L39" s="238">
        <f>SUM(L23:L38)</f>
        <v>1469.7250000000001</v>
      </c>
      <c r="M39" s="62"/>
      <c r="N39" s="37">
        <f t="shared" si="23"/>
        <v>7.8000000000001819</v>
      </c>
      <c r="O39" s="38">
        <f t="shared" si="24"/>
        <v>5.3354310241634706E-3</v>
      </c>
      <c r="Q39" s="239"/>
      <c r="R39" s="240"/>
      <c r="S39" s="238">
        <f>SUM(S23:S38)</f>
        <v>1548.9250000000002</v>
      </c>
      <c r="T39" s="62"/>
      <c r="U39" s="37">
        <f t="shared" si="1"/>
        <v>79.200000000000045</v>
      </c>
      <c r="V39" s="38">
        <f t="shared" si="2"/>
        <v>5.3887632040007509E-2</v>
      </c>
      <c r="X39" s="239"/>
      <c r="Y39" s="240"/>
      <c r="Z39" s="238">
        <f>SUM(Z23:Z38)</f>
        <v>1672.55</v>
      </c>
      <c r="AA39" s="62"/>
      <c r="AB39" s="37">
        <f t="shared" si="3"/>
        <v>123.62499999999977</v>
      </c>
      <c r="AC39" s="38">
        <f t="shared" si="4"/>
        <v>7.9813418984134007E-2</v>
      </c>
      <c r="AE39" s="239"/>
      <c r="AF39" s="240"/>
      <c r="AG39" s="238">
        <f>SUM(AG23:AG38)</f>
        <v>1711.2</v>
      </c>
      <c r="AH39" s="62"/>
      <c r="AI39" s="37">
        <f t="shared" si="5"/>
        <v>38.650000000000091</v>
      </c>
      <c r="AJ39" s="38">
        <f t="shared" si="6"/>
        <v>2.3108427251801195E-2</v>
      </c>
      <c r="AL39" s="239"/>
      <c r="AM39" s="240"/>
      <c r="AN39" s="238">
        <f>SUM(AN23:AN38)</f>
        <v>1731.75</v>
      </c>
      <c r="AO39" s="62"/>
      <c r="AP39" s="37">
        <f t="shared" si="7"/>
        <v>20.549999999999955</v>
      </c>
      <c r="AQ39" s="38">
        <f t="shared" si="8"/>
        <v>1.2009116409537141E-2</v>
      </c>
    </row>
    <row r="40" spans="2:43" ht="25" x14ac:dyDescent="0.25">
      <c r="B40" s="40" t="s">
        <v>100</v>
      </c>
      <c r="C40" s="21"/>
      <c r="D40" s="22" t="s">
        <v>59</v>
      </c>
      <c r="E40" s="23"/>
      <c r="F40" s="24">
        <f>+'Proposed Rates'!D40</f>
        <v>-4.0300000000000002E-2</v>
      </c>
      <c r="G40" s="45">
        <f>+$F$19</f>
        <v>250</v>
      </c>
      <c r="H40" s="26">
        <f>G40*F40</f>
        <v>-10.075000000000001</v>
      </c>
      <c r="I40" s="27"/>
      <c r="J40" s="24">
        <f>+'Proposed Rates'!E40</f>
        <v>-0.18090000000000001</v>
      </c>
      <c r="K40" s="45">
        <f>+$F$19</f>
        <v>250</v>
      </c>
      <c r="L40" s="26">
        <f>K40*J40</f>
        <v>-45.225000000000001</v>
      </c>
      <c r="M40" s="27"/>
      <c r="N40" s="30">
        <f>L40-H40</f>
        <v>-35.15</v>
      </c>
      <c r="O40" s="31">
        <f>IF((H40)=0,"",(N40/H40))</f>
        <v>3.4888337468982624</v>
      </c>
      <c r="Q40" s="24">
        <f>+'Proposed Rates'!F40</f>
        <v>-0.1802</v>
      </c>
      <c r="R40" s="45">
        <f>+$F$19</f>
        <v>250</v>
      </c>
      <c r="S40" s="26">
        <f>R40*Q40</f>
        <v>-45.05</v>
      </c>
      <c r="T40" s="27"/>
      <c r="U40" s="30">
        <f t="shared" si="1"/>
        <v>0.17500000000000426</v>
      </c>
      <c r="V40" s="31">
        <f t="shared" si="2"/>
        <v>-3.8695411829741131E-3</v>
      </c>
      <c r="X40" s="24">
        <f>+'Proposed Rates'!G40</f>
        <v>0</v>
      </c>
      <c r="Y40" s="45">
        <f>+$F$19</f>
        <v>250</v>
      </c>
      <c r="Z40" s="26">
        <f>Y40*X40</f>
        <v>0</v>
      </c>
      <c r="AA40" s="27"/>
      <c r="AB40" s="30">
        <f t="shared" si="3"/>
        <v>45.05</v>
      </c>
      <c r="AC40" s="31">
        <f t="shared" si="4"/>
        <v>-1</v>
      </c>
      <c r="AE40" s="24">
        <f>+'Proposed Rates'!H40</f>
        <v>0</v>
      </c>
      <c r="AF40" s="45">
        <f>+$F$19</f>
        <v>250</v>
      </c>
      <c r="AG40" s="26">
        <f>AF40*AE40</f>
        <v>0</v>
      </c>
      <c r="AH40" s="27"/>
      <c r="AI40" s="30">
        <f t="shared" si="5"/>
        <v>0</v>
      </c>
      <c r="AJ40" s="31" t="str">
        <f t="shared" si="6"/>
        <v/>
      </c>
      <c r="AL40" s="24">
        <f>+'Proposed Rates'!I40</f>
        <v>0</v>
      </c>
      <c r="AM40" s="45">
        <f>+$F$19</f>
        <v>250</v>
      </c>
      <c r="AN40" s="26">
        <f>AM40*AL40</f>
        <v>0</v>
      </c>
      <c r="AO40" s="27"/>
      <c r="AP40" s="30">
        <f t="shared" si="7"/>
        <v>0</v>
      </c>
      <c r="AQ40" s="31" t="str">
        <f t="shared" si="8"/>
        <v/>
      </c>
    </row>
    <row r="41" spans="2:43" x14ac:dyDescent="0.25">
      <c r="B41" s="40"/>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2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127750</v>
      </c>
      <c r="H42" s="26">
        <f t="shared" ref="H42:H43" si="37">G42*F42</f>
        <v>-191.625</v>
      </c>
      <c r="I42" s="41"/>
      <c r="J42" s="24">
        <f>+'Proposed Rates'!E125</f>
        <v>2.5999999999999999E-3</v>
      </c>
      <c r="K42" s="25">
        <f t="shared" ref="K42" si="38">$F$18</f>
        <v>127750</v>
      </c>
      <c r="L42" s="26">
        <f t="shared" ref="L42:L43" si="39">K42*J42</f>
        <v>332.15</v>
      </c>
      <c r="M42" s="42"/>
      <c r="N42" s="30">
        <f t="shared" ref="N42:N43" si="40">L42-H42</f>
        <v>523.77499999999998</v>
      </c>
      <c r="O42" s="31">
        <f t="shared" ref="O42:O64" si="41">IF((H42)=0,"",(N42/H42))</f>
        <v>-2.7333333333333334</v>
      </c>
      <c r="Q42" s="28">
        <f>+'Proposed Rates'!F125</f>
        <v>0</v>
      </c>
      <c r="R42" s="25">
        <f t="shared" ref="R42" si="42">$F$18</f>
        <v>127750</v>
      </c>
      <c r="S42" s="26">
        <f t="shared" ref="S42:S43" si="43">R42*Q42</f>
        <v>0</v>
      </c>
      <c r="T42" s="42"/>
      <c r="U42" s="30">
        <f t="shared" si="1"/>
        <v>-332.15</v>
      </c>
      <c r="V42" s="31">
        <f t="shared" si="2"/>
        <v>-1</v>
      </c>
      <c r="X42" s="28">
        <f>+'Proposed Rates'!G125</f>
        <v>0</v>
      </c>
      <c r="Y42" s="25">
        <f t="shared" ref="Y42" si="44">$F$18</f>
        <v>127750</v>
      </c>
      <c r="Z42" s="26">
        <f t="shared" ref="Z42:Z43" si="45">Y42*X42</f>
        <v>0</v>
      </c>
      <c r="AA42" s="42"/>
      <c r="AB42" s="30">
        <f t="shared" si="3"/>
        <v>0</v>
      </c>
      <c r="AC42" s="31" t="str">
        <f t="shared" si="4"/>
        <v/>
      </c>
      <c r="AE42" s="28">
        <f>+'Proposed Rates'!H125</f>
        <v>0</v>
      </c>
      <c r="AF42" s="25">
        <f t="shared" ref="AF42" si="46">$F$18</f>
        <v>127750</v>
      </c>
      <c r="AG42" s="26">
        <f t="shared" ref="AG42:AG43" si="47">AF42*AE42</f>
        <v>0</v>
      </c>
      <c r="AH42" s="42"/>
      <c r="AI42" s="30">
        <f t="shared" si="5"/>
        <v>0</v>
      </c>
      <c r="AJ42" s="31" t="str">
        <f t="shared" si="6"/>
        <v/>
      </c>
      <c r="AL42" s="28">
        <f>+'Proposed Rates'!I125</f>
        <v>0</v>
      </c>
      <c r="AM42" s="25">
        <f t="shared" ref="AM42" si="48">$F$18</f>
        <v>127750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45">
        <f>+F19</f>
        <v>250</v>
      </c>
      <c r="H43" s="26">
        <f t="shared" si="37"/>
        <v>-6.1749999999999998</v>
      </c>
      <c r="I43" s="41"/>
      <c r="J43" s="24">
        <f>+'Proposed Rates'!E141</f>
        <v>-0.1046</v>
      </c>
      <c r="K43" s="45">
        <f>+F19</f>
        <v>250</v>
      </c>
      <c r="L43" s="26">
        <f t="shared" si="39"/>
        <v>-26.15</v>
      </c>
      <c r="M43" s="42"/>
      <c r="N43" s="30">
        <f t="shared" si="40"/>
        <v>-19.974999999999998</v>
      </c>
      <c r="O43" s="31">
        <f t="shared" si="41"/>
        <v>3.234817813765182</v>
      </c>
      <c r="Q43" s="28">
        <f>+'Proposed Rates'!F141</f>
        <v>0</v>
      </c>
      <c r="R43" s="25">
        <f>$F$19</f>
        <v>250</v>
      </c>
      <c r="S43" s="26">
        <f t="shared" si="43"/>
        <v>0</v>
      </c>
      <c r="T43" s="42"/>
      <c r="U43" s="30">
        <f t="shared" si="1"/>
        <v>26.15</v>
      </c>
      <c r="V43" s="31">
        <f t="shared" si="2"/>
        <v>-1</v>
      </c>
      <c r="X43" s="28">
        <f>+'Proposed Rates'!G141</f>
        <v>0</v>
      </c>
      <c r="Y43" s="25">
        <f>$F$19</f>
        <v>250</v>
      </c>
      <c r="Z43" s="26">
        <f t="shared" si="45"/>
        <v>0</v>
      </c>
      <c r="AA43" s="42"/>
      <c r="AB43" s="30">
        <f t="shared" si="3"/>
        <v>0</v>
      </c>
      <c r="AC43" s="31" t="str">
        <f t="shared" si="4"/>
        <v/>
      </c>
      <c r="AE43" s="28">
        <f>+'Proposed Rates'!H141</f>
        <v>0</v>
      </c>
      <c r="AF43" s="25">
        <f>$F$19</f>
        <v>250</v>
      </c>
      <c r="AG43" s="26">
        <f t="shared" si="47"/>
        <v>0</v>
      </c>
      <c r="AH43" s="42"/>
      <c r="AI43" s="30">
        <f t="shared" si="5"/>
        <v>0</v>
      </c>
      <c r="AJ43" s="31" t="str">
        <f t="shared" si="6"/>
        <v/>
      </c>
      <c r="AL43" s="28">
        <f>+'Proposed Rates'!I141</f>
        <v>0</v>
      </c>
      <c r="AM43" s="25">
        <f>$F$19</f>
        <v>250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250</v>
      </c>
      <c r="H44" s="26">
        <f>G44*F44</f>
        <v>6.13</v>
      </c>
      <c r="I44" s="27"/>
      <c r="J44" s="46">
        <f>'Proposed Rates'!E235</f>
        <v>1.9640000000000001E-2</v>
      </c>
      <c r="K44" s="45">
        <f>+$F$19</f>
        <v>250</v>
      </c>
      <c r="L44" s="26">
        <f>K44*J44</f>
        <v>4.91</v>
      </c>
      <c r="M44" s="27"/>
      <c r="N44" s="30">
        <f>L44-H44</f>
        <v>-1.2199999999999998</v>
      </c>
      <c r="O44" s="31">
        <f>IF((H44)=0,"",(N44/H44))</f>
        <v>-0.19902120717781399</v>
      </c>
      <c r="Q44" s="46">
        <f>'Proposed Rates'!F235</f>
        <v>1.9910000000000001E-2</v>
      </c>
      <c r="R44" s="45">
        <f>+$F$19</f>
        <v>250</v>
      </c>
      <c r="S44" s="26">
        <f>R44*Q44</f>
        <v>4.9775</v>
      </c>
      <c r="T44" s="27"/>
      <c r="U44" s="30">
        <f t="shared" si="1"/>
        <v>6.7499999999999893E-2</v>
      </c>
      <c r="V44" s="31">
        <f t="shared" si="2"/>
        <v>1.3747454175152727E-2</v>
      </c>
      <c r="X44" s="46">
        <f>'Proposed Rates'!G235</f>
        <v>2.017E-2</v>
      </c>
      <c r="Y44" s="45">
        <f>+$F$19</f>
        <v>250</v>
      </c>
      <c r="Z44" s="26">
        <f>Y44*X44</f>
        <v>5.0425000000000004</v>
      </c>
      <c r="AA44" s="27"/>
      <c r="AB44" s="30">
        <f t="shared" si="3"/>
        <v>6.5000000000000391E-2</v>
      </c>
      <c r="AC44" s="31">
        <f t="shared" si="4"/>
        <v>1.3058764439979989E-2</v>
      </c>
      <c r="AE44" s="46">
        <f>'Proposed Rates'!H235</f>
        <v>2.0379999999999999E-2</v>
      </c>
      <c r="AF44" s="45">
        <f>+$F$19</f>
        <v>250</v>
      </c>
      <c r="AG44" s="26">
        <f>AF44*AE44</f>
        <v>5.0949999999999998</v>
      </c>
      <c r="AH44" s="27"/>
      <c r="AI44" s="30">
        <f t="shared" si="5"/>
        <v>5.2499999999999325E-2</v>
      </c>
      <c r="AJ44" s="31">
        <f t="shared" si="6"/>
        <v>1.0411502231036058E-2</v>
      </c>
      <c r="AL44" s="46">
        <f>'Proposed Rates'!I235</f>
        <v>2.07E-2</v>
      </c>
      <c r="AM44" s="45">
        <f>+$F$19</f>
        <v>250</v>
      </c>
      <c r="AN44" s="26">
        <f>AM44*AL44</f>
        <v>5.1749999999999998</v>
      </c>
      <c r="AO44" s="27"/>
      <c r="AP44" s="30">
        <f t="shared" si="7"/>
        <v>8.0000000000000071E-2</v>
      </c>
      <c r="AQ44" s="31">
        <f t="shared" si="8"/>
        <v>1.5701668302257131E-2</v>
      </c>
    </row>
    <row r="45" spans="2:43" x14ac:dyDescent="0.25">
      <c r="B45" s="43" t="s">
        <v>25</v>
      </c>
      <c r="C45" s="21"/>
      <c r="D45" s="22"/>
      <c r="E45" s="23"/>
      <c r="F45" s="47"/>
      <c r="G45" s="48">
        <f>$F$18*(1+$F$73)-$F$18</f>
        <v>4279.625</v>
      </c>
      <c r="H45" s="26">
        <f t="shared" ref="H45" si="50">G45*F45</f>
        <v>0</v>
      </c>
      <c r="I45" s="27"/>
      <c r="J45" s="49"/>
      <c r="K45" s="48">
        <f>$F$18*(1+$J$73)-$F$18</f>
        <v>4317.9500000000116</v>
      </c>
      <c r="L45" s="26">
        <f t="shared" ref="L45" si="51">K45*J45</f>
        <v>0</v>
      </c>
      <c r="M45" s="27"/>
      <c r="N45" s="30">
        <f t="shared" ref="N45" si="52">L45-H45</f>
        <v>0</v>
      </c>
      <c r="O45" s="31" t="str">
        <f t="shared" ref="O45" si="53">IF((H45)=0,"",(N45/H45))</f>
        <v/>
      </c>
      <c r="Q45" s="49"/>
      <c r="R45" s="48">
        <f>$F$18*(1+Q73)-$F$18</f>
        <v>4317.9500000000116</v>
      </c>
      <c r="S45" s="26">
        <f t="shared" ref="S45" si="54">R45*Q45</f>
        <v>0</v>
      </c>
      <c r="T45" s="27"/>
      <c r="U45" s="30">
        <f t="shared" si="1"/>
        <v>0</v>
      </c>
      <c r="V45" s="31" t="str">
        <f t="shared" si="2"/>
        <v/>
      </c>
      <c r="X45" s="49"/>
      <c r="Y45" s="48">
        <f>$F$18*(1+X73)-$F$18</f>
        <v>4317.9500000000116</v>
      </c>
      <c r="Z45" s="26">
        <f t="shared" ref="Z45" si="55">Y45*X45</f>
        <v>0</v>
      </c>
      <c r="AA45" s="27"/>
      <c r="AB45" s="30">
        <f t="shared" si="3"/>
        <v>0</v>
      </c>
      <c r="AC45" s="31" t="str">
        <f t="shared" si="4"/>
        <v/>
      </c>
      <c r="AE45" s="49"/>
      <c r="AF45" s="48">
        <f>$F$18*(1+AE73)-$F$18</f>
        <v>4317.9500000000116</v>
      </c>
      <c r="AG45" s="26">
        <f t="shared" ref="AG45" si="56">AF45*AE45</f>
        <v>0</v>
      </c>
      <c r="AH45" s="27"/>
      <c r="AI45" s="30">
        <f t="shared" si="5"/>
        <v>0</v>
      </c>
      <c r="AJ45" s="31" t="str">
        <f t="shared" si="6"/>
        <v/>
      </c>
      <c r="AL45" s="49"/>
      <c r="AM45" s="48">
        <f>$F$18*(1+AL73)-$F$18</f>
        <v>4317.9500000000116</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1260.1799999999998</v>
      </c>
      <c r="I47" s="36"/>
      <c r="J47" s="53"/>
      <c r="K47" s="55"/>
      <c r="L47" s="54">
        <f>SUM(L40:L46)+L39</f>
        <v>1735.41</v>
      </c>
      <c r="M47" s="36"/>
      <c r="N47" s="37">
        <f t="shared" ref="N47:N64" si="58">L47-H47</f>
        <v>475.23000000000025</v>
      </c>
      <c r="O47" s="38">
        <f t="shared" si="41"/>
        <v>0.37711279341046544</v>
      </c>
      <c r="Q47" s="53"/>
      <c r="R47" s="55"/>
      <c r="S47" s="54">
        <f>SUM(S40:S46)+S39</f>
        <v>1508.8525000000002</v>
      </c>
      <c r="T47" s="36"/>
      <c r="U47" s="37">
        <f t="shared" si="1"/>
        <v>-226.55749999999989</v>
      </c>
      <c r="V47" s="38">
        <f t="shared" si="2"/>
        <v>-0.13054984124788949</v>
      </c>
      <c r="X47" s="53"/>
      <c r="Y47" s="55"/>
      <c r="Z47" s="54">
        <f>SUM(Z40:Z46)+Z39</f>
        <v>1677.5925</v>
      </c>
      <c r="AA47" s="36"/>
      <c r="AB47" s="37">
        <f t="shared" si="3"/>
        <v>168.73999999999978</v>
      </c>
      <c r="AC47" s="38">
        <f t="shared" si="4"/>
        <v>0.11183333029570469</v>
      </c>
      <c r="AE47" s="53"/>
      <c r="AF47" s="55"/>
      <c r="AG47" s="54">
        <f>SUM(AG40:AG46)+AG39</f>
        <v>1716.2950000000001</v>
      </c>
      <c r="AH47" s="36"/>
      <c r="AI47" s="37">
        <f t="shared" si="5"/>
        <v>38.7025000000001</v>
      </c>
      <c r="AJ47" s="38">
        <f t="shared" si="6"/>
        <v>2.3070262891614086E-2</v>
      </c>
      <c r="AL47" s="53"/>
      <c r="AM47" s="55"/>
      <c r="AN47" s="54">
        <f>SUM(AN40:AN46)+AN39</f>
        <v>1736.925</v>
      </c>
      <c r="AO47" s="36"/>
      <c r="AP47" s="37">
        <f t="shared" si="7"/>
        <v>20.629999999999882</v>
      </c>
      <c r="AQ47" s="38">
        <f t="shared" si="8"/>
        <v>1.202007813342105E-2</v>
      </c>
    </row>
    <row r="48" spans="2:43" x14ac:dyDescent="0.25">
      <c r="B48" s="27" t="s">
        <v>28</v>
      </c>
      <c r="C48" s="27"/>
      <c r="D48" s="56" t="s">
        <v>59</v>
      </c>
      <c r="E48" s="57"/>
      <c r="F48" s="28">
        <f>'Proposed Rates'!D155</f>
        <v>2.9016999999999999</v>
      </c>
      <c r="G48" s="58">
        <f>+$F$19</f>
        <v>250</v>
      </c>
      <c r="H48" s="26">
        <f>G48*F48</f>
        <v>725.42499999999995</v>
      </c>
      <c r="I48" s="27"/>
      <c r="J48" s="28">
        <f>'Proposed Rates'!E155</f>
        <v>3.1059000000000001</v>
      </c>
      <c r="K48" s="58">
        <f>+$F$19</f>
        <v>250</v>
      </c>
      <c r="L48" s="26">
        <f>K48*J48</f>
        <v>776.47500000000002</v>
      </c>
      <c r="M48" s="27"/>
      <c r="N48" s="30">
        <f t="shared" si="58"/>
        <v>51.050000000000068</v>
      </c>
      <c r="O48" s="31">
        <f t="shared" si="41"/>
        <v>7.0372540235034739E-2</v>
      </c>
      <c r="Q48" s="28">
        <f>'Proposed Rates'!F155</f>
        <v>3.1059000000000001</v>
      </c>
      <c r="R48" s="58">
        <f>+$F$19</f>
        <v>250</v>
      </c>
      <c r="S48" s="26">
        <f>R48*Q48</f>
        <v>776.47500000000002</v>
      </c>
      <c r="T48" s="27"/>
      <c r="U48" s="30">
        <f t="shared" si="1"/>
        <v>0</v>
      </c>
      <c r="V48" s="31">
        <f t="shared" si="2"/>
        <v>0</v>
      </c>
      <c r="X48" s="28">
        <f>'Proposed Rates'!G155</f>
        <v>3.1059000000000001</v>
      </c>
      <c r="Y48" s="58">
        <f>+$F$19</f>
        <v>250</v>
      </c>
      <c r="Z48" s="26">
        <f>Y48*X48</f>
        <v>776.47500000000002</v>
      </c>
      <c r="AA48" s="27"/>
      <c r="AB48" s="30">
        <f t="shared" si="3"/>
        <v>0</v>
      </c>
      <c r="AC48" s="31">
        <f t="shared" si="4"/>
        <v>0</v>
      </c>
      <c r="AE48" s="28">
        <f>'Proposed Rates'!H155</f>
        <v>3.1059000000000001</v>
      </c>
      <c r="AF48" s="58">
        <f>+$F$19</f>
        <v>250</v>
      </c>
      <c r="AG48" s="26">
        <f>AF48*AE48</f>
        <v>776.47500000000002</v>
      </c>
      <c r="AH48" s="27"/>
      <c r="AI48" s="30">
        <f t="shared" si="5"/>
        <v>0</v>
      </c>
      <c r="AJ48" s="31">
        <f t="shared" si="6"/>
        <v>0</v>
      </c>
      <c r="AL48" s="28">
        <f>'Proposed Rates'!I155</f>
        <v>3.1059000000000001</v>
      </c>
      <c r="AM48" s="58">
        <f>+$F$19</f>
        <v>250</v>
      </c>
      <c r="AN48" s="26">
        <f>AM48*AL48</f>
        <v>776.47500000000002</v>
      </c>
      <c r="AO48" s="27"/>
      <c r="AP48" s="30">
        <f t="shared" si="7"/>
        <v>0</v>
      </c>
      <c r="AQ48" s="31">
        <f t="shared" si="8"/>
        <v>0</v>
      </c>
    </row>
    <row r="49" spans="2:43" ht="25" x14ac:dyDescent="0.25">
      <c r="B49" s="60" t="s">
        <v>29</v>
      </c>
      <c r="C49" s="27"/>
      <c r="D49" s="56" t="s">
        <v>59</v>
      </c>
      <c r="E49" s="57"/>
      <c r="F49" s="28">
        <f>'Proposed Rates'!D169</f>
        <v>2.0474000000000001</v>
      </c>
      <c r="G49" s="58">
        <f>G48</f>
        <v>250</v>
      </c>
      <c r="H49" s="26">
        <f>G49*F49</f>
        <v>511.85</v>
      </c>
      <c r="I49" s="27"/>
      <c r="J49" s="28">
        <f>'Proposed Rates'!E169</f>
        <v>1.9643999999999999</v>
      </c>
      <c r="K49" s="58">
        <f>K48</f>
        <v>250</v>
      </c>
      <c r="L49" s="26">
        <f>K49*J49</f>
        <v>491.09999999999997</v>
      </c>
      <c r="M49" s="27"/>
      <c r="N49" s="30">
        <f t="shared" si="58"/>
        <v>-20.750000000000057</v>
      </c>
      <c r="O49" s="31">
        <f t="shared" si="41"/>
        <v>-4.0539220474748568E-2</v>
      </c>
      <c r="Q49" s="28">
        <f>'Proposed Rates'!F169</f>
        <v>1.9643999999999999</v>
      </c>
      <c r="R49" s="58">
        <f>R48</f>
        <v>250</v>
      </c>
      <c r="S49" s="26">
        <f>R49*Q49</f>
        <v>491.09999999999997</v>
      </c>
      <c r="T49" s="27"/>
      <c r="U49" s="30">
        <f t="shared" si="1"/>
        <v>0</v>
      </c>
      <c r="V49" s="31">
        <f t="shared" si="2"/>
        <v>0</v>
      </c>
      <c r="X49" s="28">
        <f>'Proposed Rates'!G169</f>
        <v>1.9643999999999999</v>
      </c>
      <c r="Y49" s="58">
        <f>Y48</f>
        <v>250</v>
      </c>
      <c r="Z49" s="26">
        <f>Y49*X49</f>
        <v>491.09999999999997</v>
      </c>
      <c r="AA49" s="27"/>
      <c r="AB49" s="30">
        <f t="shared" si="3"/>
        <v>0</v>
      </c>
      <c r="AC49" s="31">
        <f t="shared" si="4"/>
        <v>0</v>
      </c>
      <c r="AE49" s="28">
        <f>'Proposed Rates'!H169</f>
        <v>1.9643999999999999</v>
      </c>
      <c r="AF49" s="58">
        <f>AF48</f>
        <v>250</v>
      </c>
      <c r="AG49" s="26">
        <f>AF49*AE49</f>
        <v>491.09999999999997</v>
      </c>
      <c r="AH49" s="27"/>
      <c r="AI49" s="30">
        <f t="shared" si="5"/>
        <v>0</v>
      </c>
      <c r="AJ49" s="31">
        <f t="shared" si="6"/>
        <v>0</v>
      </c>
      <c r="AL49" s="28">
        <f>'Proposed Rates'!I169</f>
        <v>1.9643999999999999</v>
      </c>
      <c r="AM49" s="58">
        <f>AM48</f>
        <v>250</v>
      </c>
      <c r="AN49" s="26">
        <f>AM49*AL49</f>
        <v>491.09999999999997</v>
      </c>
      <c r="AO49" s="27"/>
      <c r="AP49" s="30">
        <f t="shared" si="7"/>
        <v>0</v>
      </c>
      <c r="AQ49" s="31">
        <f t="shared" si="8"/>
        <v>0</v>
      </c>
    </row>
    <row r="50" spans="2:43" ht="26" x14ac:dyDescent="0.25">
      <c r="B50" s="50" t="s">
        <v>30</v>
      </c>
      <c r="C50" s="35"/>
      <c r="D50" s="35"/>
      <c r="E50" s="35"/>
      <c r="F50" s="61"/>
      <c r="G50" s="53"/>
      <c r="H50" s="54">
        <f>SUM(H47:H49)</f>
        <v>2497.4549999999999</v>
      </c>
      <c r="I50" s="62"/>
      <c r="J50" s="63"/>
      <c r="K50" s="53"/>
      <c r="L50" s="54">
        <f>SUM(L47:L49)</f>
        <v>3002.9850000000001</v>
      </c>
      <c r="M50" s="62"/>
      <c r="N50" s="37">
        <f t="shared" si="58"/>
        <v>505.5300000000002</v>
      </c>
      <c r="O50" s="38">
        <f t="shared" si="41"/>
        <v>0.20241806158669534</v>
      </c>
      <c r="Q50" s="63"/>
      <c r="R50" s="53"/>
      <c r="S50" s="54">
        <f>SUM(S47:S49)</f>
        <v>2776.4275000000002</v>
      </c>
      <c r="T50" s="62"/>
      <c r="U50" s="37">
        <f t="shared" si="1"/>
        <v>-226.55749999999989</v>
      </c>
      <c r="V50" s="38">
        <f t="shared" si="2"/>
        <v>-7.5444099787378191E-2</v>
      </c>
      <c r="X50" s="63"/>
      <c r="Y50" s="53"/>
      <c r="Z50" s="54">
        <f>SUM(Z47:Z49)</f>
        <v>2945.1675</v>
      </c>
      <c r="AA50" s="62"/>
      <c r="AB50" s="37">
        <f t="shared" si="3"/>
        <v>168.73999999999978</v>
      </c>
      <c r="AC50" s="38">
        <f t="shared" si="4"/>
        <v>6.0775943185982624E-2</v>
      </c>
      <c r="AE50" s="63"/>
      <c r="AF50" s="53"/>
      <c r="AG50" s="54">
        <f>SUM(AG47:AG49)</f>
        <v>2983.87</v>
      </c>
      <c r="AH50" s="62"/>
      <c r="AI50" s="37">
        <f t="shared" si="5"/>
        <v>38.702499999999873</v>
      </c>
      <c r="AJ50" s="38">
        <f t="shared" si="6"/>
        <v>1.3141018295224252E-2</v>
      </c>
      <c r="AL50" s="63"/>
      <c r="AM50" s="53"/>
      <c r="AN50" s="54">
        <f>SUM(AN47:AN49)</f>
        <v>3004.5</v>
      </c>
      <c r="AO50" s="62"/>
      <c r="AP50" s="37">
        <f t="shared" si="7"/>
        <v>20.630000000000109</v>
      </c>
      <c r="AQ50" s="38">
        <f t="shared" si="8"/>
        <v>6.9138400801643874E-3</v>
      </c>
    </row>
    <row r="51" spans="2:43" ht="25" x14ac:dyDescent="0.25">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132067.95000000001</v>
      </c>
      <c r="L51" s="67">
        <f t="shared" ref="L51:L52" si="60">K51*J51</f>
        <v>449.03102999999999</v>
      </c>
      <c r="M51" s="27"/>
      <c r="N51" s="30">
        <f t="shared" si="58"/>
        <v>0.13030500000002121</v>
      </c>
      <c r="O51" s="68">
        <f t="shared" si="41"/>
        <v>2.9027576197392243E-4</v>
      </c>
      <c r="Q51" s="66">
        <f>'Proposed Rates'!F181</f>
        <v>3.3999999999999998E-3</v>
      </c>
      <c r="R51" s="58">
        <f>F18+R45</f>
        <v>132067.95000000001</v>
      </c>
      <c r="S51" s="67">
        <f t="shared" ref="S51:S52" si="61">R51*Q51</f>
        <v>449.03102999999999</v>
      </c>
      <c r="T51" s="27"/>
      <c r="U51" s="30">
        <f t="shared" si="1"/>
        <v>0</v>
      </c>
      <c r="V51" s="68">
        <f t="shared" si="2"/>
        <v>0</v>
      </c>
      <c r="X51" s="66">
        <f>'Proposed Rates'!G181</f>
        <v>3.3999999999999998E-3</v>
      </c>
      <c r="Y51" s="58">
        <f>F18+Y45</f>
        <v>132067.95000000001</v>
      </c>
      <c r="Z51" s="67">
        <f t="shared" ref="Z51:Z52" si="62">Y51*X51</f>
        <v>449.03102999999999</v>
      </c>
      <c r="AA51" s="27"/>
      <c r="AB51" s="30">
        <f t="shared" si="3"/>
        <v>0</v>
      </c>
      <c r="AC51" s="68">
        <f t="shared" si="4"/>
        <v>0</v>
      </c>
      <c r="AE51" s="66">
        <f>'Proposed Rates'!H181</f>
        <v>3.3999999999999998E-3</v>
      </c>
      <c r="AF51" s="58">
        <f>F18+AF45</f>
        <v>132067.95000000001</v>
      </c>
      <c r="AG51" s="67">
        <f t="shared" ref="AG51:AG52" si="63">AF51*AE51</f>
        <v>449.03102999999999</v>
      </c>
      <c r="AH51" s="27"/>
      <c r="AI51" s="30">
        <f t="shared" si="5"/>
        <v>0</v>
      </c>
      <c r="AJ51" s="68">
        <f t="shared" si="6"/>
        <v>0</v>
      </c>
      <c r="AL51" s="66">
        <f>'Proposed Rates'!I181</f>
        <v>3.3999999999999998E-3</v>
      </c>
      <c r="AM51" s="58">
        <f>F18+AM45</f>
        <v>132067.95000000001</v>
      </c>
      <c r="AN51" s="67">
        <f t="shared" ref="AN51:AN52" si="64">AM51*AL51</f>
        <v>449.03102999999999</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132067.95000000001</v>
      </c>
      <c r="L52" s="67">
        <f t="shared" si="60"/>
        <v>66.033975000000012</v>
      </c>
      <c r="M52" s="27"/>
      <c r="N52" s="30">
        <f t="shared" si="58"/>
        <v>1.9162500000007299E-2</v>
      </c>
      <c r="O52" s="68">
        <f t="shared" si="41"/>
        <v>2.9027576197398575E-4</v>
      </c>
      <c r="Q52" s="66">
        <f>'Proposed Rates'!F195</f>
        <v>5.0000000000000001E-4</v>
      </c>
      <c r="R52" s="58">
        <f>F18+R45</f>
        <v>132067.95000000001</v>
      </c>
      <c r="S52" s="67">
        <f t="shared" si="61"/>
        <v>66.033975000000012</v>
      </c>
      <c r="T52" s="27"/>
      <c r="U52" s="30">
        <f t="shared" si="1"/>
        <v>0</v>
      </c>
      <c r="V52" s="68">
        <f t="shared" si="2"/>
        <v>0</v>
      </c>
      <c r="X52" s="66">
        <f>'Proposed Rates'!G195</f>
        <v>5.0000000000000001E-4</v>
      </c>
      <c r="Y52" s="58">
        <f>F18+Y45</f>
        <v>132067.95000000001</v>
      </c>
      <c r="Z52" s="67">
        <f t="shared" si="62"/>
        <v>66.033975000000012</v>
      </c>
      <c r="AA52" s="27"/>
      <c r="AB52" s="30">
        <f t="shared" si="3"/>
        <v>0</v>
      </c>
      <c r="AC52" s="68">
        <f t="shared" si="4"/>
        <v>0</v>
      </c>
      <c r="AE52" s="66">
        <f>'Proposed Rates'!H195</f>
        <v>5.0000000000000001E-4</v>
      </c>
      <c r="AF52" s="58">
        <f>F18+AF45</f>
        <v>132067.95000000001</v>
      </c>
      <c r="AG52" s="67">
        <f t="shared" si="63"/>
        <v>66.033975000000012</v>
      </c>
      <c r="AH52" s="27"/>
      <c r="AI52" s="30">
        <f t="shared" si="5"/>
        <v>0</v>
      </c>
      <c r="AJ52" s="68">
        <f t="shared" si="6"/>
        <v>0</v>
      </c>
      <c r="AL52" s="66">
        <f>'Proposed Rates'!I195</f>
        <v>5.0000000000000001E-4</v>
      </c>
      <c r="AM52" s="58">
        <f>F18+AM45</f>
        <v>132067.95000000001</v>
      </c>
      <c r="AN52" s="67">
        <f t="shared" si="64"/>
        <v>66.033975000000012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5">
      <c r="B54" s="43" t="s">
        <v>124</v>
      </c>
      <c r="C54" s="21"/>
      <c r="D54" s="22"/>
      <c r="E54" s="23"/>
      <c r="F54" s="66">
        <f>'Proposed Rates'!D229</f>
        <v>0.1101</v>
      </c>
      <c r="G54" s="71">
        <f>G52</f>
        <v>132029.625</v>
      </c>
      <c r="H54" s="67">
        <f t="shared" si="59"/>
        <v>14536.4617125</v>
      </c>
      <c r="I54" s="27"/>
      <c r="J54" s="66">
        <f>'Proposed Rates'!E229</f>
        <v>0.1101</v>
      </c>
      <c r="K54" s="71">
        <f>$F$18+K45</f>
        <v>132067.95000000001</v>
      </c>
      <c r="L54" s="67">
        <f t="shared" si="65"/>
        <v>14540.681295000002</v>
      </c>
      <c r="M54" s="27"/>
      <c r="N54" s="30">
        <f t="shared" si="58"/>
        <v>4.2195825000017066</v>
      </c>
      <c r="O54" s="68">
        <f t="shared" si="41"/>
        <v>2.9027576197399258E-4</v>
      </c>
      <c r="Q54" s="66">
        <f>'Proposed Rates'!F229</f>
        <v>0.1101</v>
      </c>
      <c r="R54" s="71">
        <f>$F$18+R45</f>
        <v>132067.95000000001</v>
      </c>
      <c r="S54" s="67">
        <f t="shared" si="66"/>
        <v>14540.681295000002</v>
      </c>
      <c r="T54" s="27"/>
      <c r="U54" s="30">
        <f t="shared" si="1"/>
        <v>0</v>
      </c>
      <c r="V54" s="68">
        <f t="shared" si="2"/>
        <v>0</v>
      </c>
      <c r="X54" s="66">
        <f>'Proposed Rates'!G229</f>
        <v>0.1101</v>
      </c>
      <c r="Y54" s="71">
        <f>$F$18+Y45</f>
        <v>132067.95000000001</v>
      </c>
      <c r="Z54" s="67">
        <f t="shared" si="67"/>
        <v>14540.681295000002</v>
      </c>
      <c r="AA54" s="27"/>
      <c r="AB54" s="30">
        <f t="shared" si="3"/>
        <v>0</v>
      </c>
      <c r="AC54" s="68">
        <f t="shared" si="4"/>
        <v>0</v>
      </c>
      <c r="AE54" s="66">
        <f>'Proposed Rates'!H229</f>
        <v>0.1101</v>
      </c>
      <c r="AF54" s="71">
        <f>$F$18+AF45</f>
        <v>132067.95000000001</v>
      </c>
      <c r="AG54" s="67">
        <f t="shared" si="68"/>
        <v>14540.681295000002</v>
      </c>
      <c r="AH54" s="27"/>
      <c r="AI54" s="30">
        <f t="shared" si="5"/>
        <v>0</v>
      </c>
      <c r="AJ54" s="68">
        <f t="shared" si="6"/>
        <v>0</v>
      </c>
      <c r="AL54" s="66">
        <f>'Proposed Rates'!I229</f>
        <v>0.1101</v>
      </c>
      <c r="AM54" s="71">
        <f>$F$18+AM45</f>
        <v>132067.95000000001</v>
      </c>
      <c r="AN54" s="67">
        <f t="shared" si="69"/>
        <v>14540.681295000002</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17549.082249999999</v>
      </c>
      <c r="I60" s="94"/>
      <c r="J60" s="95"/>
      <c r="K60" s="95"/>
      <c r="L60" s="93">
        <f>SUM(L51:L56,L50)</f>
        <v>18058.981300000003</v>
      </c>
      <c r="M60" s="96"/>
      <c r="N60" s="97">
        <f t="shared" ref="N60" si="70">L60-H60</f>
        <v>509.89905000000363</v>
      </c>
      <c r="O60" s="98">
        <f t="shared" ref="O60" si="71">IF((H60)=0,"",(N60/H60))</f>
        <v>2.9055596340372934E-2</v>
      </c>
      <c r="Q60" s="95"/>
      <c r="R60" s="95"/>
      <c r="S60" s="93">
        <f>SUM(S51:S56,S50)</f>
        <v>17832.423800000004</v>
      </c>
      <c r="T60" s="96"/>
      <c r="U60" s="97">
        <f t="shared" si="1"/>
        <v>-226.55749999999898</v>
      </c>
      <c r="V60" s="98">
        <f>IF((L60)=0,"",(U60/L60))</f>
        <v>-1.2545419713126284E-2</v>
      </c>
      <c r="X60" s="95"/>
      <c r="Y60" s="95"/>
      <c r="Z60" s="93">
        <f>SUM(Z51:Z56,Z50)</f>
        <v>18001.163800000002</v>
      </c>
      <c r="AA60" s="96"/>
      <c r="AB60" s="97">
        <f t="shared" si="3"/>
        <v>168.73999999999796</v>
      </c>
      <c r="AC60" s="98">
        <f>IF((S60)=0,"",(AB60/S60))</f>
        <v>9.4625386819260048E-3</v>
      </c>
      <c r="AE60" s="95"/>
      <c r="AF60" s="95"/>
      <c r="AG60" s="93">
        <f>SUM(AG51:AG56,AG50)</f>
        <v>18039.866300000002</v>
      </c>
      <c r="AH60" s="96"/>
      <c r="AI60" s="97">
        <f t="shared" ref="AI60:AI64" si="72">AG60-Z60</f>
        <v>38.702499999999418</v>
      </c>
      <c r="AJ60" s="98">
        <f>IF((Z60)=0,"",(AI60/Z60))</f>
        <v>2.149999879452206E-3</v>
      </c>
      <c r="AL60" s="95"/>
      <c r="AM60" s="95"/>
      <c r="AN60" s="93">
        <f>SUM(AN51:AN56,AN50)</f>
        <v>18060.496300000003</v>
      </c>
      <c r="AO60" s="96"/>
      <c r="AP60" s="97">
        <f t="shared" ref="AP60:AP64" si="73">AN60-AG60</f>
        <v>20.630000000001019</v>
      </c>
      <c r="AQ60" s="98">
        <f>IF((AG60)=0,"",(AP60/AG60))</f>
        <v>1.1435783202007998E-3</v>
      </c>
    </row>
    <row r="61" spans="2:43" x14ac:dyDescent="0.25">
      <c r="B61" s="99" t="s">
        <v>40</v>
      </c>
      <c r="C61" s="21"/>
      <c r="D61" s="21"/>
      <c r="E61" s="21"/>
      <c r="F61" s="100">
        <v>0.13</v>
      </c>
      <c r="G61" s="101"/>
      <c r="H61" s="102">
        <f>H60*F61</f>
        <v>2281.3806924999999</v>
      </c>
      <c r="I61" s="103"/>
      <c r="J61" s="104">
        <v>0.13</v>
      </c>
      <c r="K61" s="103"/>
      <c r="L61" s="105">
        <f>L60*J61</f>
        <v>2347.6675690000006</v>
      </c>
      <c r="M61" s="106"/>
      <c r="N61" s="107">
        <f t="shared" si="58"/>
        <v>66.286876500000744</v>
      </c>
      <c r="O61" s="108">
        <f t="shared" si="41"/>
        <v>2.9055596340373056E-2</v>
      </c>
      <c r="Q61" s="104">
        <v>0.13</v>
      </c>
      <c r="R61" s="103"/>
      <c r="S61" s="105">
        <f>S60*Q61</f>
        <v>2318.2150940000006</v>
      </c>
      <c r="T61" s="106"/>
      <c r="U61" s="107">
        <f t="shared" si="1"/>
        <v>-29.452475000000049</v>
      </c>
      <c r="V61" s="108">
        <f t="shared" ref="V61:V70" si="74">IF((L61)=0,"",(U61/L61))</f>
        <v>-1.254541971312636E-2</v>
      </c>
      <c r="X61" s="104">
        <v>0.13</v>
      </c>
      <c r="Y61" s="103"/>
      <c r="Z61" s="105">
        <f>Z60*X61</f>
        <v>2340.1512940000002</v>
      </c>
      <c r="AA61" s="106"/>
      <c r="AB61" s="107">
        <f t="shared" si="3"/>
        <v>21.936199999999644</v>
      </c>
      <c r="AC61" s="108">
        <f t="shared" ref="AC61:AC70" si="75">IF((S61)=0,"",(AB61/S61))</f>
        <v>9.4625386819259649E-3</v>
      </c>
      <c r="AE61" s="104">
        <v>0.13</v>
      </c>
      <c r="AF61" s="103"/>
      <c r="AG61" s="105">
        <f>AG60*AE61</f>
        <v>2345.1826190000002</v>
      </c>
      <c r="AH61" s="106"/>
      <c r="AI61" s="107">
        <f t="shared" si="72"/>
        <v>5.0313249999999243</v>
      </c>
      <c r="AJ61" s="108">
        <f t="shared" ref="AJ61:AJ70" si="76">IF((Z61)=0,"",(AI61/Z61))</f>
        <v>2.149999879452206E-3</v>
      </c>
      <c r="AL61" s="104">
        <v>0.13</v>
      </c>
      <c r="AM61" s="103"/>
      <c r="AN61" s="105">
        <f>AN60*AL61</f>
        <v>2347.8645190000002</v>
      </c>
      <c r="AO61" s="106"/>
      <c r="AP61" s="107">
        <f t="shared" si="73"/>
        <v>2.6819000000000415</v>
      </c>
      <c r="AQ61" s="108">
        <f t="shared" ref="AQ61:AQ70" si="77">IF((AG61)=0,"",(AP61/AG61))</f>
        <v>1.143578320200761E-3</v>
      </c>
    </row>
    <row r="62" spans="2:43" ht="13" x14ac:dyDescent="0.25">
      <c r="B62" s="109" t="s">
        <v>123</v>
      </c>
      <c r="C62" s="21"/>
      <c r="D62" s="21"/>
      <c r="E62" s="21"/>
      <c r="F62" s="110"/>
      <c r="G62" s="101"/>
      <c r="H62" s="102">
        <f>H60+H61</f>
        <v>19830.462942499998</v>
      </c>
      <c r="I62" s="103"/>
      <c r="J62" s="103"/>
      <c r="K62" s="103"/>
      <c r="L62" s="105">
        <f>L60+L61</f>
        <v>20406.648869000004</v>
      </c>
      <c r="M62" s="106"/>
      <c r="N62" s="107">
        <f t="shared" si="58"/>
        <v>576.18592650000573</v>
      </c>
      <c r="O62" s="108">
        <f t="shared" si="41"/>
        <v>2.9055596340373021E-2</v>
      </c>
      <c r="Q62" s="103"/>
      <c r="R62" s="103"/>
      <c r="S62" s="105">
        <f>S60+S61</f>
        <v>20150.638894000003</v>
      </c>
      <c r="T62" s="106"/>
      <c r="U62" s="107">
        <f t="shared" si="1"/>
        <v>-256.00997500000085</v>
      </c>
      <c r="V62" s="108">
        <f t="shared" si="74"/>
        <v>-1.2545419713126383E-2</v>
      </c>
      <c r="X62" s="103"/>
      <c r="Y62" s="103"/>
      <c r="Z62" s="105">
        <f>Z60+Z61</f>
        <v>20341.315094000001</v>
      </c>
      <c r="AA62" s="106"/>
      <c r="AB62" s="107">
        <f t="shared" si="3"/>
        <v>190.67619999999806</v>
      </c>
      <c r="AC62" s="108">
        <f t="shared" si="75"/>
        <v>9.4625386819260238E-3</v>
      </c>
      <c r="AE62" s="103"/>
      <c r="AF62" s="103"/>
      <c r="AG62" s="105">
        <f>AG60+AG61</f>
        <v>20385.048919000001</v>
      </c>
      <c r="AH62" s="106"/>
      <c r="AI62" s="107">
        <f t="shared" si="72"/>
        <v>43.733824999999342</v>
      </c>
      <c r="AJ62" s="108">
        <f t="shared" si="76"/>
        <v>2.149999879452206E-3</v>
      </c>
      <c r="AL62" s="103"/>
      <c r="AM62" s="103"/>
      <c r="AN62" s="105">
        <f>AN60+AN61</f>
        <v>20408.360819000001</v>
      </c>
      <c r="AO62" s="106"/>
      <c r="AP62" s="107">
        <f t="shared" si="73"/>
        <v>23.311900000000605</v>
      </c>
      <c r="AQ62" s="108">
        <f t="shared" si="77"/>
        <v>1.1435783202007731E-3</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22" t="s">
        <v>126</v>
      </c>
      <c r="C64" s="422"/>
      <c r="D64" s="422"/>
      <c r="E64" s="114"/>
      <c r="F64" s="115"/>
      <c r="G64" s="116"/>
      <c r="H64" s="117">
        <f>H62-H63</f>
        <v>19830.462942499998</v>
      </c>
      <c r="I64" s="118"/>
      <c r="J64" s="118"/>
      <c r="K64" s="118"/>
      <c r="L64" s="119">
        <f>L62-L63</f>
        <v>20406.648869000004</v>
      </c>
      <c r="M64" s="120"/>
      <c r="N64" s="121">
        <f t="shared" si="58"/>
        <v>576.18592650000573</v>
      </c>
      <c r="O64" s="122">
        <f t="shared" si="41"/>
        <v>2.9055596340373021E-2</v>
      </c>
      <c r="Q64" s="118"/>
      <c r="R64" s="118"/>
      <c r="S64" s="119">
        <f>S62-S63</f>
        <v>20150.638894000003</v>
      </c>
      <c r="T64" s="120"/>
      <c r="U64" s="121">
        <f t="shared" si="1"/>
        <v>-256.00997500000085</v>
      </c>
      <c r="V64" s="122">
        <f t="shared" si="74"/>
        <v>-1.2545419713126383E-2</v>
      </c>
      <c r="X64" s="118"/>
      <c r="Y64" s="118"/>
      <c r="Z64" s="119">
        <f>Z62-Z63</f>
        <v>20341.315094000001</v>
      </c>
      <c r="AA64" s="120"/>
      <c r="AB64" s="121">
        <f t="shared" si="3"/>
        <v>190.67619999999806</v>
      </c>
      <c r="AC64" s="122">
        <f t="shared" si="75"/>
        <v>9.4625386819260238E-3</v>
      </c>
      <c r="AE64" s="118"/>
      <c r="AF64" s="118"/>
      <c r="AG64" s="119">
        <f>AG62-AG63</f>
        <v>20385.048919000001</v>
      </c>
      <c r="AH64" s="120"/>
      <c r="AI64" s="121">
        <f t="shared" si="72"/>
        <v>43.733824999999342</v>
      </c>
      <c r="AJ64" s="122">
        <f t="shared" si="76"/>
        <v>2.149999879452206E-3</v>
      </c>
      <c r="AL64" s="118"/>
      <c r="AM64" s="118"/>
      <c r="AN64" s="119">
        <f>AN62-AN63</f>
        <v>20408.360819000001</v>
      </c>
      <c r="AO64" s="120"/>
      <c r="AP64" s="121">
        <f t="shared" si="73"/>
        <v>23.311900000000605</v>
      </c>
      <c r="AQ64" s="122">
        <f t="shared" si="77"/>
        <v>1.1435783202007731E-3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3012.6205375</v>
      </c>
      <c r="I66" s="134"/>
      <c r="J66" s="135"/>
      <c r="K66" s="135"/>
      <c r="L66" s="133">
        <f>SUM(L57:L58,L50,L51:L53)</f>
        <v>3518.3000050000001</v>
      </c>
      <c r="M66" s="136"/>
      <c r="N66" s="137">
        <f t="shared" ref="N66:N70" si="78">L66-H66</f>
        <v>505.6794675000001</v>
      </c>
      <c r="O66" s="98">
        <f t="shared" ref="O66:O70" si="79">IF((H66)=0,"",(N66/H66))</f>
        <v>0.16785368791239613</v>
      </c>
      <c r="Q66" s="135"/>
      <c r="R66" s="135"/>
      <c r="S66" s="133">
        <f>SUM(S57:S58,S50,S51:S53)</f>
        <v>3291.7425050000002</v>
      </c>
      <c r="T66" s="136"/>
      <c r="U66" s="137">
        <f t="shared" si="1"/>
        <v>-226.55749999999989</v>
      </c>
      <c r="V66" s="98">
        <f t="shared" si="74"/>
        <v>-6.4394025432177399E-2</v>
      </c>
      <c r="X66" s="135"/>
      <c r="Y66" s="135"/>
      <c r="Z66" s="133">
        <f>SUM(Z57:Z58,Z50,Z51:Z53)</f>
        <v>3460.4825049999999</v>
      </c>
      <c r="AA66" s="136"/>
      <c r="AB66" s="137">
        <f t="shared" si="3"/>
        <v>168.73999999999978</v>
      </c>
      <c r="AC66" s="98">
        <f t="shared" si="75"/>
        <v>5.1261603768730922E-2</v>
      </c>
      <c r="AE66" s="135"/>
      <c r="AF66" s="135"/>
      <c r="AG66" s="133">
        <f>SUM(AG57:AG58,AG50,AG51:AG53)</f>
        <v>3499.1850049999998</v>
      </c>
      <c r="AH66" s="136"/>
      <c r="AI66" s="137">
        <f t="shared" ref="AI66:AI70" si="80">AG66-Z66</f>
        <v>38.702499999999873</v>
      </c>
      <c r="AJ66" s="98">
        <f t="shared" si="76"/>
        <v>1.1184133988274527E-2</v>
      </c>
      <c r="AL66" s="135"/>
      <c r="AM66" s="135"/>
      <c r="AN66" s="133">
        <f>SUM(AN57:AN58,AN50,AN51:AN53)</f>
        <v>3519.8150049999999</v>
      </c>
      <c r="AO66" s="136"/>
      <c r="AP66" s="137">
        <f t="shared" ref="AP66:AP70" si="81">AN66-AG66</f>
        <v>20.630000000000109</v>
      </c>
      <c r="AQ66" s="98">
        <f t="shared" si="77"/>
        <v>5.8956585520690725E-3</v>
      </c>
    </row>
    <row r="67" spans="1:43" s="79" customFormat="1" x14ac:dyDescent="0.25">
      <c r="B67" s="138" t="s">
        <v>40</v>
      </c>
      <c r="C67" s="73"/>
      <c r="D67" s="73"/>
      <c r="E67" s="73"/>
      <c r="F67" s="139">
        <v>0.13</v>
      </c>
      <c r="G67" s="132"/>
      <c r="H67" s="140">
        <f>H66*F67</f>
        <v>391.64066987500001</v>
      </c>
      <c r="I67" s="141"/>
      <c r="J67" s="142">
        <v>0.13</v>
      </c>
      <c r="K67" s="143"/>
      <c r="L67" s="144">
        <f>L66*J67</f>
        <v>457.37900065000002</v>
      </c>
      <c r="M67" s="145"/>
      <c r="N67" s="146">
        <f t="shared" si="78"/>
        <v>65.738330775000009</v>
      </c>
      <c r="O67" s="108">
        <f t="shared" si="79"/>
        <v>0.1678536879123961</v>
      </c>
      <c r="Q67" s="142">
        <v>0.13</v>
      </c>
      <c r="R67" s="143"/>
      <c r="S67" s="144">
        <f>S66*Q67</f>
        <v>427.92652565000003</v>
      </c>
      <c r="T67" s="145"/>
      <c r="U67" s="146">
        <f t="shared" si="1"/>
        <v>-29.452474999999993</v>
      </c>
      <c r="V67" s="108">
        <f t="shared" si="74"/>
        <v>-6.4394025432177412E-2</v>
      </c>
      <c r="X67" s="142">
        <v>0.13</v>
      </c>
      <c r="Y67" s="143"/>
      <c r="Z67" s="144">
        <f>Z66*X67</f>
        <v>449.86272565000002</v>
      </c>
      <c r="AA67" s="145"/>
      <c r="AB67" s="146">
        <f t="shared" si="3"/>
        <v>21.936199999999985</v>
      </c>
      <c r="AC67" s="108">
        <f t="shared" si="75"/>
        <v>5.1261603768730957E-2</v>
      </c>
      <c r="AE67" s="142">
        <v>0.13</v>
      </c>
      <c r="AF67" s="143"/>
      <c r="AG67" s="144">
        <f>AG66*AE67</f>
        <v>454.89405065</v>
      </c>
      <c r="AH67" s="145"/>
      <c r="AI67" s="146">
        <f t="shared" si="80"/>
        <v>5.0313249999999812</v>
      </c>
      <c r="AJ67" s="108">
        <f t="shared" si="76"/>
        <v>1.118413398827452E-2</v>
      </c>
      <c r="AL67" s="142">
        <v>0.13</v>
      </c>
      <c r="AM67" s="143"/>
      <c r="AN67" s="144">
        <f>AN66*AL67</f>
        <v>457.57595064999998</v>
      </c>
      <c r="AO67" s="145"/>
      <c r="AP67" s="146">
        <f t="shared" si="81"/>
        <v>2.6818999999999846</v>
      </c>
      <c r="AQ67" s="108">
        <f t="shared" si="77"/>
        <v>5.8956585520690075E-3</v>
      </c>
    </row>
    <row r="68" spans="1:43" s="79" customFormat="1" ht="13" x14ac:dyDescent="0.25">
      <c r="B68" s="147" t="s">
        <v>41</v>
      </c>
      <c r="C68" s="73"/>
      <c r="D68" s="73"/>
      <c r="E68" s="73"/>
      <c r="F68" s="148"/>
      <c r="G68" s="149"/>
      <c r="H68" s="140">
        <f>H66+H67</f>
        <v>3404.2612073750001</v>
      </c>
      <c r="I68" s="141"/>
      <c r="J68" s="141"/>
      <c r="K68" s="141"/>
      <c r="L68" s="144">
        <f>L66+L67</f>
        <v>3975.6790056499999</v>
      </c>
      <c r="M68" s="145"/>
      <c r="N68" s="146">
        <f t="shared" si="78"/>
        <v>571.41779827499977</v>
      </c>
      <c r="O68" s="108">
        <f t="shared" si="79"/>
        <v>0.16785368791239602</v>
      </c>
      <c r="Q68" s="141"/>
      <c r="R68" s="141"/>
      <c r="S68" s="144">
        <f>S66+S67</f>
        <v>3719.6690306500004</v>
      </c>
      <c r="T68" s="145"/>
      <c r="U68" s="146">
        <f t="shared" si="1"/>
        <v>-256.00997499999949</v>
      </c>
      <c r="V68" s="108">
        <f t="shared" si="74"/>
        <v>-6.4394025432177301E-2</v>
      </c>
      <c r="X68" s="141"/>
      <c r="Y68" s="141"/>
      <c r="Z68" s="144">
        <f>Z66+Z67</f>
        <v>3910.3452306499998</v>
      </c>
      <c r="AA68" s="145"/>
      <c r="AB68" s="146">
        <f t="shared" si="3"/>
        <v>190.67619999999943</v>
      </c>
      <c r="AC68" s="108">
        <f t="shared" si="75"/>
        <v>5.1261603768730832E-2</v>
      </c>
      <c r="AE68" s="141"/>
      <c r="AF68" s="141"/>
      <c r="AG68" s="144">
        <f>AG66+AG67</f>
        <v>3954.0790556499996</v>
      </c>
      <c r="AH68" s="145"/>
      <c r="AI68" s="146">
        <f t="shared" si="80"/>
        <v>43.733824999999797</v>
      </c>
      <c r="AJ68" s="108">
        <f t="shared" si="76"/>
        <v>1.1184133988274511E-2</v>
      </c>
      <c r="AL68" s="141"/>
      <c r="AM68" s="141"/>
      <c r="AN68" s="144">
        <f>AN66+AN67</f>
        <v>3977.3909556499998</v>
      </c>
      <c r="AO68" s="145"/>
      <c r="AP68" s="146">
        <f t="shared" si="81"/>
        <v>23.311900000000151</v>
      </c>
      <c r="AQ68" s="108">
        <f t="shared" si="77"/>
        <v>5.8956585520690795E-3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20" t="s">
        <v>128</v>
      </c>
      <c r="C70" s="420"/>
      <c r="D70" s="420"/>
      <c r="E70" s="152"/>
      <c r="F70" s="153"/>
      <c r="G70" s="154"/>
      <c r="H70" s="155">
        <f>H68-H69</f>
        <v>3404.2612073750001</v>
      </c>
      <c r="I70" s="156"/>
      <c r="J70" s="156"/>
      <c r="K70" s="156"/>
      <c r="L70" s="157">
        <f>L68-L69</f>
        <v>3975.6790056499999</v>
      </c>
      <c r="M70" s="158"/>
      <c r="N70" s="159">
        <f t="shared" si="78"/>
        <v>571.41779827499977</v>
      </c>
      <c r="O70" s="160">
        <f t="shared" si="79"/>
        <v>0.16785368791239602</v>
      </c>
      <c r="Q70" s="156"/>
      <c r="R70" s="156"/>
      <c r="S70" s="157">
        <f>S68-S69</f>
        <v>3719.6690306500004</v>
      </c>
      <c r="T70" s="158"/>
      <c r="U70" s="159">
        <f t="shared" si="1"/>
        <v>-256.00997499999949</v>
      </c>
      <c r="V70" s="160">
        <f t="shared" si="74"/>
        <v>-6.4394025432177301E-2</v>
      </c>
      <c r="X70" s="156"/>
      <c r="Y70" s="156"/>
      <c r="Z70" s="157">
        <f>Z68-Z69</f>
        <v>3910.3452306499998</v>
      </c>
      <c r="AA70" s="158"/>
      <c r="AB70" s="159">
        <f t="shared" si="3"/>
        <v>190.67619999999943</v>
      </c>
      <c r="AC70" s="160">
        <f t="shared" si="75"/>
        <v>5.1261603768730832E-2</v>
      </c>
      <c r="AE70" s="156"/>
      <c r="AF70" s="156"/>
      <c r="AG70" s="157">
        <f>AG68-AG69</f>
        <v>3954.0790556499996</v>
      </c>
      <c r="AH70" s="158"/>
      <c r="AI70" s="159">
        <f t="shared" si="80"/>
        <v>43.733824999999797</v>
      </c>
      <c r="AJ70" s="160">
        <f t="shared" si="76"/>
        <v>1.1184133988274511E-2</v>
      </c>
      <c r="AL70" s="156"/>
      <c r="AM70" s="156"/>
      <c r="AN70" s="157">
        <f>AN68-AN69</f>
        <v>3977.3909556499998</v>
      </c>
      <c r="AO70" s="158"/>
      <c r="AP70" s="159">
        <f t="shared" si="81"/>
        <v>23.311900000000151</v>
      </c>
      <c r="AQ70" s="160">
        <f t="shared" si="77"/>
        <v>5.8956585520690795E-3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488950</xdr:colOff>
                    <xdr:row>16</xdr:row>
                    <xdr:rowOff>184150</xdr:rowOff>
                  </from>
                  <to>
                    <xdr:col>9</xdr:col>
                    <xdr:colOff>203200</xdr:colOff>
                    <xdr:row>18</xdr:row>
                    <xdr:rowOff>31750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374650</xdr:colOff>
                    <xdr:row>16</xdr:row>
                    <xdr:rowOff>114300</xdr:rowOff>
                  </from>
                  <to>
                    <xdr:col>14</xdr:col>
                    <xdr:colOff>431800</xdr:colOff>
                    <xdr:row>18</xdr:row>
                    <xdr:rowOff>146050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Q91"/>
  <sheetViews>
    <sheetView showGridLines="0"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81640625" style="6" bestFit="1" customWidth="1"/>
    <col min="8" max="8" width="16.54296875" style="6" bestFit="1" customWidth="1"/>
    <col min="9" max="9" width="2.81640625" style="6" customWidth="1"/>
    <col min="10" max="10" width="12.54296875" style="6" bestFit="1" customWidth="1"/>
    <col min="11" max="11" width="9.81640625" style="6" bestFit="1" customWidth="1"/>
    <col min="12" max="12" width="16.81640625" style="6" bestFit="1" customWidth="1"/>
    <col min="13" max="13" width="2.81640625" style="6" customWidth="1"/>
    <col min="14" max="14" width="12.54296875" style="6" bestFit="1" customWidth="1"/>
    <col min="15" max="15" width="12" style="6" bestFit="1" customWidth="1"/>
    <col min="16" max="16" width="3.81640625" style="6" customWidth="1"/>
    <col min="17" max="17" width="12.54296875" style="6" bestFit="1" customWidth="1"/>
    <col min="18" max="18" width="9.81640625" style="6" bestFit="1" customWidth="1"/>
    <col min="19" max="19" width="16.81640625" style="6" bestFit="1" customWidth="1"/>
    <col min="20" max="20" width="2.54296875" style="6" bestFit="1" customWidth="1"/>
    <col min="21" max="21" width="11.81640625" style="6" bestFit="1" customWidth="1"/>
    <col min="22" max="22" width="12" style="6" bestFit="1" customWidth="1"/>
    <col min="23" max="23" width="4.54296875" style="6" customWidth="1"/>
    <col min="24" max="24" width="12.54296875" style="6" bestFit="1" customWidth="1"/>
    <col min="25" max="25" width="9.81640625" style="6" bestFit="1" customWidth="1"/>
    <col min="26" max="26" width="16.81640625" style="6" bestFit="1" customWidth="1"/>
    <col min="27" max="27" width="2.54296875" style="6" bestFit="1" customWidth="1"/>
    <col min="28" max="28" width="11.81640625" style="6" bestFit="1" customWidth="1"/>
    <col min="29" max="29" width="12" style="6" bestFit="1" customWidth="1"/>
    <col min="30" max="30" width="4.54296875" style="6" customWidth="1"/>
    <col min="31" max="31" width="12.54296875" style="6" bestFit="1" customWidth="1"/>
    <col min="32" max="32" width="9.81640625" style="6" bestFit="1" customWidth="1"/>
    <col min="33" max="33" width="16.54296875" style="6" bestFit="1" customWidth="1"/>
    <col min="34" max="34" width="2.54296875" style="6" bestFit="1" customWidth="1"/>
    <col min="35" max="35" width="11.81640625" style="6" bestFit="1" customWidth="1"/>
    <col min="36" max="36" width="12" style="6" bestFit="1" customWidth="1"/>
    <col min="37" max="37" width="4.54296875" style="6" customWidth="1"/>
    <col min="38" max="38" width="12.453125" style="6" bestFit="1" customWidth="1"/>
    <col min="39" max="39" width="9.81640625" style="6" bestFit="1" customWidth="1"/>
    <col min="40" max="40" width="16.8164062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57</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51100*5</f>
        <v>255500</v>
      </c>
      <c r="G18" s="12" t="s">
        <v>7</v>
      </c>
    </row>
    <row r="19" spans="2:43" ht="13" x14ac:dyDescent="0.3">
      <c r="B19" s="11"/>
      <c r="F19" s="13">
        <v>500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500</v>
      </c>
      <c r="H25" s="26">
        <f t="shared" si="0"/>
        <v>0</v>
      </c>
      <c r="I25" s="27"/>
      <c r="J25" s="24">
        <f>'Proposed Rates'!E83</f>
        <v>0</v>
      </c>
      <c r="K25" s="29">
        <f>$F$19</f>
        <v>500</v>
      </c>
      <c r="L25" s="26">
        <f t="shared" ref="L25:L27" si="9">K25*J25</f>
        <v>0</v>
      </c>
      <c r="M25" s="27"/>
      <c r="N25" s="30">
        <f t="shared" ref="N25:N27" si="10">L25-H25</f>
        <v>0</v>
      </c>
      <c r="O25" s="31" t="str">
        <f t="shared" ref="O25:O27" si="11">IF((H25)=0,"",(N25/H25))</f>
        <v/>
      </c>
      <c r="Q25" s="24">
        <f>'Proposed Rates'!F83</f>
        <v>0</v>
      </c>
      <c r="R25" s="29">
        <f>$F$19</f>
        <v>500</v>
      </c>
      <c r="S25" s="26">
        <f t="shared" ref="S25:S27" si="12">R25*Q25</f>
        <v>0</v>
      </c>
      <c r="T25" s="27"/>
      <c r="U25" s="30">
        <f t="shared" si="1"/>
        <v>0</v>
      </c>
      <c r="V25" s="31" t="str">
        <f t="shared" si="2"/>
        <v/>
      </c>
      <c r="X25" s="24">
        <f>'Proposed Rates'!G83</f>
        <v>0</v>
      </c>
      <c r="Y25" s="29">
        <f>$F$19</f>
        <v>500</v>
      </c>
      <c r="Z25" s="26">
        <f t="shared" ref="Z25:Z27" si="13">Y25*X25</f>
        <v>0</v>
      </c>
      <c r="AA25" s="27"/>
      <c r="AB25" s="30">
        <f t="shared" si="3"/>
        <v>0</v>
      </c>
      <c r="AC25" s="31" t="str">
        <f t="shared" si="4"/>
        <v/>
      </c>
      <c r="AE25" s="24">
        <f>'Proposed Rates'!H83</f>
        <v>0</v>
      </c>
      <c r="AF25" s="29">
        <f>$F$19</f>
        <v>500</v>
      </c>
      <c r="AG25" s="26">
        <f t="shared" ref="AG25:AG27" si="14">AF25*AE25</f>
        <v>0</v>
      </c>
      <c r="AH25" s="27"/>
      <c r="AI25" s="30">
        <f t="shared" si="5"/>
        <v>0</v>
      </c>
      <c r="AJ25" s="31" t="str">
        <f t="shared" si="6"/>
        <v/>
      </c>
      <c r="AL25" s="24">
        <f>'Proposed Rates'!I83</f>
        <v>0</v>
      </c>
      <c r="AM25" s="29">
        <f>$F$19</f>
        <v>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500</v>
      </c>
      <c r="H26" s="26">
        <f t="shared" si="0"/>
        <v>0</v>
      </c>
      <c r="I26" s="27"/>
      <c r="J26" s="24">
        <f>'Proposed Rates'!E97</f>
        <v>0</v>
      </c>
      <c r="K26" s="29">
        <f t="shared" ref="K26:K27" si="17">$F$19</f>
        <v>500</v>
      </c>
      <c r="L26" s="26">
        <f t="shared" si="9"/>
        <v>0</v>
      </c>
      <c r="M26" s="27"/>
      <c r="N26" s="30">
        <f t="shared" si="10"/>
        <v>0</v>
      </c>
      <c r="O26" s="31" t="str">
        <f t="shared" si="11"/>
        <v/>
      </c>
      <c r="Q26" s="24">
        <f>'Proposed Rates'!F97</f>
        <v>0</v>
      </c>
      <c r="R26" s="29">
        <f t="shared" ref="R26:R27" si="18">$F$19</f>
        <v>500</v>
      </c>
      <c r="S26" s="26">
        <f t="shared" si="12"/>
        <v>0</v>
      </c>
      <c r="T26" s="27"/>
      <c r="U26" s="30">
        <f t="shared" si="1"/>
        <v>0</v>
      </c>
      <c r="V26" s="31" t="str">
        <f t="shared" si="2"/>
        <v/>
      </c>
      <c r="X26" s="24">
        <f>'Proposed Rates'!G97</f>
        <v>0</v>
      </c>
      <c r="Y26" s="29">
        <f t="shared" ref="Y26:Y27" si="19">$F$19</f>
        <v>500</v>
      </c>
      <c r="Z26" s="26">
        <f t="shared" si="13"/>
        <v>0</v>
      </c>
      <c r="AA26" s="27"/>
      <c r="AB26" s="30">
        <f t="shared" si="3"/>
        <v>0</v>
      </c>
      <c r="AC26" s="31" t="str">
        <f t="shared" si="4"/>
        <v/>
      </c>
      <c r="AE26" s="24">
        <f>'Proposed Rates'!H97</f>
        <v>0</v>
      </c>
      <c r="AF26" s="29">
        <f t="shared" ref="AF26:AF27" si="20">$F$19</f>
        <v>500</v>
      </c>
      <c r="AG26" s="26">
        <f t="shared" si="14"/>
        <v>0</v>
      </c>
      <c r="AH26" s="27"/>
      <c r="AI26" s="30">
        <f t="shared" si="5"/>
        <v>0</v>
      </c>
      <c r="AJ26" s="31" t="str">
        <f t="shared" si="6"/>
        <v/>
      </c>
      <c r="AL26" s="24">
        <f>'Proposed Rates'!I97</f>
        <v>0</v>
      </c>
      <c r="AM26" s="29">
        <f t="shared" ref="AM26:AM27" si="21">$F$19</f>
        <v>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500</v>
      </c>
      <c r="H27" s="26">
        <f t="shared" si="0"/>
        <v>0</v>
      </c>
      <c r="I27" s="27"/>
      <c r="J27" s="24">
        <f>'Proposed Rates'!E111</f>
        <v>0</v>
      </c>
      <c r="K27" s="29">
        <f t="shared" si="17"/>
        <v>500</v>
      </c>
      <c r="L27" s="26">
        <f t="shared" si="9"/>
        <v>0</v>
      </c>
      <c r="M27" s="27"/>
      <c r="N27" s="30">
        <f t="shared" si="10"/>
        <v>0</v>
      </c>
      <c r="O27" s="31" t="str">
        <f t="shared" si="11"/>
        <v/>
      </c>
      <c r="Q27" s="24">
        <f>'Proposed Rates'!F111</f>
        <v>0</v>
      </c>
      <c r="R27" s="29">
        <f t="shared" si="18"/>
        <v>500</v>
      </c>
      <c r="S27" s="26">
        <f t="shared" si="12"/>
        <v>0</v>
      </c>
      <c r="T27" s="27"/>
      <c r="U27" s="30">
        <f t="shared" si="1"/>
        <v>0</v>
      </c>
      <c r="V27" s="31" t="str">
        <f t="shared" si="2"/>
        <v/>
      </c>
      <c r="X27" s="24">
        <f>'Proposed Rates'!G111</f>
        <v>0</v>
      </c>
      <c r="Y27" s="29">
        <f t="shared" si="19"/>
        <v>500</v>
      </c>
      <c r="Z27" s="26">
        <f t="shared" si="13"/>
        <v>0</v>
      </c>
      <c r="AA27" s="27"/>
      <c r="AB27" s="30">
        <f t="shared" si="3"/>
        <v>0</v>
      </c>
      <c r="AC27" s="31" t="str">
        <f t="shared" si="4"/>
        <v/>
      </c>
      <c r="AE27" s="24">
        <f>'Proposed Rates'!H111</f>
        <v>0</v>
      </c>
      <c r="AF27" s="29">
        <f t="shared" si="20"/>
        <v>500</v>
      </c>
      <c r="AG27" s="26">
        <f t="shared" si="14"/>
        <v>0</v>
      </c>
      <c r="AH27" s="27"/>
      <c r="AI27" s="30">
        <f t="shared" si="5"/>
        <v>0</v>
      </c>
      <c r="AJ27" s="31" t="str">
        <f t="shared" si="6"/>
        <v/>
      </c>
      <c r="AL27" s="24">
        <f>'Proposed Rates'!I111</f>
        <v>0</v>
      </c>
      <c r="AM27" s="29">
        <f t="shared" si="21"/>
        <v>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500</v>
      </c>
      <c r="H29" s="26">
        <f t="shared" si="0"/>
        <v>2438</v>
      </c>
      <c r="I29" s="27"/>
      <c r="J29" s="24">
        <f>+'&gt;50 (100)'!J29</f>
        <v>5.2904999999999998</v>
      </c>
      <c r="K29" s="45">
        <f>+$F$19</f>
        <v>500</v>
      </c>
      <c r="L29" s="26">
        <f t="shared" si="22"/>
        <v>2645.25</v>
      </c>
      <c r="M29" s="27"/>
      <c r="N29" s="30">
        <f t="shared" si="23"/>
        <v>207.25</v>
      </c>
      <c r="O29" s="31">
        <f t="shared" si="24"/>
        <v>8.5008203445447086E-2</v>
      </c>
      <c r="Q29" s="24">
        <f>+'&gt;50 (100)'!Q29</f>
        <v>5.6064999999999996</v>
      </c>
      <c r="R29" s="45">
        <f>+$F$19</f>
        <v>500</v>
      </c>
      <c r="S29" s="26">
        <f t="shared" si="25"/>
        <v>2803.25</v>
      </c>
      <c r="T29" s="27"/>
      <c r="U29" s="30">
        <f t="shared" si="1"/>
        <v>158</v>
      </c>
      <c r="V29" s="31">
        <f t="shared" si="2"/>
        <v>5.9729704186749832E-2</v>
      </c>
      <c r="X29" s="24">
        <f>+'&gt;50 (100)'!X29</f>
        <v>5.8902000000000001</v>
      </c>
      <c r="Y29" s="45">
        <f>+$F$19</f>
        <v>500</v>
      </c>
      <c r="Z29" s="26">
        <f t="shared" si="26"/>
        <v>2945.1</v>
      </c>
      <c r="AA29" s="27"/>
      <c r="AB29" s="30">
        <f t="shared" si="3"/>
        <v>141.84999999999991</v>
      </c>
      <c r="AC29" s="31">
        <f t="shared" si="4"/>
        <v>5.0601979844822939E-2</v>
      </c>
      <c r="AE29" s="24">
        <f>+'&gt;50 (100)'!AE29</f>
        <v>6.0448000000000004</v>
      </c>
      <c r="AF29" s="45">
        <f>+$F$19</f>
        <v>500</v>
      </c>
      <c r="AG29" s="26">
        <f t="shared" si="27"/>
        <v>3022.4</v>
      </c>
      <c r="AH29" s="27"/>
      <c r="AI29" s="30">
        <f t="shared" si="5"/>
        <v>77.300000000000182</v>
      </c>
      <c r="AJ29" s="31">
        <f t="shared" si="6"/>
        <v>2.6246986519982408E-2</v>
      </c>
      <c r="AL29" s="24">
        <f>+'&gt;50 (100)'!AL29</f>
        <v>6.1269999999999998</v>
      </c>
      <c r="AM29" s="45">
        <f>+$F$19</f>
        <v>500</v>
      </c>
      <c r="AN29" s="26">
        <f t="shared" si="28"/>
        <v>3063.5</v>
      </c>
      <c r="AO29" s="27"/>
      <c r="AP29" s="30">
        <f t="shared" si="7"/>
        <v>41.099999999999909</v>
      </c>
      <c r="AQ29" s="31">
        <f t="shared" si="8"/>
        <v>1.3598464796188429E-2</v>
      </c>
    </row>
    <row r="30" spans="2:43" x14ac:dyDescent="0.25">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5">
      <c r="B31" s="21" t="s">
        <v>136</v>
      </c>
      <c r="C31" s="21"/>
      <c r="D31" s="22" t="s">
        <v>59</v>
      </c>
      <c r="E31" s="23"/>
      <c r="F31" s="24">
        <f>+'Proposed Rates'!D69</f>
        <v>0</v>
      </c>
      <c r="G31" s="45">
        <f>+$F$19</f>
        <v>500</v>
      </c>
      <c r="H31" s="26">
        <f t="shared" si="0"/>
        <v>0</v>
      </c>
      <c r="I31" s="27"/>
      <c r="J31" s="24">
        <f>+'&gt;50 (100)'!J31</f>
        <v>-1.44E-2</v>
      </c>
      <c r="K31" s="45">
        <f>+$F$19</f>
        <v>500</v>
      </c>
      <c r="L31" s="26">
        <f t="shared" si="22"/>
        <v>-7.2</v>
      </c>
      <c r="M31" s="27"/>
      <c r="N31" s="30">
        <f t="shared" si="23"/>
        <v>-7.2</v>
      </c>
      <c r="O31" s="31" t="str">
        <f t="shared" si="24"/>
        <v/>
      </c>
      <c r="Q31" s="24">
        <f>+'&gt;50 (100)'!Q31</f>
        <v>-1.44E-2</v>
      </c>
      <c r="R31" s="45">
        <f>+$F$19</f>
        <v>500</v>
      </c>
      <c r="S31" s="26">
        <f t="shared" si="25"/>
        <v>-7.2</v>
      </c>
      <c r="T31" s="27"/>
      <c r="U31" s="30">
        <f t="shared" si="1"/>
        <v>0</v>
      </c>
      <c r="V31" s="31">
        <f t="shared" si="2"/>
        <v>0</v>
      </c>
      <c r="X31" s="24">
        <f>+'&gt;50 (100)'!X31</f>
        <v>0</v>
      </c>
      <c r="Y31" s="45">
        <f>+$F$19</f>
        <v>500</v>
      </c>
      <c r="Z31" s="26">
        <f t="shared" si="26"/>
        <v>0</v>
      </c>
      <c r="AA31" s="27"/>
      <c r="AB31" s="30">
        <f t="shared" si="3"/>
        <v>7.2</v>
      </c>
      <c r="AC31" s="31">
        <f t="shared" si="4"/>
        <v>-1</v>
      </c>
      <c r="AE31" s="24">
        <f>+'&gt;50 (100)'!AE31</f>
        <v>0</v>
      </c>
      <c r="AF31" s="45">
        <f>+$F$19</f>
        <v>500</v>
      </c>
      <c r="AG31" s="26">
        <f t="shared" si="27"/>
        <v>0</v>
      </c>
      <c r="AH31" s="27"/>
      <c r="AI31" s="30">
        <f t="shared" si="5"/>
        <v>0</v>
      </c>
      <c r="AJ31" s="31" t="str">
        <f t="shared" si="6"/>
        <v/>
      </c>
      <c r="AL31" s="24">
        <f>+'&gt;50 (100)'!AL31</f>
        <v>0</v>
      </c>
      <c r="AM31" s="45">
        <f>+$F$19</f>
        <v>500</v>
      </c>
      <c r="AN31" s="26">
        <f t="shared" si="28"/>
        <v>0</v>
      </c>
      <c r="AO31" s="27"/>
      <c r="AP31" s="30">
        <f t="shared" si="7"/>
        <v>0</v>
      </c>
      <c r="AQ31" s="31" t="str">
        <f t="shared" si="8"/>
        <v/>
      </c>
    </row>
    <row r="32" spans="2:43" x14ac:dyDescent="0.25">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5">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5">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5">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500</v>
      </c>
      <c r="H36" s="26">
        <f t="shared" si="0"/>
        <v>85.85</v>
      </c>
      <c r="I36" s="27"/>
      <c r="J36" s="28">
        <f>+'Proposed Rates'!E54</f>
        <v>-0.19719999999999999</v>
      </c>
      <c r="K36" s="25">
        <f>$F19</f>
        <v>500</v>
      </c>
      <c r="L36" s="26">
        <f t="shared" si="22"/>
        <v>-98.6</v>
      </c>
      <c r="M36" s="27"/>
      <c r="N36" s="30">
        <f t="shared" si="23"/>
        <v>-184.45</v>
      </c>
      <c r="O36" s="31">
        <f t="shared" si="24"/>
        <v>-2.1485148514851486</v>
      </c>
      <c r="Q36" s="28">
        <f>+'Proposed Rates'!F54</f>
        <v>-0.19639999999999999</v>
      </c>
      <c r="R36" s="25">
        <f>$F19</f>
        <v>500</v>
      </c>
      <c r="S36" s="26">
        <f t="shared" si="25"/>
        <v>-98.199999999999989</v>
      </c>
      <c r="T36" s="27"/>
      <c r="U36" s="30">
        <f>S36-L36</f>
        <v>0.40000000000000568</v>
      </c>
      <c r="V36" s="31">
        <f t="shared" si="2"/>
        <v>-4.0567951318458998E-3</v>
      </c>
      <c r="X36" s="28">
        <f>+'Proposed Rates'!G54</f>
        <v>0</v>
      </c>
      <c r="Y36" s="25">
        <f>$F19</f>
        <v>500</v>
      </c>
      <c r="Z36" s="26">
        <f t="shared" si="26"/>
        <v>0</v>
      </c>
      <c r="AA36" s="27"/>
      <c r="AB36" s="30">
        <f t="shared" si="3"/>
        <v>98.199999999999989</v>
      </c>
      <c r="AC36" s="31">
        <f t="shared" si="4"/>
        <v>-1</v>
      </c>
      <c r="AE36" s="28">
        <f>+'Proposed Rates'!H54</f>
        <v>0</v>
      </c>
      <c r="AF36" s="25">
        <f>$F19</f>
        <v>500</v>
      </c>
      <c r="AG36" s="26">
        <f t="shared" si="27"/>
        <v>0</v>
      </c>
      <c r="AH36" s="27"/>
      <c r="AI36" s="30">
        <f t="shared" si="5"/>
        <v>0</v>
      </c>
      <c r="AJ36" s="31" t="str">
        <f t="shared" si="6"/>
        <v/>
      </c>
      <c r="AL36" s="28">
        <f>+'Proposed Rates'!I54</f>
        <v>0</v>
      </c>
      <c r="AM36" s="25">
        <f>$F19</f>
        <v>500</v>
      </c>
      <c r="AN36" s="26">
        <f t="shared" si="28"/>
        <v>0</v>
      </c>
      <c r="AO36" s="27"/>
      <c r="AP36" s="30">
        <f t="shared" si="7"/>
        <v>0</v>
      </c>
      <c r="AQ36" s="31" t="str">
        <f t="shared" si="8"/>
        <v/>
      </c>
    </row>
    <row r="37" spans="2:43" x14ac:dyDescent="0.25">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5">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2723.85</v>
      </c>
      <c r="I39" s="62"/>
      <c r="J39" s="239"/>
      <c r="K39" s="240"/>
      <c r="L39" s="238">
        <f>SUM(L23:L38)</f>
        <v>2739.4500000000003</v>
      </c>
      <c r="M39" s="62"/>
      <c r="N39" s="37">
        <f t="shared" si="23"/>
        <v>15.600000000000364</v>
      </c>
      <c r="O39" s="38">
        <f t="shared" si="24"/>
        <v>5.7271876204638156E-3</v>
      </c>
      <c r="Q39" s="239"/>
      <c r="R39" s="240"/>
      <c r="S39" s="238">
        <f>SUM(S23:S38)</f>
        <v>2897.8500000000004</v>
      </c>
      <c r="T39" s="62"/>
      <c r="U39" s="37">
        <f t="shared" si="1"/>
        <v>158.40000000000009</v>
      </c>
      <c r="V39" s="38">
        <f t="shared" si="2"/>
        <v>5.782182554892408E-2</v>
      </c>
      <c r="X39" s="239"/>
      <c r="Y39" s="240"/>
      <c r="Z39" s="238">
        <f>SUM(Z23:Z38)</f>
        <v>3145.1</v>
      </c>
      <c r="AA39" s="62"/>
      <c r="AB39" s="37">
        <f t="shared" si="3"/>
        <v>247.24999999999955</v>
      </c>
      <c r="AC39" s="38">
        <f t="shared" si="4"/>
        <v>8.5321876563659096E-2</v>
      </c>
      <c r="AE39" s="239"/>
      <c r="AF39" s="240"/>
      <c r="AG39" s="238">
        <f>SUM(AG23:AG38)</f>
        <v>3222.4</v>
      </c>
      <c r="AH39" s="62"/>
      <c r="AI39" s="37">
        <f t="shared" si="5"/>
        <v>77.300000000000182</v>
      </c>
      <c r="AJ39" s="38">
        <f t="shared" si="6"/>
        <v>2.4577914851674092E-2</v>
      </c>
      <c r="AL39" s="239"/>
      <c r="AM39" s="240"/>
      <c r="AN39" s="238">
        <f>SUM(AN23:AN38)</f>
        <v>3263.5</v>
      </c>
      <c r="AO39" s="62"/>
      <c r="AP39" s="37">
        <f t="shared" si="7"/>
        <v>41.099999999999909</v>
      </c>
      <c r="AQ39" s="38">
        <f t="shared" si="8"/>
        <v>1.2754468718967201E-2</v>
      </c>
    </row>
    <row r="40" spans="2:43" ht="25" x14ac:dyDescent="0.25">
      <c r="B40" s="40" t="s">
        <v>100</v>
      </c>
      <c r="C40" s="21"/>
      <c r="D40" s="22" t="s">
        <v>59</v>
      </c>
      <c r="E40" s="23"/>
      <c r="F40" s="24">
        <f>+'Proposed Rates'!D40</f>
        <v>-4.0300000000000002E-2</v>
      </c>
      <c r="G40" s="45">
        <f>+$F$19</f>
        <v>500</v>
      </c>
      <c r="H40" s="26">
        <f>G40*F40</f>
        <v>-20.150000000000002</v>
      </c>
      <c r="I40" s="27"/>
      <c r="J40" s="24">
        <f>+'Proposed Rates'!E40</f>
        <v>-0.18090000000000001</v>
      </c>
      <c r="K40" s="45">
        <f>+$F$19</f>
        <v>500</v>
      </c>
      <c r="L40" s="26">
        <f>K40*J40</f>
        <v>-90.45</v>
      </c>
      <c r="M40" s="27"/>
      <c r="N40" s="30">
        <f>L40-H40</f>
        <v>-70.3</v>
      </c>
      <c r="O40" s="31">
        <f>IF((H40)=0,"",(N40/H40))</f>
        <v>3.4888337468982624</v>
      </c>
      <c r="Q40" s="24">
        <f>+'Proposed Rates'!F40</f>
        <v>-0.1802</v>
      </c>
      <c r="R40" s="45">
        <f>+$F$19</f>
        <v>500</v>
      </c>
      <c r="S40" s="26">
        <f>R40*Q40</f>
        <v>-90.1</v>
      </c>
      <c r="T40" s="27"/>
      <c r="U40" s="30">
        <f t="shared" si="1"/>
        <v>0.35000000000000853</v>
      </c>
      <c r="V40" s="31">
        <f t="shared" si="2"/>
        <v>-3.8695411829741131E-3</v>
      </c>
      <c r="X40" s="24">
        <f>+'Proposed Rates'!G40</f>
        <v>0</v>
      </c>
      <c r="Y40" s="45">
        <f>+$F$19</f>
        <v>500</v>
      </c>
      <c r="Z40" s="26">
        <f>Y40*X40</f>
        <v>0</v>
      </c>
      <c r="AA40" s="27"/>
      <c r="AB40" s="30">
        <f t="shared" si="3"/>
        <v>90.1</v>
      </c>
      <c r="AC40" s="31">
        <f t="shared" si="4"/>
        <v>-1</v>
      </c>
      <c r="AE40" s="24">
        <f>+'Proposed Rates'!H40</f>
        <v>0</v>
      </c>
      <c r="AF40" s="45">
        <f>+$F$19</f>
        <v>500</v>
      </c>
      <c r="AG40" s="26">
        <f>AF40*AE40</f>
        <v>0</v>
      </c>
      <c r="AH40" s="27"/>
      <c r="AI40" s="30">
        <f t="shared" si="5"/>
        <v>0</v>
      </c>
      <c r="AJ40" s="31" t="str">
        <f t="shared" si="6"/>
        <v/>
      </c>
      <c r="AL40" s="24">
        <f>+'Proposed Rates'!I40</f>
        <v>0</v>
      </c>
      <c r="AM40" s="45">
        <f>+$F$19</f>
        <v>500</v>
      </c>
      <c r="AN40" s="26">
        <f>AM40*AL40</f>
        <v>0</v>
      </c>
      <c r="AO40" s="27"/>
      <c r="AP40" s="30">
        <f t="shared" si="7"/>
        <v>0</v>
      </c>
      <c r="AQ40" s="31" t="str">
        <f t="shared" si="8"/>
        <v/>
      </c>
    </row>
    <row r="41" spans="2:43" x14ac:dyDescent="0.25">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45">
        <f>+F19</f>
        <v>500</v>
      </c>
      <c r="H43" s="26">
        <f t="shared" si="37"/>
        <v>-12.35</v>
      </c>
      <c r="I43" s="41"/>
      <c r="J43" s="24">
        <f>+'Proposed Rates'!E141</f>
        <v>-0.1046</v>
      </c>
      <c r="K43" s="45">
        <f>+F19</f>
        <v>500</v>
      </c>
      <c r="L43" s="26">
        <f t="shared" si="39"/>
        <v>-52.3</v>
      </c>
      <c r="M43" s="42"/>
      <c r="N43" s="30">
        <f t="shared" si="40"/>
        <v>-39.949999999999996</v>
      </c>
      <c r="O43" s="31">
        <f t="shared" si="41"/>
        <v>3.234817813765182</v>
      </c>
      <c r="Q43" s="28">
        <f>+'Proposed Rates'!F141</f>
        <v>0</v>
      </c>
      <c r="R43" s="45">
        <f>$F$19</f>
        <v>500</v>
      </c>
      <c r="S43" s="26">
        <f t="shared" si="43"/>
        <v>0</v>
      </c>
      <c r="T43" s="42"/>
      <c r="U43" s="30">
        <f t="shared" si="1"/>
        <v>52.3</v>
      </c>
      <c r="V43" s="31">
        <f t="shared" si="2"/>
        <v>-1</v>
      </c>
      <c r="X43" s="28">
        <f>+'Proposed Rates'!G141</f>
        <v>0</v>
      </c>
      <c r="Y43" s="45">
        <f>$F$19</f>
        <v>500</v>
      </c>
      <c r="Z43" s="26">
        <f t="shared" si="45"/>
        <v>0</v>
      </c>
      <c r="AA43" s="42"/>
      <c r="AB43" s="30">
        <f t="shared" si="3"/>
        <v>0</v>
      </c>
      <c r="AC43" s="31" t="str">
        <f t="shared" si="4"/>
        <v/>
      </c>
      <c r="AE43" s="28">
        <f>+'Proposed Rates'!H141</f>
        <v>0</v>
      </c>
      <c r="AF43" s="45">
        <f>$F$19</f>
        <v>500</v>
      </c>
      <c r="AG43" s="26">
        <f t="shared" si="47"/>
        <v>0</v>
      </c>
      <c r="AH43" s="42"/>
      <c r="AI43" s="30">
        <f t="shared" si="5"/>
        <v>0</v>
      </c>
      <c r="AJ43" s="31" t="str">
        <f t="shared" si="6"/>
        <v/>
      </c>
      <c r="AL43" s="28">
        <f>+'Proposed Rates'!I141</f>
        <v>0</v>
      </c>
      <c r="AM43" s="45">
        <f>$F$19</f>
        <v>500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500</v>
      </c>
      <c r="H44" s="26">
        <f>G44*F44</f>
        <v>12.26</v>
      </c>
      <c r="I44" s="27"/>
      <c r="J44" s="46">
        <f>'Proposed Rates'!E235</f>
        <v>1.9640000000000001E-2</v>
      </c>
      <c r="K44" s="45">
        <f>+$F$19</f>
        <v>500</v>
      </c>
      <c r="L44" s="26">
        <f>K44*J44</f>
        <v>9.82</v>
      </c>
      <c r="M44" s="27"/>
      <c r="N44" s="30">
        <f>L44-H44</f>
        <v>-2.4399999999999995</v>
      </c>
      <c r="O44" s="31">
        <f>IF((H44)=0,"",(N44/H44))</f>
        <v>-0.19902120717781399</v>
      </c>
      <c r="Q44" s="46">
        <f>'Proposed Rates'!F235</f>
        <v>1.9910000000000001E-2</v>
      </c>
      <c r="R44" s="45">
        <f>+$F$19</f>
        <v>500</v>
      </c>
      <c r="S44" s="26">
        <f>R44*Q44</f>
        <v>9.9550000000000001</v>
      </c>
      <c r="T44" s="27"/>
      <c r="U44" s="30">
        <f t="shared" si="1"/>
        <v>0.13499999999999979</v>
      </c>
      <c r="V44" s="31">
        <f t="shared" si="2"/>
        <v>1.3747454175152727E-2</v>
      </c>
      <c r="X44" s="46">
        <f>'Proposed Rates'!G235</f>
        <v>2.017E-2</v>
      </c>
      <c r="Y44" s="45">
        <f>+$F$19</f>
        <v>500</v>
      </c>
      <c r="Z44" s="26">
        <f>Y44*X44</f>
        <v>10.085000000000001</v>
      </c>
      <c r="AA44" s="27"/>
      <c r="AB44" s="30">
        <f t="shared" si="3"/>
        <v>0.13000000000000078</v>
      </c>
      <c r="AC44" s="31">
        <f t="shared" si="4"/>
        <v>1.3058764439979989E-2</v>
      </c>
      <c r="AE44" s="46">
        <f>'Proposed Rates'!H235</f>
        <v>2.0379999999999999E-2</v>
      </c>
      <c r="AF44" s="45">
        <f>+$F$19</f>
        <v>500</v>
      </c>
      <c r="AG44" s="26">
        <f>AF44*AE44</f>
        <v>10.19</v>
      </c>
      <c r="AH44" s="27"/>
      <c r="AI44" s="30">
        <f t="shared" si="5"/>
        <v>0.10499999999999865</v>
      </c>
      <c r="AJ44" s="31">
        <f t="shared" si="6"/>
        <v>1.0411502231036058E-2</v>
      </c>
      <c r="AL44" s="46">
        <f>'Proposed Rates'!I235</f>
        <v>2.07E-2</v>
      </c>
      <c r="AM44" s="45">
        <f>+$F$19</f>
        <v>500</v>
      </c>
      <c r="AN44" s="26">
        <f>AM44*AL44</f>
        <v>10.35</v>
      </c>
      <c r="AO44" s="27"/>
      <c r="AP44" s="30">
        <f t="shared" si="7"/>
        <v>0.16000000000000014</v>
      </c>
      <c r="AQ44" s="31">
        <f t="shared" si="8"/>
        <v>1.5701668302257131E-2</v>
      </c>
    </row>
    <row r="45" spans="2:43" x14ac:dyDescent="0.25">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2320.3599999999997</v>
      </c>
      <c r="I47" s="36"/>
      <c r="J47" s="53"/>
      <c r="K47" s="55"/>
      <c r="L47" s="54">
        <f>SUM(L40:L46)+L39</f>
        <v>3270.82</v>
      </c>
      <c r="M47" s="36"/>
      <c r="N47" s="37">
        <f t="shared" ref="N47:N64" si="58">L47-H47</f>
        <v>950.46000000000049</v>
      </c>
      <c r="O47" s="38">
        <f t="shared" si="41"/>
        <v>0.40961747315071828</v>
      </c>
      <c r="Q47" s="53"/>
      <c r="R47" s="55"/>
      <c r="S47" s="54">
        <f>SUM(S40:S46)+S39</f>
        <v>2817.7050000000004</v>
      </c>
      <c r="T47" s="36"/>
      <c r="U47" s="37">
        <f t="shared" si="1"/>
        <v>-453.11499999999978</v>
      </c>
      <c r="V47" s="38">
        <f t="shared" si="2"/>
        <v>-0.13853253924092421</v>
      </c>
      <c r="X47" s="53"/>
      <c r="Y47" s="55"/>
      <c r="Z47" s="54">
        <f>SUM(Z40:Z46)+Z39</f>
        <v>3155.1849999999999</v>
      </c>
      <c r="AA47" s="36"/>
      <c r="AB47" s="37">
        <f t="shared" si="3"/>
        <v>337.47999999999956</v>
      </c>
      <c r="AC47" s="38">
        <f t="shared" si="4"/>
        <v>0.11977123226171636</v>
      </c>
      <c r="AE47" s="53"/>
      <c r="AF47" s="55"/>
      <c r="AG47" s="54">
        <f>SUM(AG40:AG46)+AG39</f>
        <v>3232.59</v>
      </c>
      <c r="AH47" s="36"/>
      <c r="AI47" s="37">
        <f t="shared" si="5"/>
        <v>77.4050000000002</v>
      </c>
      <c r="AJ47" s="38">
        <f t="shared" si="6"/>
        <v>2.4532634378015932E-2</v>
      </c>
      <c r="AL47" s="53"/>
      <c r="AM47" s="55"/>
      <c r="AN47" s="54">
        <f>SUM(AN40:AN46)+AN39</f>
        <v>3273.85</v>
      </c>
      <c r="AO47" s="36"/>
      <c r="AP47" s="37">
        <f t="shared" si="7"/>
        <v>41.259999999999764</v>
      </c>
      <c r="AQ47" s="38">
        <f t="shared" si="8"/>
        <v>1.2763759091007446E-2</v>
      </c>
    </row>
    <row r="48" spans="2:43" x14ac:dyDescent="0.25">
      <c r="B48" s="27" t="s">
        <v>28</v>
      </c>
      <c r="C48" s="27"/>
      <c r="D48" s="56" t="s">
        <v>59</v>
      </c>
      <c r="E48" s="57"/>
      <c r="F48" s="28">
        <f>'Proposed Rates'!D155</f>
        <v>2.9016999999999999</v>
      </c>
      <c r="G48" s="58">
        <f>+$F$19</f>
        <v>500</v>
      </c>
      <c r="H48" s="26">
        <f>G48*F48</f>
        <v>1450.85</v>
      </c>
      <c r="I48" s="27"/>
      <c r="J48" s="28">
        <f>'Proposed Rates'!E155</f>
        <v>3.1059000000000001</v>
      </c>
      <c r="K48" s="58">
        <f>+$F$19</f>
        <v>500</v>
      </c>
      <c r="L48" s="26">
        <f>K48*J48</f>
        <v>1552.95</v>
      </c>
      <c r="M48" s="27"/>
      <c r="N48" s="30">
        <f t="shared" si="58"/>
        <v>102.10000000000014</v>
      </c>
      <c r="O48" s="31">
        <f t="shared" si="41"/>
        <v>7.0372540235034739E-2</v>
      </c>
      <c r="Q48" s="28">
        <f>'Proposed Rates'!F155</f>
        <v>3.1059000000000001</v>
      </c>
      <c r="R48" s="58">
        <f>+$F$19</f>
        <v>500</v>
      </c>
      <c r="S48" s="26">
        <f>R48*Q48</f>
        <v>1552.95</v>
      </c>
      <c r="T48" s="27"/>
      <c r="U48" s="30">
        <f t="shared" si="1"/>
        <v>0</v>
      </c>
      <c r="V48" s="31">
        <f t="shared" si="2"/>
        <v>0</v>
      </c>
      <c r="X48" s="28">
        <f>'Proposed Rates'!G155</f>
        <v>3.1059000000000001</v>
      </c>
      <c r="Y48" s="58">
        <f>+$F$19</f>
        <v>500</v>
      </c>
      <c r="Z48" s="26">
        <f>Y48*X48</f>
        <v>1552.95</v>
      </c>
      <c r="AA48" s="27"/>
      <c r="AB48" s="30">
        <f t="shared" si="3"/>
        <v>0</v>
      </c>
      <c r="AC48" s="31">
        <f t="shared" si="4"/>
        <v>0</v>
      </c>
      <c r="AE48" s="28">
        <f>'Proposed Rates'!H155</f>
        <v>3.1059000000000001</v>
      </c>
      <c r="AF48" s="58">
        <f>+$F$19</f>
        <v>500</v>
      </c>
      <c r="AG48" s="26">
        <f>AF48*AE48</f>
        <v>1552.95</v>
      </c>
      <c r="AH48" s="27"/>
      <c r="AI48" s="30">
        <f t="shared" si="5"/>
        <v>0</v>
      </c>
      <c r="AJ48" s="31">
        <f t="shared" si="6"/>
        <v>0</v>
      </c>
      <c r="AL48" s="28">
        <f>'Proposed Rates'!I155</f>
        <v>3.1059000000000001</v>
      </c>
      <c r="AM48" s="58">
        <f>+$F$19</f>
        <v>500</v>
      </c>
      <c r="AN48" s="26">
        <f>AM48*AL48</f>
        <v>1552.95</v>
      </c>
      <c r="AO48" s="27"/>
      <c r="AP48" s="30">
        <f t="shared" si="7"/>
        <v>0</v>
      </c>
      <c r="AQ48" s="31">
        <f t="shared" si="8"/>
        <v>0</v>
      </c>
    </row>
    <row r="49" spans="2:43" ht="25" x14ac:dyDescent="0.25">
      <c r="B49" s="60" t="s">
        <v>29</v>
      </c>
      <c r="C49" s="27"/>
      <c r="D49" s="56" t="s">
        <v>59</v>
      </c>
      <c r="E49" s="57"/>
      <c r="F49" s="28">
        <f>'Proposed Rates'!D169</f>
        <v>2.0474000000000001</v>
      </c>
      <c r="G49" s="58">
        <f>G48</f>
        <v>500</v>
      </c>
      <c r="H49" s="26">
        <f>G49*F49</f>
        <v>1023.7</v>
      </c>
      <c r="I49" s="27"/>
      <c r="J49" s="28">
        <f>'Proposed Rates'!E169</f>
        <v>1.9643999999999999</v>
      </c>
      <c r="K49" s="58">
        <f>K48</f>
        <v>500</v>
      </c>
      <c r="L49" s="26">
        <f>K49*J49</f>
        <v>982.19999999999993</v>
      </c>
      <c r="M49" s="27"/>
      <c r="N49" s="30">
        <f t="shared" si="58"/>
        <v>-41.500000000000114</v>
      </c>
      <c r="O49" s="31">
        <f t="shared" si="41"/>
        <v>-4.0539220474748568E-2</v>
      </c>
      <c r="Q49" s="28">
        <f>'Proposed Rates'!F169</f>
        <v>1.9643999999999999</v>
      </c>
      <c r="R49" s="58">
        <f>R48</f>
        <v>500</v>
      </c>
      <c r="S49" s="26">
        <f>R49*Q49</f>
        <v>982.19999999999993</v>
      </c>
      <c r="T49" s="27"/>
      <c r="U49" s="30">
        <f t="shared" si="1"/>
        <v>0</v>
      </c>
      <c r="V49" s="31">
        <f t="shared" si="2"/>
        <v>0</v>
      </c>
      <c r="X49" s="28">
        <f>'Proposed Rates'!G169</f>
        <v>1.9643999999999999</v>
      </c>
      <c r="Y49" s="58">
        <f>Y48</f>
        <v>500</v>
      </c>
      <c r="Z49" s="26">
        <f>Y49*X49</f>
        <v>982.19999999999993</v>
      </c>
      <c r="AA49" s="27"/>
      <c r="AB49" s="30">
        <f t="shared" si="3"/>
        <v>0</v>
      </c>
      <c r="AC49" s="31">
        <f t="shared" si="4"/>
        <v>0</v>
      </c>
      <c r="AE49" s="28">
        <f>'Proposed Rates'!H169</f>
        <v>1.9643999999999999</v>
      </c>
      <c r="AF49" s="58">
        <f>AF48</f>
        <v>500</v>
      </c>
      <c r="AG49" s="26">
        <f>AF49*AE49</f>
        <v>982.19999999999993</v>
      </c>
      <c r="AH49" s="27"/>
      <c r="AI49" s="30">
        <f t="shared" si="5"/>
        <v>0</v>
      </c>
      <c r="AJ49" s="31">
        <f t="shared" si="6"/>
        <v>0</v>
      </c>
      <c r="AL49" s="28">
        <f>'Proposed Rates'!I169</f>
        <v>1.9643999999999999</v>
      </c>
      <c r="AM49" s="58">
        <f>AM48</f>
        <v>500</v>
      </c>
      <c r="AN49" s="26">
        <f>AM49*AL49</f>
        <v>982.19999999999993</v>
      </c>
      <c r="AO49" s="27"/>
      <c r="AP49" s="30">
        <f t="shared" si="7"/>
        <v>0</v>
      </c>
      <c r="AQ49" s="31">
        <f t="shared" si="8"/>
        <v>0</v>
      </c>
    </row>
    <row r="50" spans="2:43" ht="26" x14ac:dyDescent="0.25">
      <c r="B50" s="50" t="s">
        <v>30</v>
      </c>
      <c r="C50" s="35"/>
      <c r="D50" s="35"/>
      <c r="E50" s="35"/>
      <c r="F50" s="61"/>
      <c r="G50" s="53"/>
      <c r="H50" s="54">
        <f>SUM(H47:H49)</f>
        <v>4794.91</v>
      </c>
      <c r="I50" s="62"/>
      <c r="J50" s="63"/>
      <c r="K50" s="53"/>
      <c r="L50" s="54">
        <f>SUM(L47:L49)</f>
        <v>5805.97</v>
      </c>
      <c r="M50" s="62"/>
      <c r="N50" s="37">
        <f t="shared" si="58"/>
        <v>1011.0600000000004</v>
      </c>
      <c r="O50" s="38">
        <f t="shared" si="41"/>
        <v>0.21086110062545499</v>
      </c>
      <c r="Q50" s="63"/>
      <c r="R50" s="53"/>
      <c r="S50" s="54">
        <f>SUM(S47:S49)</f>
        <v>5352.8550000000005</v>
      </c>
      <c r="T50" s="62"/>
      <c r="U50" s="37">
        <f t="shared" si="1"/>
        <v>-453.11499999999978</v>
      </c>
      <c r="V50" s="38">
        <f t="shared" si="2"/>
        <v>-7.8042945450975426E-2</v>
      </c>
      <c r="X50" s="63"/>
      <c r="Y50" s="53"/>
      <c r="Z50" s="54">
        <f>SUM(Z47:Z49)</f>
        <v>5690.335</v>
      </c>
      <c r="AA50" s="62"/>
      <c r="AB50" s="37">
        <f t="shared" si="3"/>
        <v>337.47999999999956</v>
      </c>
      <c r="AC50" s="38">
        <f t="shared" si="4"/>
        <v>6.3046729268773305E-2</v>
      </c>
      <c r="AE50" s="63"/>
      <c r="AF50" s="53"/>
      <c r="AG50" s="54">
        <f>SUM(AG47:AG49)</f>
        <v>5767.74</v>
      </c>
      <c r="AH50" s="62"/>
      <c r="AI50" s="37">
        <f t="shared" si="5"/>
        <v>77.404999999999745</v>
      </c>
      <c r="AJ50" s="38">
        <f t="shared" si="6"/>
        <v>1.3602889812286929E-2</v>
      </c>
      <c r="AL50" s="63"/>
      <c r="AM50" s="53"/>
      <c r="AN50" s="54">
        <f>SUM(AN47:AN49)</f>
        <v>5809</v>
      </c>
      <c r="AO50" s="62"/>
      <c r="AP50" s="37">
        <f t="shared" si="7"/>
        <v>41.260000000000218</v>
      </c>
      <c r="AQ50" s="38">
        <f t="shared" si="8"/>
        <v>7.1535818188753686E-3</v>
      </c>
    </row>
    <row r="51" spans="2:43" ht="25" x14ac:dyDescent="0.25">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 x14ac:dyDescent="0.25">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5">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34897.914499999999</v>
      </c>
      <c r="I60" s="94"/>
      <c r="J60" s="95"/>
      <c r="K60" s="95"/>
      <c r="L60" s="93">
        <f>SUM(L51:L56,L50)</f>
        <v>35917.712600000006</v>
      </c>
      <c r="M60" s="96"/>
      <c r="N60" s="97">
        <f t="shared" ref="N60" si="70">L60-H60</f>
        <v>1019.7981000000073</v>
      </c>
      <c r="O60" s="98">
        <f t="shared" ref="O60" si="71">IF((H60)=0,"",(N60/H60))</f>
        <v>2.9222322153377025E-2</v>
      </c>
      <c r="Q60" s="95"/>
      <c r="R60" s="95"/>
      <c r="S60" s="93">
        <f>SUM(S51:S56,S50)</f>
        <v>35464.597600000008</v>
      </c>
      <c r="T60" s="96"/>
      <c r="U60" s="97">
        <f t="shared" si="1"/>
        <v>-453.11499999999796</v>
      </c>
      <c r="V60" s="98">
        <f>IF((L60)=0,"",(U60/L60))</f>
        <v>-1.2615363485034342E-2</v>
      </c>
      <c r="X60" s="95"/>
      <c r="Y60" s="95"/>
      <c r="Z60" s="93">
        <f>SUM(Z51:Z56,Z50)</f>
        <v>35802.077600000004</v>
      </c>
      <c r="AA60" s="96"/>
      <c r="AB60" s="97">
        <f t="shared" si="3"/>
        <v>337.47999999999593</v>
      </c>
      <c r="AC60" s="98">
        <f>IF((S60)=0,"",(AB60/S60))</f>
        <v>9.5159686797065442E-3</v>
      </c>
      <c r="AE60" s="95"/>
      <c r="AF60" s="95"/>
      <c r="AG60" s="93">
        <f>SUM(AG51:AG56,AG50)</f>
        <v>35879.482600000003</v>
      </c>
      <c r="AH60" s="96"/>
      <c r="AI60" s="97">
        <f t="shared" ref="AI60:AI64" si="72">AG60-Z60</f>
        <v>77.404999999998836</v>
      </c>
      <c r="AJ60" s="98">
        <f>IF((Z60)=0,"",(AI60/Z60))</f>
        <v>2.1620253680473232E-3</v>
      </c>
      <c r="AL60" s="95"/>
      <c r="AM60" s="95"/>
      <c r="AN60" s="93">
        <f>SUM(AN51:AN56,AN50)</f>
        <v>35920.742600000005</v>
      </c>
      <c r="AO60" s="96"/>
      <c r="AP60" s="97">
        <f t="shared" ref="AP60:AP64" si="73">AN60-AG60</f>
        <v>41.260000000002037</v>
      </c>
      <c r="AQ60" s="98">
        <f>IF((AG60)=0,"",(AP60/AG60))</f>
        <v>1.1499608414086227E-3</v>
      </c>
    </row>
    <row r="61" spans="2:43" x14ac:dyDescent="0.25">
      <c r="B61" s="99" t="s">
        <v>40</v>
      </c>
      <c r="C61" s="21"/>
      <c r="D61" s="21"/>
      <c r="E61" s="21"/>
      <c r="F61" s="100">
        <v>0.13</v>
      </c>
      <c r="G61" s="101"/>
      <c r="H61" s="102">
        <f>H60*F61</f>
        <v>4536.7288850000004</v>
      </c>
      <c r="I61" s="103"/>
      <c r="J61" s="104">
        <v>0.13</v>
      </c>
      <c r="K61" s="103"/>
      <c r="L61" s="105">
        <f>L60*J61</f>
        <v>4669.302638000001</v>
      </c>
      <c r="M61" s="106"/>
      <c r="N61" s="107">
        <f t="shared" si="58"/>
        <v>132.57375300000058</v>
      </c>
      <c r="O61" s="108">
        <f t="shared" si="41"/>
        <v>2.9222322153376942E-2</v>
      </c>
      <c r="Q61" s="104">
        <v>0.13</v>
      </c>
      <c r="R61" s="103"/>
      <c r="S61" s="105">
        <f>S60*Q61</f>
        <v>4610.3976880000009</v>
      </c>
      <c r="T61" s="106"/>
      <c r="U61" s="107">
        <f t="shared" si="1"/>
        <v>-58.904950000000099</v>
      </c>
      <c r="V61" s="108">
        <f t="shared" ref="V61:V70" si="74">IF((L61)=0,"",(U61/L61))</f>
        <v>-1.2615363485034418E-2</v>
      </c>
      <c r="X61" s="104">
        <v>0.13</v>
      </c>
      <c r="Y61" s="103"/>
      <c r="Z61" s="105">
        <f>Z60*X61</f>
        <v>4654.2700880000011</v>
      </c>
      <c r="AA61" s="106"/>
      <c r="AB61" s="107">
        <f t="shared" si="3"/>
        <v>43.872400000000198</v>
      </c>
      <c r="AC61" s="108">
        <f t="shared" ref="AC61:AC70" si="75">IF((S61)=0,"",(AB61/S61))</f>
        <v>9.515968679706702E-3</v>
      </c>
      <c r="AE61" s="104">
        <v>0.13</v>
      </c>
      <c r="AF61" s="103"/>
      <c r="AG61" s="105">
        <f>AG60*AE61</f>
        <v>4664.332738000001</v>
      </c>
      <c r="AH61" s="106"/>
      <c r="AI61" s="107">
        <f t="shared" si="72"/>
        <v>10.062649999999849</v>
      </c>
      <c r="AJ61" s="108">
        <f t="shared" ref="AJ61:AJ70" si="76">IF((Z61)=0,"",(AI61/Z61))</f>
        <v>2.1620253680473228E-3</v>
      </c>
      <c r="AL61" s="104">
        <v>0.13</v>
      </c>
      <c r="AM61" s="103"/>
      <c r="AN61" s="105">
        <f>AN60*AL61</f>
        <v>4669.6965380000011</v>
      </c>
      <c r="AO61" s="106"/>
      <c r="AP61" s="107">
        <f t="shared" si="73"/>
        <v>5.3638000000000829</v>
      </c>
      <c r="AQ61" s="108">
        <f t="shared" ref="AQ61:AQ70" si="77">IF((AG61)=0,"",(AP61/AG61))</f>
        <v>1.1499608414085834E-3</v>
      </c>
    </row>
    <row r="62" spans="2:43" ht="13" x14ac:dyDescent="0.25">
      <c r="B62" s="109" t="s">
        <v>123</v>
      </c>
      <c r="C62" s="21"/>
      <c r="D62" s="21"/>
      <c r="E62" s="21"/>
      <c r="F62" s="110"/>
      <c r="G62" s="101"/>
      <c r="H62" s="102">
        <f>H60+H61</f>
        <v>39434.643385000003</v>
      </c>
      <c r="I62" s="103"/>
      <c r="J62" s="103"/>
      <c r="K62" s="103"/>
      <c r="L62" s="105">
        <f>L60+L61</f>
        <v>40587.015238000007</v>
      </c>
      <c r="M62" s="106"/>
      <c r="N62" s="107">
        <f t="shared" si="58"/>
        <v>1152.3718530000042</v>
      </c>
      <c r="O62" s="108">
        <f t="shared" si="41"/>
        <v>2.9222322153376921E-2</v>
      </c>
      <c r="Q62" s="103"/>
      <c r="R62" s="103"/>
      <c r="S62" s="105">
        <f>S60+S61</f>
        <v>40074.995288000006</v>
      </c>
      <c r="T62" s="106"/>
      <c r="U62" s="107">
        <f t="shared" si="1"/>
        <v>-512.0199500000017</v>
      </c>
      <c r="V62" s="108">
        <f t="shared" si="74"/>
        <v>-1.2615363485034441E-2</v>
      </c>
      <c r="X62" s="103"/>
      <c r="Y62" s="103"/>
      <c r="Z62" s="105">
        <f>Z60+Z61</f>
        <v>40456.347688000009</v>
      </c>
      <c r="AA62" s="106"/>
      <c r="AB62" s="107">
        <f t="shared" si="3"/>
        <v>381.3524000000034</v>
      </c>
      <c r="AC62" s="108">
        <f t="shared" si="75"/>
        <v>9.5159686797067437E-3</v>
      </c>
      <c r="AE62" s="103"/>
      <c r="AF62" s="103"/>
      <c r="AG62" s="105">
        <f>AG60+AG61</f>
        <v>40543.815338</v>
      </c>
      <c r="AH62" s="106"/>
      <c r="AI62" s="107">
        <f t="shared" si="72"/>
        <v>87.467649999991409</v>
      </c>
      <c r="AJ62" s="108">
        <f t="shared" si="76"/>
        <v>2.1620253680471433E-3</v>
      </c>
      <c r="AL62" s="103"/>
      <c r="AM62" s="103"/>
      <c r="AN62" s="105">
        <f>AN60+AN61</f>
        <v>40590.439138000009</v>
      </c>
      <c r="AO62" s="106"/>
      <c r="AP62" s="107">
        <f t="shared" si="73"/>
        <v>46.623800000008487</v>
      </c>
      <c r="AQ62" s="108">
        <f t="shared" si="77"/>
        <v>1.1499608414087751E-3</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22" t="s">
        <v>126</v>
      </c>
      <c r="C64" s="422"/>
      <c r="D64" s="422"/>
      <c r="E64" s="114"/>
      <c r="F64" s="115"/>
      <c r="G64" s="116"/>
      <c r="H64" s="117">
        <f>H62-H63</f>
        <v>39434.643385000003</v>
      </c>
      <c r="I64" s="118"/>
      <c r="J64" s="118"/>
      <c r="K64" s="118"/>
      <c r="L64" s="119">
        <f>L62-L63</f>
        <v>40587.015238000007</v>
      </c>
      <c r="M64" s="120"/>
      <c r="N64" s="121">
        <f t="shared" si="58"/>
        <v>1152.3718530000042</v>
      </c>
      <c r="O64" s="122">
        <f t="shared" si="41"/>
        <v>2.9222322153376921E-2</v>
      </c>
      <c r="Q64" s="118"/>
      <c r="R64" s="118"/>
      <c r="S64" s="119">
        <f>S62-S63</f>
        <v>40074.995288000006</v>
      </c>
      <c r="T64" s="120"/>
      <c r="U64" s="121">
        <f t="shared" si="1"/>
        <v>-512.0199500000017</v>
      </c>
      <c r="V64" s="122">
        <f t="shared" si="74"/>
        <v>-1.2615363485034441E-2</v>
      </c>
      <c r="X64" s="118"/>
      <c r="Y64" s="118"/>
      <c r="Z64" s="119">
        <f>Z62-Z63</f>
        <v>40456.347688000009</v>
      </c>
      <c r="AA64" s="120"/>
      <c r="AB64" s="121">
        <f t="shared" si="3"/>
        <v>381.3524000000034</v>
      </c>
      <c r="AC64" s="122">
        <f t="shared" si="75"/>
        <v>9.5159686797067437E-3</v>
      </c>
      <c r="AE64" s="118"/>
      <c r="AF64" s="118"/>
      <c r="AG64" s="119">
        <f>AG62-AG63</f>
        <v>40543.815338</v>
      </c>
      <c r="AH64" s="120"/>
      <c r="AI64" s="121">
        <f t="shared" si="72"/>
        <v>87.467649999991409</v>
      </c>
      <c r="AJ64" s="122">
        <f t="shared" si="76"/>
        <v>2.1620253680471433E-3</v>
      </c>
      <c r="AL64" s="118"/>
      <c r="AM64" s="118"/>
      <c r="AN64" s="119">
        <f>AN62-AN63</f>
        <v>40590.439138000009</v>
      </c>
      <c r="AO64" s="120"/>
      <c r="AP64" s="121">
        <f t="shared" si="73"/>
        <v>46.623800000008487</v>
      </c>
      <c r="AQ64" s="122">
        <f t="shared" si="77"/>
        <v>1.1499608414087751E-3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5824.9910749999999</v>
      </c>
      <c r="I66" s="134"/>
      <c r="J66" s="135"/>
      <c r="K66" s="135"/>
      <c r="L66" s="133">
        <f>SUM(L57:L58,L50,L51:L53)</f>
        <v>6836.3500100000001</v>
      </c>
      <c r="M66" s="136"/>
      <c r="N66" s="137">
        <f t="shared" ref="N66:N70" si="78">L66-H66</f>
        <v>1011.3589350000002</v>
      </c>
      <c r="O66" s="98">
        <f t="shared" ref="O66:O70" si="79">IF((H66)=0,"",(N66/H66))</f>
        <v>0.1736241175270814</v>
      </c>
      <c r="Q66" s="135"/>
      <c r="R66" s="135"/>
      <c r="S66" s="133">
        <f>SUM(S57:S58,S50,S51:S53)</f>
        <v>6383.2350100000003</v>
      </c>
      <c r="T66" s="136"/>
      <c r="U66" s="137">
        <f t="shared" si="1"/>
        <v>-453.11499999999978</v>
      </c>
      <c r="V66" s="98">
        <f t="shared" si="74"/>
        <v>-6.6280251791847586E-2</v>
      </c>
      <c r="X66" s="135"/>
      <c r="Y66" s="135"/>
      <c r="Z66" s="133">
        <f>SUM(Z57:Z58,Z50,Z51:Z53)</f>
        <v>6720.7150099999999</v>
      </c>
      <c r="AA66" s="136"/>
      <c r="AB66" s="137">
        <f t="shared" si="3"/>
        <v>337.47999999999956</v>
      </c>
      <c r="AC66" s="98">
        <f t="shared" si="75"/>
        <v>5.2869743863621206E-2</v>
      </c>
      <c r="AE66" s="135"/>
      <c r="AF66" s="135"/>
      <c r="AG66" s="133">
        <f>SUM(AG57:AG58,AG50,AG51:AG53)</f>
        <v>6798.1200099999996</v>
      </c>
      <c r="AH66" s="136"/>
      <c r="AI66" s="137">
        <f t="shared" ref="AI66:AI70" si="80">AG66-Z66</f>
        <v>77.404999999999745</v>
      </c>
      <c r="AJ66" s="98">
        <f t="shared" si="76"/>
        <v>1.151737573826981E-2</v>
      </c>
      <c r="AL66" s="135"/>
      <c r="AM66" s="135"/>
      <c r="AN66" s="133">
        <f>SUM(AN57:AN58,AN50,AN51:AN53)</f>
        <v>6839.3800099999999</v>
      </c>
      <c r="AO66" s="136"/>
      <c r="AP66" s="137">
        <f t="shared" ref="AP66:AP70" si="81">AN66-AG66</f>
        <v>41.260000000000218</v>
      </c>
      <c r="AQ66" s="98">
        <f t="shared" si="77"/>
        <v>6.0693250397620179E-3</v>
      </c>
    </row>
    <row r="67" spans="1:43" s="79" customFormat="1" x14ac:dyDescent="0.25">
      <c r="B67" s="138" t="s">
        <v>40</v>
      </c>
      <c r="C67" s="73"/>
      <c r="D67" s="73"/>
      <c r="E67" s="73"/>
      <c r="F67" s="139">
        <v>0.13</v>
      </c>
      <c r="G67" s="132"/>
      <c r="H67" s="140">
        <f>H66*F67</f>
        <v>757.24883975</v>
      </c>
      <c r="I67" s="141"/>
      <c r="J67" s="142">
        <v>0.13</v>
      </c>
      <c r="K67" s="143"/>
      <c r="L67" s="144">
        <f>L66*J67</f>
        <v>888.72550130000002</v>
      </c>
      <c r="M67" s="145"/>
      <c r="N67" s="146">
        <f t="shared" si="78"/>
        <v>131.47666155000002</v>
      </c>
      <c r="O67" s="108">
        <f t="shared" si="79"/>
        <v>0.17362411752708137</v>
      </c>
      <c r="Q67" s="142">
        <v>0.13</v>
      </c>
      <c r="R67" s="143"/>
      <c r="S67" s="144">
        <f>S66*Q67</f>
        <v>829.82055130000003</v>
      </c>
      <c r="T67" s="145"/>
      <c r="U67" s="146">
        <f t="shared" si="1"/>
        <v>-58.904949999999985</v>
      </c>
      <c r="V67" s="108">
        <f t="shared" si="74"/>
        <v>-6.62802517918476E-2</v>
      </c>
      <c r="X67" s="142">
        <v>0.13</v>
      </c>
      <c r="Y67" s="143"/>
      <c r="Z67" s="144">
        <f>Z66*X67</f>
        <v>873.6929513</v>
      </c>
      <c r="AA67" s="145"/>
      <c r="AB67" s="146">
        <f t="shared" si="3"/>
        <v>43.872399999999971</v>
      </c>
      <c r="AC67" s="108">
        <f t="shared" si="75"/>
        <v>5.2869743863621241E-2</v>
      </c>
      <c r="AE67" s="142">
        <v>0.13</v>
      </c>
      <c r="AF67" s="143"/>
      <c r="AG67" s="144">
        <f>AG66*AE67</f>
        <v>883.75560129999997</v>
      </c>
      <c r="AH67" s="145"/>
      <c r="AI67" s="146">
        <f t="shared" si="80"/>
        <v>10.062649999999962</v>
      </c>
      <c r="AJ67" s="108">
        <f t="shared" si="76"/>
        <v>1.1517375738269804E-2</v>
      </c>
      <c r="AL67" s="142">
        <v>0.13</v>
      </c>
      <c r="AM67" s="143"/>
      <c r="AN67" s="144">
        <f>AN66*AL67</f>
        <v>889.11940130000005</v>
      </c>
      <c r="AO67" s="145"/>
      <c r="AP67" s="146">
        <f t="shared" si="81"/>
        <v>5.3638000000000829</v>
      </c>
      <c r="AQ67" s="108">
        <f t="shared" si="77"/>
        <v>6.0693250397620795E-3</v>
      </c>
    </row>
    <row r="68" spans="1:43" s="79" customFormat="1" ht="13" x14ac:dyDescent="0.25">
      <c r="B68" s="147" t="s">
        <v>41</v>
      </c>
      <c r="C68" s="73"/>
      <c r="D68" s="73"/>
      <c r="E68" s="73"/>
      <c r="F68" s="148"/>
      <c r="G68" s="149"/>
      <c r="H68" s="140">
        <f>H66+H67</f>
        <v>6582.23991475</v>
      </c>
      <c r="I68" s="141"/>
      <c r="J68" s="141"/>
      <c r="K68" s="141"/>
      <c r="L68" s="144">
        <f>L66+L67</f>
        <v>7725.0755113000005</v>
      </c>
      <c r="M68" s="145"/>
      <c r="N68" s="146">
        <f t="shared" si="78"/>
        <v>1142.8355965500004</v>
      </c>
      <c r="O68" s="108">
        <f t="shared" si="79"/>
        <v>0.17362411752708143</v>
      </c>
      <c r="Q68" s="141"/>
      <c r="R68" s="141"/>
      <c r="S68" s="144">
        <f>S66+S67</f>
        <v>7213.0555613000006</v>
      </c>
      <c r="T68" s="145"/>
      <c r="U68" s="146">
        <f t="shared" si="1"/>
        <v>-512.01994999999988</v>
      </c>
      <c r="V68" s="108">
        <f t="shared" si="74"/>
        <v>-6.62802517918476E-2</v>
      </c>
      <c r="X68" s="141"/>
      <c r="Y68" s="141"/>
      <c r="Z68" s="144">
        <f>Z66+Z67</f>
        <v>7594.4079612999994</v>
      </c>
      <c r="AA68" s="145"/>
      <c r="AB68" s="146">
        <f t="shared" si="3"/>
        <v>381.35239999999885</v>
      </c>
      <c r="AC68" s="108">
        <f t="shared" si="75"/>
        <v>5.2869743863621116E-2</v>
      </c>
      <c r="AE68" s="141"/>
      <c r="AF68" s="141"/>
      <c r="AG68" s="144">
        <f>AG66+AG67</f>
        <v>7681.8756112999999</v>
      </c>
      <c r="AH68" s="145"/>
      <c r="AI68" s="146">
        <f t="shared" si="80"/>
        <v>87.467650000000503</v>
      </c>
      <c r="AJ68" s="108">
        <f t="shared" si="76"/>
        <v>1.1517375738269916E-2</v>
      </c>
      <c r="AL68" s="141"/>
      <c r="AM68" s="141"/>
      <c r="AN68" s="144">
        <f>AN66+AN67</f>
        <v>7728.4994113000002</v>
      </c>
      <c r="AO68" s="145"/>
      <c r="AP68" s="146">
        <f t="shared" si="81"/>
        <v>46.623800000000301</v>
      </c>
      <c r="AQ68" s="108">
        <f t="shared" si="77"/>
        <v>6.0693250397620248E-3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20" t="s">
        <v>128</v>
      </c>
      <c r="C70" s="420"/>
      <c r="D70" s="420"/>
      <c r="E70" s="152"/>
      <c r="F70" s="153"/>
      <c r="G70" s="154"/>
      <c r="H70" s="155">
        <f>H68-H69</f>
        <v>6582.23991475</v>
      </c>
      <c r="I70" s="156"/>
      <c r="J70" s="156"/>
      <c r="K70" s="156"/>
      <c r="L70" s="157">
        <f>L68-L69</f>
        <v>7725.0755113000005</v>
      </c>
      <c r="M70" s="158"/>
      <c r="N70" s="159">
        <f t="shared" si="78"/>
        <v>1142.8355965500004</v>
      </c>
      <c r="O70" s="160">
        <f t="shared" si="79"/>
        <v>0.17362411752708143</v>
      </c>
      <c r="Q70" s="156"/>
      <c r="R70" s="156"/>
      <c r="S70" s="157">
        <f>S68-S69</f>
        <v>7213.0555613000006</v>
      </c>
      <c r="T70" s="158"/>
      <c r="U70" s="159">
        <f t="shared" si="1"/>
        <v>-512.01994999999988</v>
      </c>
      <c r="V70" s="160">
        <f t="shared" si="74"/>
        <v>-6.62802517918476E-2</v>
      </c>
      <c r="X70" s="156"/>
      <c r="Y70" s="156"/>
      <c r="Z70" s="157">
        <f>Z68-Z69</f>
        <v>7594.4079612999994</v>
      </c>
      <c r="AA70" s="158"/>
      <c r="AB70" s="159">
        <f t="shared" si="3"/>
        <v>381.35239999999885</v>
      </c>
      <c r="AC70" s="160">
        <f t="shared" si="75"/>
        <v>5.2869743863621116E-2</v>
      </c>
      <c r="AE70" s="156"/>
      <c r="AF70" s="156"/>
      <c r="AG70" s="157">
        <f>AG68-AG69</f>
        <v>7681.8756112999999</v>
      </c>
      <c r="AH70" s="158"/>
      <c r="AI70" s="159">
        <f t="shared" si="80"/>
        <v>87.467650000000503</v>
      </c>
      <c r="AJ70" s="160">
        <f t="shared" si="76"/>
        <v>1.1517375738269916E-2</v>
      </c>
      <c r="AL70" s="156"/>
      <c r="AM70" s="156"/>
      <c r="AN70" s="157">
        <f>AN68-AN69</f>
        <v>7728.4994113000002</v>
      </c>
      <c r="AO70" s="158"/>
      <c r="AP70" s="159">
        <f t="shared" si="81"/>
        <v>46.623800000000301</v>
      </c>
      <c r="AQ70" s="160">
        <f t="shared" si="77"/>
        <v>6.0693250397620248E-3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70:D70"/>
    <mergeCell ref="AJ21:AJ22"/>
    <mergeCell ref="AP21:AP22"/>
    <mergeCell ref="AQ21:AQ22"/>
    <mergeCell ref="B63:D63"/>
    <mergeCell ref="B64:D64"/>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5" fitToWidth="2" orientation="landscape" r:id="rId1"/>
  <headerFooter alignWithMargins="0"/>
  <colBreaks count="1" manualBreakCount="1">
    <brk id="2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488950</xdr:colOff>
                    <xdr:row>16</xdr:row>
                    <xdr:rowOff>184150</xdr:rowOff>
                  </from>
                  <to>
                    <xdr:col>9</xdr:col>
                    <xdr:colOff>203200</xdr:colOff>
                    <xdr:row>18</xdr:row>
                    <xdr:rowOff>31750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374650</xdr:colOff>
                    <xdr:row>16</xdr:row>
                    <xdr:rowOff>114300</xdr:rowOff>
                  </from>
                  <to>
                    <xdr:col>14</xdr:col>
                    <xdr:colOff>647700</xdr:colOff>
                    <xdr:row>18</xdr:row>
                    <xdr:rowOff>146050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5" zoomScale="85" zoomScaleNormal="85" zoomScaleSheetLayoutView="100" workbookViewId="0">
      <selection activeCell="Q31" sqref="Q31"/>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9" style="6" bestFit="1" customWidth="1"/>
    <col min="8" max="8" width="16.81640625" style="6" bestFit="1" customWidth="1"/>
    <col min="9" max="9" width="2.81640625" style="6" customWidth="1"/>
    <col min="10" max="10" width="12.54296875" style="6" bestFit="1" customWidth="1"/>
    <col min="11" max="11" width="9.81640625" style="6" bestFit="1" customWidth="1"/>
    <col min="12" max="12" width="16.453125" style="6" bestFit="1" customWidth="1"/>
    <col min="13" max="13" width="2.81640625" style="6" customWidth="1"/>
    <col min="14" max="14" width="15.1796875" style="6" customWidth="1"/>
    <col min="15" max="15" width="12" style="6" bestFit="1" customWidth="1"/>
    <col min="16" max="16" width="3.81640625" style="6" customWidth="1"/>
    <col min="17" max="17" width="12.54296875" style="6" bestFit="1" customWidth="1"/>
    <col min="18" max="18" width="9.81640625" style="6" bestFit="1" customWidth="1"/>
    <col min="19" max="19" width="16.81640625" style="6" bestFit="1" customWidth="1"/>
    <col min="20" max="20" width="2.54296875" style="6" bestFit="1" customWidth="1"/>
    <col min="21" max="21" width="13" style="6" bestFit="1" customWidth="1"/>
    <col min="22" max="22" width="12" style="6" bestFit="1" customWidth="1"/>
    <col min="23" max="23" width="4.54296875" style="6" customWidth="1"/>
    <col min="24" max="24" width="12.54296875" style="6" bestFit="1" customWidth="1"/>
    <col min="25" max="25" width="9.81640625" style="6" bestFit="1" customWidth="1"/>
    <col min="26" max="26" width="16.81640625" style="6" bestFit="1" customWidth="1"/>
    <col min="27" max="27" width="2.54296875" style="6" bestFit="1" customWidth="1"/>
    <col min="28" max="28" width="14.453125" style="6" customWidth="1"/>
    <col min="29" max="29" width="12" style="6" bestFit="1" customWidth="1"/>
    <col min="30" max="30" width="4.54296875" style="6" customWidth="1"/>
    <col min="31" max="31" width="12.54296875" style="6" bestFit="1" customWidth="1"/>
    <col min="32" max="32" width="9.81640625" style="6" bestFit="1" customWidth="1"/>
    <col min="33" max="33" width="16.81640625" style="6" bestFit="1" customWidth="1"/>
    <col min="34" max="34" width="2.54296875" style="6" bestFit="1" customWidth="1"/>
    <col min="35" max="35" width="11.81640625" style="6" bestFit="1" customWidth="1"/>
    <col min="36" max="36" width="12" style="6" bestFit="1" customWidth="1"/>
    <col min="37" max="37" width="4.54296875" style="6" customWidth="1"/>
    <col min="38" max="38" width="12.453125" style="6" bestFit="1" customWidth="1"/>
    <col min="39" max="39" width="9.81640625" style="6" bestFit="1" customWidth="1"/>
    <col min="40" max="40" width="16.8164062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57</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f>51100*5</f>
        <v>255500</v>
      </c>
      <c r="G18" s="12" t="s">
        <v>7</v>
      </c>
    </row>
    <row r="19" spans="2:43" ht="13" x14ac:dyDescent="0.3">
      <c r="B19" s="11"/>
      <c r="F19" s="13">
        <v>1000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24">
        <f>+'Proposed Rates'!D9</f>
        <v>200</v>
      </c>
      <c r="G23" s="25">
        <v>1</v>
      </c>
      <c r="H23" s="26">
        <f>G23*F23</f>
        <v>200</v>
      </c>
      <c r="I23" s="27"/>
      <c r="J23" s="24">
        <f>+'&gt;50 (100)'!J23</f>
        <v>200</v>
      </c>
      <c r="K23" s="29">
        <v>1</v>
      </c>
      <c r="L23" s="26">
        <f>K23*J23</f>
        <v>200</v>
      </c>
      <c r="M23" s="27"/>
      <c r="N23" s="30">
        <f>L23-H23</f>
        <v>0</v>
      </c>
      <c r="O23" s="31">
        <f>IF((H23)=0,"",(N23/H23))</f>
        <v>0</v>
      </c>
      <c r="Q23" s="24">
        <f>+'&gt;50 (100)'!Q23</f>
        <v>200</v>
      </c>
      <c r="R23" s="29">
        <v>1</v>
      </c>
      <c r="S23" s="26">
        <f>R23*Q23</f>
        <v>200</v>
      </c>
      <c r="T23" s="27"/>
      <c r="U23" s="30">
        <f>S23-L23</f>
        <v>0</v>
      </c>
      <c r="V23" s="31">
        <f>IF((L23)=0,"",(U23/L23))</f>
        <v>0</v>
      </c>
      <c r="X23" s="24">
        <f>+'&gt;50 (100)'!X23</f>
        <v>200</v>
      </c>
      <c r="Y23" s="29">
        <v>1</v>
      </c>
      <c r="Z23" s="26">
        <f>Y23*X23</f>
        <v>200</v>
      </c>
      <c r="AA23" s="27"/>
      <c r="AB23" s="30">
        <f>Z23-S23</f>
        <v>0</v>
      </c>
      <c r="AC23" s="31">
        <f>IF((S23)=0,"",(AB23/S23))</f>
        <v>0</v>
      </c>
      <c r="AE23" s="24">
        <f>+'&gt;50 (100)'!AE23</f>
        <v>200</v>
      </c>
      <c r="AF23" s="29">
        <v>1</v>
      </c>
      <c r="AG23" s="26">
        <f>AF23*AE23</f>
        <v>200</v>
      </c>
      <c r="AH23" s="27"/>
      <c r="AI23" s="30">
        <f>AG23-Z23</f>
        <v>0</v>
      </c>
      <c r="AJ23" s="31">
        <f>IF((Z23)=0,"",(AI23/Z23))</f>
        <v>0</v>
      </c>
      <c r="AL23" s="24">
        <f>+'&gt;50 (100)'!AL23</f>
        <v>200</v>
      </c>
      <c r="AM23" s="29">
        <v>1</v>
      </c>
      <c r="AN23" s="26">
        <f>AM23*AL23</f>
        <v>200</v>
      </c>
      <c r="AO23" s="27"/>
      <c r="AP23" s="30">
        <f>AN23-AG23</f>
        <v>0</v>
      </c>
      <c r="AQ23" s="31">
        <f>IF((AG23)=0,"",(AP23/AG23))</f>
        <v>0</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Rates'!D83</f>
        <v>0</v>
      </c>
      <c r="G25" s="25">
        <f>$F$19</f>
        <v>1000</v>
      </c>
      <c r="H25" s="26">
        <f t="shared" si="0"/>
        <v>0</v>
      </c>
      <c r="I25" s="27"/>
      <c r="J25" s="24">
        <f>'Proposed Rates'!E83</f>
        <v>0</v>
      </c>
      <c r="K25" s="29">
        <f>$F$19</f>
        <v>1000</v>
      </c>
      <c r="L25" s="26">
        <f t="shared" ref="L25:L27" si="9">K25*J25</f>
        <v>0</v>
      </c>
      <c r="M25" s="27"/>
      <c r="N25" s="30">
        <f t="shared" ref="N25:N27" si="10">L25-H25</f>
        <v>0</v>
      </c>
      <c r="O25" s="31" t="str">
        <f t="shared" ref="O25:O27" si="11">IF((H25)=0,"",(N25/H25))</f>
        <v/>
      </c>
      <c r="Q25" s="24">
        <f>'Proposed Rates'!F83</f>
        <v>0</v>
      </c>
      <c r="R25" s="29">
        <f>$F$19</f>
        <v>1000</v>
      </c>
      <c r="S25" s="26">
        <f t="shared" ref="S25:S27" si="12">R25*Q25</f>
        <v>0</v>
      </c>
      <c r="T25" s="27"/>
      <c r="U25" s="30">
        <f t="shared" si="1"/>
        <v>0</v>
      </c>
      <c r="V25" s="31" t="str">
        <f t="shared" si="2"/>
        <v/>
      </c>
      <c r="X25" s="24">
        <f>'Proposed Rates'!G83</f>
        <v>0</v>
      </c>
      <c r="Y25" s="29">
        <f>$F$19</f>
        <v>1000</v>
      </c>
      <c r="Z25" s="26">
        <f t="shared" ref="Z25:Z27" si="13">Y25*X25</f>
        <v>0</v>
      </c>
      <c r="AA25" s="27"/>
      <c r="AB25" s="30">
        <f t="shared" si="3"/>
        <v>0</v>
      </c>
      <c r="AC25" s="31" t="str">
        <f t="shared" si="4"/>
        <v/>
      </c>
      <c r="AE25" s="24">
        <f>'Proposed Rates'!H83</f>
        <v>0</v>
      </c>
      <c r="AF25" s="29">
        <f>$F$19</f>
        <v>1000</v>
      </c>
      <c r="AG25" s="26">
        <f t="shared" ref="AG25:AG27" si="14">AF25*AE25</f>
        <v>0</v>
      </c>
      <c r="AH25" s="27"/>
      <c r="AI25" s="30">
        <f t="shared" si="5"/>
        <v>0</v>
      </c>
      <c r="AJ25" s="31" t="str">
        <f t="shared" si="6"/>
        <v/>
      </c>
      <c r="AL25" s="24">
        <f>'Proposed Rates'!I83</f>
        <v>0</v>
      </c>
      <c r="AM25" s="29">
        <f>$F$19</f>
        <v>1000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Rates'!D97</f>
        <v>0</v>
      </c>
      <c r="G26" s="25">
        <f t="shared" ref="G26:G27" si="16">$F$19</f>
        <v>1000</v>
      </c>
      <c r="H26" s="26">
        <f t="shared" si="0"/>
        <v>0</v>
      </c>
      <c r="I26" s="27"/>
      <c r="J26" s="24">
        <f>'Proposed Rates'!E97</f>
        <v>0</v>
      </c>
      <c r="K26" s="29">
        <f t="shared" ref="K26:K27" si="17">$F$19</f>
        <v>1000</v>
      </c>
      <c r="L26" s="26">
        <f t="shared" si="9"/>
        <v>0</v>
      </c>
      <c r="M26" s="27"/>
      <c r="N26" s="30">
        <f t="shared" si="10"/>
        <v>0</v>
      </c>
      <c r="O26" s="31" t="str">
        <f t="shared" si="11"/>
        <v/>
      </c>
      <c r="Q26" s="24">
        <f>'Proposed Rates'!F97</f>
        <v>0</v>
      </c>
      <c r="R26" s="29">
        <f t="shared" ref="R26:R27" si="18">$F$19</f>
        <v>1000</v>
      </c>
      <c r="S26" s="26">
        <f t="shared" si="12"/>
        <v>0</v>
      </c>
      <c r="T26" s="27"/>
      <c r="U26" s="30">
        <f t="shared" si="1"/>
        <v>0</v>
      </c>
      <c r="V26" s="31" t="str">
        <f t="shared" si="2"/>
        <v/>
      </c>
      <c r="X26" s="24">
        <f>'Proposed Rates'!G97</f>
        <v>0</v>
      </c>
      <c r="Y26" s="29">
        <f t="shared" ref="Y26:Y27" si="19">$F$19</f>
        <v>1000</v>
      </c>
      <c r="Z26" s="26">
        <f t="shared" si="13"/>
        <v>0</v>
      </c>
      <c r="AA26" s="27"/>
      <c r="AB26" s="30">
        <f t="shared" si="3"/>
        <v>0</v>
      </c>
      <c r="AC26" s="31" t="str">
        <f t="shared" si="4"/>
        <v/>
      </c>
      <c r="AE26" s="24">
        <f>'Proposed Rates'!H97</f>
        <v>0</v>
      </c>
      <c r="AF26" s="29">
        <f t="shared" ref="AF26:AF27" si="20">$F$19</f>
        <v>1000</v>
      </c>
      <c r="AG26" s="26">
        <f t="shared" si="14"/>
        <v>0</v>
      </c>
      <c r="AH26" s="27"/>
      <c r="AI26" s="30">
        <f t="shared" si="5"/>
        <v>0</v>
      </c>
      <c r="AJ26" s="31" t="str">
        <f t="shared" si="6"/>
        <v/>
      </c>
      <c r="AL26" s="24">
        <f>'Proposed Rates'!I97</f>
        <v>0</v>
      </c>
      <c r="AM26" s="29">
        <f t="shared" ref="AM26:AM27" si="21">$F$19</f>
        <v>1000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Rates'!D111</f>
        <v>0</v>
      </c>
      <c r="G27" s="25">
        <f t="shared" si="16"/>
        <v>1000</v>
      </c>
      <c r="H27" s="26">
        <f t="shared" si="0"/>
        <v>0</v>
      </c>
      <c r="I27" s="27"/>
      <c r="J27" s="24">
        <f>'Proposed Rates'!E111</f>
        <v>0</v>
      </c>
      <c r="K27" s="29">
        <f t="shared" si="17"/>
        <v>1000</v>
      </c>
      <c r="L27" s="26">
        <f t="shared" si="9"/>
        <v>0</v>
      </c>
      <c r="M27" s="27"/>
      <c r="N27" s="30">
        <f t="shared" si="10"/>
        <v>0</v>
      </c>
      <c r="O27" s="31" t="str">
        <f t="shared" si="11"/>
        <v/>
      </c>
      <c r="Q27" s="24">
        <f>'Proposed Rates'!F111</f>
        <v>0</v>
      </c>
      <c r="R27" s="29">
        <f t="shared" si="18"/>
        <v>1000</v>
      </c>
      <c r="S27" s="26">
        <f t="shared" si="12"/>
        <v>0</v>
      </c>
      <c r="T27" s="27"/>
      <c r="U27" s="30">
        <f t="shared" si="1"/>
        <v>0</v>
      </c>
      <c r="V27" s="31" t="str">
        <f t="shared" si="2"/>
        <v/>
      </c>
      <c r="X27" s="24">
        <f>'Proposed Rates'!G111</f>
        <v>0</v>
      </c>
      <c r="Y27" s="29">
        <f t="shared" si="19"/>
        <v>1000</v>
      </c>
      <c r="Z27" s="26">
        <f t="shared" si="13"/>
        <v>0</v>
      </c>
      <c r="AA27" s="27"/>
      <c r="AB27" s="30">
        <f t="shared" si="3"/>
        <v>0</v>
      </c>
      <c r="AC27" s="31" t="str">
        <f t="shared" si="4"/>
        <v/>
      </c>
      <c r="AE27" s="24">
        <f>'Proposed Rates'!H111</f>
        <v>0</v>
      </c>
      <c r="AF27" s="29">
        <f t="shared" si="20"/>
        <v>1000</v>
      </c>
      <c r="AG27" s="26">
        <f t="shared" si="14"/>
        <v>0</v>
      </c>
      <c r="AH27" s="27"/>
      <c r="AI27" s="30">
        <f t="shared" si="5"/>
        <v>0</v>
      </c>
      <c r="AJ27" s="31" t="str">
        <f t="shared" si="6"/>
        <v/>
      </c>
      <c r="AL27" s="24">
        <f>'Proposed Rates'!I111</f>
        <v>0</v>
      </c>
      <c r="AM27" s="29">
        <f t="shared" si="21"/>
        <v>1000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Rates'!D22</f>
        <v>4.8760000000000003</v>
      </c>
      <c r="G29" s="45">
        <f>+$F$19</f>
        <v>1000</v>
      </c>
      <c r="H29" s="26">
        <f t="shared" si="0"/>
        <v>4876</v>
      </c>
      <c r="I29" s="27"/>
      <c r="J29" s="24">
        <f>+'&gt;50 (100)'!J29</f>
        <v>5.2904999999999998</v>
      </c>
      <c r="K29" s="45">
        <f>+$F$19</f>
        <v>1000</v>
      </c>
      <c r="L29" s="26">
        <f t="shared" si="22"/>
        <v>5290.5</v>
      </c>
      <c r="M29" s="27"/>
      <c r="N29" s="30">
        <f t="shared" si="23"/>
        <v>414.5</v>
      </c>
      <c r="O29" s="31">
        <f t="shared" si="24"/>
        <v>8.5008203445447086E-2</v>
      </c>
      <c r="Q29" s="24">
        <f>+'&gt;50 (100)'!Q29</f>
        <v>5.6064999999999996</v>
      </c>
      <c r="R29" s="45">
        <f>+$F$19</f>
        <v>1000</v>
      </c>
      <c r="S29" s="26">
        <f t="shared" si="25"/>
        <v>5606.5</v>
      </c>
      <c r="T29" s="27"/>
      <c r="U29" s="30">
        <f t="shared" si="1"/>
        <v>316</v>
      </c>
      <c r="V29" s="31">
        <f t="shared" si="2"/>
        <v>5.9729704186749832E-2</v>
      </c>
      <c r="X29" s="24">
        <f>+'&gt;50 (100)'!X29</f>
        <v>5.8902000000000001</v>
      </c>
      <c r="Y29" s="45">
        <f>+$F$19</f>
        <v>1000</v>
      </c>
      <c r="Z29" s="26">
        <f t="shared" si="26"/>
        <v>5890.2</v>
      </c>
      <c r="AA29" s="27"/>
      <c r="AB29" s="30">
        <f t="shared" si="3"/>
        <v>283.69999999999982</v>
      </c>
      <c r="AC29" s="31">
        <f t="shared" si="4"/>
        <v>5.0601979844822939E-2</v>
      </c>
      <c r="AE29" s="24">
        <f>+'&gt;50 (100)'!AE29</f>
        <v>6.0448000000000004</v>
      </c>
      <c r="AF29" s="45">
        <f>+$F$19</f>
        <v>1000</v>
      </c>
      <c r="AG29" s="26">
        <f t="shared" si="27"/>
        <v>6044.8</v>
      </c>
      <c r="AH29" s="27"/>
      <c r="AI29" s="30">
        <f t="shared" si="5"/>
        <v>154.60000000000036</v>
      </c>
      <c r="AJ29" s="31">
        <f t="shared" si="6"/>
        <v>2.6246986519982408E-2</v>
      </c>
      <c r="AL29" s="24">
        <f>+'&gt;50 (100)'!AL29</f>
        <v>6.1269999999999998</v>
      </c>
      <c r="AM29" s="45">
        <f>+$F$19</f>
        <v>1000</v>
      </c>
      <c r="AN29" s="26">
        <f t="shared" si="28"/>
        <v>6127</v>
      </c>
      <c r="AO29" s="27"/>
      <c r="AP29" s="30">
        <f t="shared" si="7"/>
        <v>82.199999999999818</v>
      </c>
      <c r="AQ29" s="31">
        <f t="shared" si="8"/>
        <v>1.3598464796188429E-2</v>
      </c>
    </row>
    <row r="30" spans="2:43" x14ac:dyDescent="0.25">
      <c r="B30" s="21" t="s">
        <v>21</v>
      </c>
      <c r="C30" s="21"/>
      <c r="D30" s="22"/>
      <c r="E30" s="23"/>
      <c r="F30" s="24"/>
      <c r="G30" s="25">
        <f t="shared" ref="G30" si="29">$F$18</f>
        <v>255500</v>
      </c>
      <c r="H30" s="26">
        <f t="shared" si="0"/>
        <v>0</v>
      </c>
      <c r="I30" s="27"/>
      <c r="J30" s="24"/>
      <c r="K30" s="25">
        <f t="shared" ref="K30:K38" si="30">$F$18</f>
        <v>255500</v>
      </c>
      <c r="L30" s="26">
        <f t="shared" si="22"/>
        <v>0</v>
      </c>
      <c r="M30" s="27"/>
      <c r="N30" s="30">
        <f t="shared" si="23"/>
        <v>0</v>
      </c>
      <c r="O30" s="31" t="str">
        <f t="shared" si="24"/>
        <v/>
      </c>
      <c r="Q30" s="24"/>
      <c r="R30" s="25">
        <f t="shared" ref="R30:R38" si="31">$F$18</f>
        <v>255500</v>
      </c>
      <c r="S30" s="26">
        <f t="shared" si="25"/>
        <v>0</v>
      </c>
      <c r="T30" s="27"/>
      <c r="U30" s="30">
        <f t="shared" si="1"/>
        <v>0</v>
      </c>
      <c r="V30" s="31" t="str">
        <f t="shared" si="2"/>
        <v/>
      </c>
      <c r="X30" s="24"/>
      <c r="Y30" s="25">
        <f t="shared" ref="Y30:Y38" si="32">$F$18</f>
        <v>255500</v>
      </c>
      <c r="Z30" s="26">
        <f t="shared" si="26"/>
        <v>0</v>
      </c>
      <c r="AA30" s="27"/>
      <c r="AB30" s="30">
        <f t="shared" si="3"/>
        <v>0</v>
      </c>
      <c r="AC30" s="31" t="str">
        <f t="shared" si="4"/>
        <v/>
      </c>
      <c r="AE30" s="24"/>
      <c r="AF30" s="25">
        <f t="shared" ref="AF30:AF38" si="33">$F$18</f>
        <v>255500</v>
      </c>
      <c r="AG30" s="26">
        <f t="shared" si="27"/>
        <v>0</v>
      </c>
      <c r="AH30" s="27"/>
      <c r="AI30" s="30">
        <f t="shared" si="5"/>
        <v>0</v>
      </c>
      <c r="AJ30" s="31" t="str">
        <f t="shared" si="6"/>
        <v/>
      </c>
      <c r="AL30" s="24"/>
      <c r="AM30" s="25">
        <f t="shared" ref="AM30:AM38" si="34">$F$18</f>
        <v>255500</v>
      </c>
      <c r="AN30" s="26">
        <f t="shared" si="28"/>
        <v>0</v>
      </c>
      <c r="AO30" s="27"/>
      <c r="AP30" s="30">
        <f t="shared" si="7"/>
        <v>0</v>
      </c>
      <c r="AQ30" s="31" t="str">
        <f t="shared" si="8"/>
        <v/>
      </c>
    </row>
    <row r="31" spans="2:43" x14ac:dyDescent="0.25">
      <c r="B31" s="21" t="s">
        <v>136</v>
      </c>
      <c r="C31" s="21"/>
      <c r="D31" s="22" t="s">
        <v>59</v>
      </c>
      <c r="E31" s="23"/>
      <c r="F31" s="24">
        <f>+'Proposed Rates'!D69</f>
        <v>0</v>
      </c>
      <c r="G31" s="45">
        <f>+$F$19</f>
        <v>1000</v>
      </c>
      <c r="H31" s="26">
        <f t="shared" si="0"/>
        <v>0</v>
      </c>
      <c r="I31" s="27"/>
      <c r="J31" s="24">
        <f>+'&gt;50 (100)'!J31</f>
        <v>-1.44E-2</v>
      </c>
      <c r="K31" s="45">
        <f>+$F$19</f>
        <v>1000</v>
      </c>
      <c r="L31" s="26">
        <f t="shared" si="22"/>
        <v>-14.4</v>
      </c>
      <c r="M31" s="27"/>
      <c r="N31" s="30">
        <f t="shared" si="23"/>
        <v>-14.4</v>
      </c>
      <c r="O31" s="31" t="str">
        <f t="shared" si="24"/>
        <v/>
      </c>
      <c r="Q31" s="24">
        <f>+'&gt;50 (100)'!Q31</f>
        <v>-1.44E-2</v>
      </c>
      <c r="R31" s="45">
        <f>+$F$19</f>
        <v>1000</v>
      </c>
      <c r="S31" s="26">
        <f t="shared" si="25"/>
        <v>-14.4</v>
      </c>
      <c r="T31" s="27"/>
      <c r="U31" s="30">
        <f t="shared" si="1"/>
        <v>0</v>
      </c>
      <c r="V31" s="31">
        <f t="shared" si="2"/>
        <v>0</v>
      </c>
      <c r="X31" s="24">
        <f>+'&gt;50 (100)'!X31</f>
        <v>0</v>
      </c>
      <c r="Y31" s="45">
        <f>+$F$19</f>
        <v>1000</v>
      </c>
      <c r="Z31" s="26">
        <f t="shared" si="26"/>
        <v>0</v>
      </c>
      <c r="AA31" s="27"/>
      <c r="AB31" s="30">
        <f t="shared" si="3"/>
        <v>14.4</v>
      </c>
      <c r="AC31" s="31">
        <f t="shared" si="4"/>
        <v>-1</v>
      </c>
      <c r="AE31" s="24">
        <f>+'&gt;50 (100)'!AE31</f>
        <v>0</v>
      </c>
      <c r="AF31" s="45">
        <f>+$F$19</f>
        <v>1000</v>
      </c>
      <c r="AG31" s="26">
        <f t="shared" si="27"/>
        <v>0</v>
      </c>
      <c r="AH31" s="27"/>
      <c r="AI31" s="30">
        <f t="shared" si="5"/>
        <v>0</v>
      </c>
      <c r="AJ31" s="31" t="str">
        <f t="shared" si="6"/>
        <v/>
      </c>
      <c r="AL31" s="24">
        <f>+'&gt;50 (100)'!AL31</f>
        <v>0</v>
      </c>
      <c r="AM31" s="45">
        <f>+$F$19</f>
        <v>1000</v>
      </c>
      <c r="AN31" s="26">
        <f t="shared" si="28"/>
        <v>0</v>
      </c>
      <c r="AO31" s="27"/>
      <c r="AP31" s="30">
        <f t="shared" si="7"/>
        <v>0</v>
      </c>
      <c r="AQ31" s="31" t="str">
        <f t="shared" si="8"/>
        <v/>
      </c>
    </row>
    <row r="32" spans="2:43" x14ac:dyDescent="0.25">
      <c r="B32" s="33"/>
      <c r="C32" s="21"/>
      <c r="D32" s="22"/>
      <c r="E32" s="23"/>
      <c r="F32" s="24"/>
      <c r="G32" s="25">
        <f t="shared" ref="G32:G38" si="35">$F$18</f>
        <v>255500</v>
      </c>
      <c r="H32" s="26">
        <f t="shared" si="0"/>
        <v>0</v>
      </c>
      <c r="I32" s="27"/>
      <c r="J32" s="28"/>
      <c r="K32" s="25">
        <f t="shared" si="30"/>
        <v>255500</v>
      </c>
      <c r="L32" s="26">
        <f t="shared" si="22"/>
        <v>0</v>
      </c>
      <c r="M32" s="27"/>
      <c r="N32" s="30">
        <f t="shared" si="23"/>
        <v>0</v>
      </c>
      <c r="O32" s="31" t="str">
        <f t="shared" si="24"/>
        <v/>
      </c>
      <c r="Q32" s="28"/>
      <c r="R32" s="25">
        <f t="shared" si="31"/>
        <v>255500</v>
      </c>
      <c r="S32" s="26">
        <f t="shared" si="25"/>
        <v>0</v>
      </c>
      <c r="T32" s="27"/>
      <c r="U32" s="30">
        <f t="shared" si="1"/>
        <v>0</v>
      </c>
      <c r="V32" s="31" t="str">
        <f t="shared" si="2"/>
        <v/>
      </c>
      <c r="X32" s="28"/>
      <c r="Y32" s="25">
        <f t="shared" si="32"/>
        <v>255500</v>
      </c>
      <c r="Z32" s="26">
        <f t="shared" si="26"/>
        <v>0</v>
      </c>
      <c r="AA32" s="27"/>
      <c r="AB32" s="30">
        <f t="shared" si="3"/>
        <v>0</v>
      </c>
      <c r="AC32" s="31" t="str">
        <f t="shared" si="4"/>
        <v/>
      </c>
      <c r="AE32" s="28"/>
      <c r="AF32" s="25">
        <f t="shared" si="33"/>
        <v>255500</v>
      </c>
      <c r="AG32" s="26">
        <f t="shared" si="27"/>
        <v>0</v>
      </c>
      <c r="AH32" s="27"/>
      <c r="AI32" s="30">
        <f t="shared" si="5"/>
        <v>0</v>
      </c>
      <c r="AJ32" s="31" t="str">
        <f t="shared" si="6"/>
        <v/>
      </c>
      <c r="AL32" s="28"/>
      <c r="AM32" s="25">
        <f t="shared" si="34"/>
        <v>255500</v>
      </c>
      <c r="AN32" s="26">
        <f t="shared" si="28"/>
        <v>0</v>
      </c>
      <c r="AO32" s="27"/>
      <c r="AP32" s="30">
        <f t="shared" si="7"/>
        <v>0</v>
      </c>
      <c r="AQ32" s="31" t="str">
        <f t="shared" si="8"/>
        <v/>
      </c>
    </row>
    <row r="33" spans="2:43" x14ac:dyDescent="0.25">
      <c r="B33" s="33"/>
      <c r="C33" s="21"/>
      <c r="D33" s="22"/>
      <c r="E33" s="23"/>
      <c r="F33" s="24"/>
      <c r="G33" s="25">
        <f t="shared" si="35"/>
        <v>255500</v>
      </c>
      <c r="H33" s="26">
        <f t="shared" si="0"/>
        <v>0</v>
      </c>
      <c r="I33" s="27"/>
      <c r="J33" s="28"/>
      <c r="K33" s="25">
        <f t="shared" si="30"/>
        <v>255500</v>
      </c>
      <c r="L33" s="26">
        <f t="shared" si="22"/>
        <v>0</v>
      </c>
      <c r="M33" s="27"/>
      <c r="N33" s="30">
        <f t="shared" si="23"/>
        <v>0</v>
      </c>
      <c r="O33" s="31" t="str">
        <f t="shared" si="24"/>
        <v/>
      </c>
      <c r="Q33" s="28"/>
      <c r="R33" s="25">
        <f t="shared" si="31"/>
        <v>255500</v>
      </c>
      <c r="S33" s="26">
        <f t="shared" si="25"/>
        <v>0</v>
      </c>
      <c r="T33" s="27"/>
      <c r="U33" s="30">
        <f t="shared" si="1"/>
        <v>0</v>
      </c>
      <c r="V33" s="31" t="str">
        <f t="shared" si="2"/>
        <v/>
      </c>
      <c r="X33" s="28"/>
      <c r="Y33" s="25">
        <f t="shared" si="32"/>
        <v>255500</v>
      </c>
      <c r="Z33" s="26">
        <f t="shared" si="26"/>
        <v>0</v>
      </c>
      <c r="AA33" s="27"/>
      <c r="AB33" s="30">
        <f t="shared" si="3"/>
        <v>0</v>
      </c>
      <c r="AC33" s="31" t="str">
        <f t="shared" si="4"/>
        <v/>
      </c>
      <c r="AE33" s="28"/>
      <c r="AF33" s="25">
        <f t="shared" si="33"/>
        <v>255500</v>
      </c>
      <c r="AG33" s="26">
        <f t="shared" si="27"/>
        <v>0</v>
      </c>
      <c r="AH33" s="27"/>
      <c r="AI33" s="30">
        <f t="shared" si="5"/>
        <v>0</v>
      </c>
      <c r="AJ33" s="31" t="str">
        <f t="shared" si="6"/>
        <v/>
      </c>
      <c r="AL33" s="28"/>
      <c r="AM33" s="25">
        <f t="shared" si="34"/>
        <v>255500</v>
      </c>
      <c r="AN33" s="26">
        <f t="shared" si="28"/>
        <v>0</v>
      </c>
      <c r="AO33" s="27"/>
      <c r="AP33" s="30">
        <f t="shared" si="7"/>
        <v>0</v>
      </c>
      <c r="AQ33" s="31" t="str">
        <f t="shared" si="8"/>
        <v/>
      </c>
    </row>
    <row r="34" spans="2:43" x14ac:dyDescent="0.25">
      <c r="B34" s="33"/>
      <c r="C34" s="21"/>
      <c r="D34" s="22"/>
      <c r="E34" s="23"/>
      <c r="F34" s="24"/>
      <c r="G34" s="25">
        <f t="shared" si="35"/>
        <v>255500</v>
      </c>
      <c r="H34" s="26">
        <f t="shared" si="0"/>
        <v>0</v>
      </c>
      <c r="I34" s="27"/>
      <c r="J34" s="28"/>
      <c r="K34" s="25">
        <f t="shared" si="30"/>
        <v>255500</v>
      </c>
      <c r="L34" s="26">
        <f t="shared" si="22"/>
        <v>0</v>
      </c>
      <c r="M34" s="27"/>
      <c r="N34" s="30">
        <f t="shared" si="23"/>
        <v>0</v>
      </c>
      <c r="O34" s="31" t="str">
        <f t="shared" si="24"/>
        <v/>
      </c>
      <c r="Q34" s="28"/>
      <c r="R34" s="25">
        <f t="shared" si="31"/>
        <v>255500</v>
      </c>
      <c r="S34" s="26">
        <f t="shared" si="25"/>
        <v>0</v>
      </c>
      <c r="T34" s="27"/>
      <c r="U34" s="30">
        <f t="shared" si="1"/>
        <v>0</v>
      </c>
      <c r="V34" s="31" t="str">
        <f t="shared" si="2"/>
        <v/>
      </c>
      <c r="X34" s="28"/>
      <c r="Y34" s="25">
        <f t="shared" si="32"/>
        <v>255500</v>
      </c>
      <c r="Z34" s="26">
        <f t="shared" si="26"/>
        <v>0</v>
      </c>
      <c r="AA34" s="27"/>
      <c r="AB34" s="30">
        <f t="shared" si="3"/>
        <v>0</v>
      </c>
      <c r="AC34" s="31" t="str">
        <f t="shared" si="4"/>
        <v/>
      </c>
      <c r="AE34" s="28"/>
      <c r="AF34" s="25">
        <f t="shared" si="33"/>
        <v>255500</v>
      </c>
      <c r="AG34" s="26">
        <f t="shared" si="27"/>
        <v>0</v>
      </c>
      <c r="AH34" s="27"/>
      <c r="AI34" s="30">
        <f t="shared" si="5"/>
        <v>0</v>
      </c>
      <c r="AJ34" s="31" t="str">
        <f t="shared" si="6"/>
        <v/>
      </c>
      <c r="AL34" s="28"/>
      <c r="AM34" s="25">
        <f t="shared" si="34"/>
        <v>255500</v>
      </c>
      <c r="AN34" s="26">
        <f t="shared" si="28"/>
        <v>0</v>
      </c>
      <c r="AO34" s="27"/>
      <c r="AP34" s="30">
        <f t="shared" si="7"/>
        <v>0</v>
      </c>
      <c r="AQ34" s="31" t="str">
        <f t="shared" si="8"/>
        <v/>
      </c>
    </row>
    <row r="35" spans="2:43" x14ac:dyDescent="0.25">
      <c r="B35" s="33"/>
      <c r="C35" s="21"/>
      <c r="D35" s="22"/>
      <c r="E35" s="23"/>
      <c r="F35" s="24"/>
      <c r="G35" s="25">
        <f t="shared" si="35"/>
        <v>255500</v>
      </c>
      <c r="H35" s="26">
        <f t="shared" si="0"/>
        <v>0</v>
      </c>
      <c r="I35" s="27"/>
      <c r="J35" s="28"/>
      <c r="K35" s="25">
        <f t="shared" si="30"/>
        <v>255500</v>
      </c>
      <c r="L35" s="26">
        <f t="shared" si="22"/>
        <v>0</v>
      </c>
      <c r="M35" s="27"/>
      <c r="N35" s="30">
        <f t="shared" si="23"/>
        <v>0</v>
      </c>
      <c r="O35" s="31" t="str">
        <f t="shared" si="24"/>
        <v/>
      </c>
      <c r="Q35" s="28"/>
      <c r="R35" s="25">
        <f t="shared" si="31"/>
        <v>255500</v>
      </c>
      <c r="S35" s="26">
        <f t="shared" si="25"/>
        <v>0</v>
      </c>
      <c r="T35" s="27"/>
      <c r="U35" s="30">
        <f t="shared" si="1"/>
        <v>0</v>
      </c>
      <c r="V35" s="31" t="str">
        <f t="shared" si="2"/>
        <v/>
      </c>
      <c r="X35" s="28"/>
      <c r="Y35" s="25">
        <f t="shared" si="32"/>
        <v>255500</v>
      </c>
      <c r="Z35" s="26">
        <f t="shared" si="26"/>
        <v>0</v>
      </c>
      <c r="AA35" s="27"/>
      <c r="AB35" s="30">
        <f t="shared" si="3"/>
        <v>0</v>
      </c>
      <c r="AC35" s="31" t="str">
        <f t="shared" si="4"/>
        <v/>
      </c>
      <c r="AE35" s="28"/>
      <c r="AF35" s="25">
        <f t="shared" si="33"/>
        <v>255500</v>
      </c>
      <c r="AG35" s="26">
        <f t="shared" si="27"/>
        <v>0</v>
      </c>
      <c r="AH35" s="27"/>
      <c r="AI35" s="30">
        <f t="shared" si="5"/>
        <v>0</v>
      </c>
      <c r="AJ35" s="31" t="str">
        <f t="shared" si="6"/>
        <v/>
      </c>
      <c r="AL35" s="28"/>
      <c r="AM35" s="25">
        <f t="shared" si="34"/>
        <v>255500</v>
      </c>
      <c r="AN35" s="26">
        <f t="shared" si="28"/>
        <v>0</v>
      </c>
      <c r="AO35" s="27"/>
      <c r="AP35" s="30">
        <f t="shared" si="7"/>
        <v>0</v>
      </c>
      <c r="AQ35" s="31" t="str">
        <f t="shared" si="8"/>
        <v/>
      </c>
    </row>
    <row r="36" spans="2:43" ht="25" x14ac:dyDescent="0.25">
      <c r="B36" s="229" t="s">
        <v>101</v>
      </c>
      <c r="C36" s="21"/>
      <c r="D36" s="22" t="s">
        <v>59</v>
      </c>
      <c r="E36" s="23"/>
      <c r="F36" s="24">
        <f>+'Proposed Rates'!D54</f>
        <v>0.17169999999999999</v>
      </c>
      <c r="G36" s="25">
        <f>+F19</f>
        <v>1000</v>
      </c>
      <c r="H36" s="26">
        <f t="shared" si="0"/>
        <v>171.7</v>
      </c>
      <c r="I36" s="27"/>
      <c r="J36" s="28">
        <f>+'Proposed Rates'!E54</f>
        <v>-0.19719999999999999</v>
      </c>
      <c r="K36" s="25">
        <f>$F19</f>
        <v>1000</v>
      </c>
      <c r="L36" s="26">
        <f t="shared" si="22"/>
        <v>-197.2</v>
      </c>
      <c r="M36" s="27"/>
      <c r="N36" s="30">
        <f t="shared" si="23"/>
        <v>-368.9</v>
      </c>
      <c r="O36" s="31">
        <f t="shared" si="24"/>
        <v>-2.1485148514851486</v>
      </c>
      <c r="Q36" s="28">
        <f>+'Proposed Rates'!F54</f>
        <v>-0.19639999999999999</v>
      </c>
      <c r="R36" s="25">
        <f>$F19</f>
        <v>1000</v>
      </c>
      <c r="S36" s="26">
        <f t="shared" si="25"/>
        <v>-196.39999999999998</v>
      </c>
      <c r="T36" s="27"/>
      <c r="U36" s="30">
        <f>S36-L36</f>
        <v>0.80000000000001137</v>
      </c>
      <c r="V36" s="31">
        <f t="shared" si="2"/>
        <v>-4.0567951318458998E-3</v>
      </c>
      <c r="X36" s="28">
        <f>+'Proposed Rates'!G54</f>
        <v>0</v>
      </c>
      <c r="Y36" s="25">
        <f>$F19</f>
        <v>1000</v>
      </c>
      <c r="Z36" s="26">
        <f t="shared" si="26"/>
        <v>0</v>
      </c>
      <c r="AA36" s="27"/>
      <c r="AB36" s="30">
        <f t="shared" si="3"/>
        <v>196.39999999999998</v>
      </c>
      <c r="AC36" s="31">
        <f t="shared" si="4"/>
        <v>-1</v>
      </c>
      <c r="AE36" s="28">
        <f>+'Proposed Rates'!H54</f>
        <v>0</v>
      </c>
      <c r="AF36" s="25">
        <f>$F19</f>
        <v>1000</v>
      </c>
      <c r="AG36" s="26">
        <f t="shared" si="27"/>
        <v>0</v>
      </c>
      <c r="AH36" s="27"/>
      <c r="AI36" s="30">
        <f t="shared" si="5"/>
        <v>0</v>
      </c>
      <c r="AJ36" s="31" t="str">
        <f t="shared" si="6"/>
        <v/>
      </c>
      <c r="AL36" s="28">
        <f>+'Proposed Rates'!I54</f>
        <v>0</v>
      </c>
      <c r="AM36" s="25">
        <f>$F19</f>
        <v>1000</v>
      </c>
      <c r="AN36" s="26">
        <f t="shared" si="28"/>
        <v>0</v>
      </c>
      <c r="AO36" s="27"/>
      <c r="AP36" s="30">
        <f t="shared" si="7"/>
        <v>0</v>
      </c>
      <c r="AQ36" s="31" t="str">
        <f t="shared" si="8"/>
        <v/>
      </c>
    </row>
    <row r="37" spans="2:43" x14ac:dyDescent="0.25">
      <c r="B37" s="33"/>
      <c r="C37" s="21"/>
      <c r="D37" s="22"/>
      <c r="E37" s="23"/>
      <c r="F37" s="24"/>
      <c r="G37" s="25">
        <f t="shared" si="35"/>
        <v>255500</v>
      </c>
      <c r="H37" s="26">
        <f t="shared" si="0"/>
        <v>0</v>
      </c>
      <c r="I37" s="27"/>
      <c r="J37" s="28"/>
      <c r="K37" s="25">
        <f t="shared" si="30"/>
        <v>255500</v>
      </c>
      <c r="L37" s="26">
        <f t="shared" si="22"/>
        <v>0</v>
      </c>
      <c r="M37" s="27"/>
      <c r="N37" s="30">
        <f t="shared" si="23"/>
        <v>0</v>
      </c>
      <c r="O37" s="31" t="str">
        <f t="shared" si="24"/>
        <v/>
      </c>
      <c r="Q37" s="28"/>
      <c r="R37" s="25">
        <f t="shared" si="31"/>
        <v>255500</v>
      </c>
      <c r="S37" s="26">
        <f t="shared" si="25"/>
        <v>0</v>
      </c>
      <c r="T37" s="27"/>
      <c r="U37" s="30">
        <f t="shared" si="1"/>
        <v>0</v>
      </c>
      <c r="V37" s="31" t="str">
        <f t="shared" si="2"/>
        <v/>
      </c>
      <c r="X37" s="28"/>
      <c r="Y37" s="25">
        <f t="shared" si="32"/>
        <v>255500</v>
      </c>
      <c r="Z37" s="26">
        <f t="shared" si="26"/>
        <v>0</v>
      </c>
      <c r="AA37" s="27"/>
      <c r="AB37" s="30">
        <f t="shared" si="3"/>
        <v>0</v>
      </c>
      <c r="AC37" s="31" t="str">
        <f t="shared" si="4"/>
        <v/>
      </c>
      <c r="AE37" s="28"/>
      <c r="AF37" s="25">
        <f t="shared" si="33"/>
        <v>255500</v>
      </c>
      <c r="AG37" s="26">
        <f t="shared" si="27"/>
        <v>0</v>
      </c>
      <c r="AH37" s="27"/>
      <c r="AI37" s="30">
        <f t="shared" si="5"/>
        <v>0</v>
      </c>
      <c r="AJ37" s="31" t="str">
        <f t="shared" si="6"/>
        <v/>
      </c>
      <c r="AL37" s="28"/>
      <c r="AM37" s="25">
        <f t="shared" si="34"/>
        <v>255500</v>
      </c>
      <c r="AN37" s="26">
        <f t="shared" si="28"/>
        <v>0</v>
      </c>
      <c r="AO37" s="27"/>
      <c r="AP37" s="30">
        <f t="shared" si="7"/>
        <v>0</v>
      </c>
      <c r="AQ37" s="31" t="str">
        <f t="shared" si="8"/>
        <v/>
      </c>
    </row>
    <row r="38" spans="2:43" x14ac:dyDescent="0.25">
      <c r="B38" s="33"/>
      <c r="C38" s="21"/>
      <c r="D38" s="22"/>
      <c r="E38" s="23"/>
      <c r="F38" s="24"/>
      <c r="G38" s="25">
        <f t="shared" si="35"/>
        <v>255500</v>
      </c>
      <c r="H38" s="26">
        <f t="shared" si="0"/>
        <v>0</v>
      </c>
      <c r="I38" s="27"/>
      <c r="J38" s="28"/>
      <c r="K38" s="25">
        <f t="shared" si="30"/>
        <v>255500</v>
      </c>
      <c r="L38" s="26">
        <f t="shared" si="22"/>
        <v>0</v>
      </c>
      <c r="M38" s="27"/>
      <c r="N38" s="30">
        <f t="shared" si="23"/>
        <v>0</v>
      </c>
      <c r="O38" s="31" t="str">
        <f t="shared" si="24"/>
        <v/>
      </c>
      <c r="Q38" s="28"/>
      <c r="R38" s="25">
        <f t="shared" si="31"/>
        <v>255500</v>
      </c>
      <c r="S38" s="26">
        <f t="shared" si="25"/>
        <v>0</v>
      </c>
      <c r="T38" s="27"/>
      <c r="U38" s="30">
        <f t="shared" si="1"/>
        <v>0</v>
      </c>
      <c r="V38" s="31" t="str">
        <f t="shared" si="2"/>
        <v/>
      </c>
      <c r="X38" s="28"/>
      <c r="Y38" s="25">
        <f t="shared" si="32"/>
        <v>255500</v>
      </c>
      <c r="Z38" s="26">
        <f t="shared" si="26"/>
        <v>0</v>
      </c>
      <c r="AA38" s="27"/>
      <c r="AB38" s="30">
        <f t="shared" si="3"/>
        <v>0</v>
      </c>
      <c r="AC38" s="31" t="str">
        <f t="shared" si="4"/>
        <v/>
      </c>
      <c r="AE38" s="28"/>
      <c r="AF38" s="25">
        <f t="shared" si="33"/>
        <v>255500</v>
      </c>
      <c r="AG38" s="26">
        <f t="shared" si="27"/>
        <v>0</v>
      </c>
      <c r="AH38" s="27"/>
      <c r="AI38" s="30">
        <f t="shared" si="5"/>
        <v>0</v>
      </c>
      <c r="AJ38" s="31" t="str">
        <f t="shared" si="6"/>
        <v/>
      </c>
      <c r="AL38" s="28"/>
      <c r="AM38" s="25">
        <f t="shared" si="34"/>
        <v>255500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5247.7</v>
      </c>
      <c r="I39" s="62"/>
      <c r="J39" s="239"/>
      <c r="K39" s="240"/>
      <c r="L39" s="238">
        <f>SUM(L23:L38)</f>
        <v>5278.9000000000005</v>
      </c>
      <c r="M39" s="62"/>
      <c r="N39" s="37">
        <f t="shared" si="23"/>
        <v>31.200000000000728</v>
      </c>
      <c r="O39" s="38">
        <f t="shared" si="24"/>
        <v>5.945461821369501E-3</v>
      </c>
      <c r="Q39" s="239"/>
      <c r="R39" s="240"/>
      <c r="S39" s="238">
        <f>SUM(S23:S38)</f>
        <v>5595.7000000000007</v>
      </c>
      <c r="T39" s="62"/>
      <c r="U39" s="37">
        <f t="shared" si="1"/>
        <v>316.80000000000018</v>
      </c>
      <c r="V39" s="38">
        <f t="shared" si="2"/>
        <v>6.001250260470934E-2</v>
      </c>
      <c r="X39" s="239"/>
      <c r="Y39" s="240"/>
      <c r="Z39" s="238">
        <f>SUM(Z23:Z38)</f>
        <v>6090.2</v>
      </c>
      <c r="AA39" s="62"/>
      <c r="AB39" s="37">
        <f t="shared" si="3"/>
        <v>494.49999999999909</v>
      </c>
      <c r="AC39" s="38">
        <f t="shared" si="4"/>
        <v>8.8371428060832258E-2</v>
      </c>
      <c r="AE39" s="239"/>
      <c r="AF39" s="240"/>
      <c r="AG39" s="238">
        <f>SUM(AG23:AG38)</f>
        <v>6244.8</v>
      </c>
      <c r="AH39" s="62"/>
      <c r="AI39" s="37">
        <f t="shared" si="5"/>
        <v>154.60000000000036</v>
      </c>
      <c r="AJ39" s="38">
        <f t="shared" si="6"/>
        <v>2.5385044826114145E-2</v>
      </c>
      <c r="AL39" s="239"/>
      <c r="AM39" s="240"/>
      <c r="AN39" s="238">
        <f>SUM(AN23:AN38)</f>
        <v>6327</v>
      </c>
      <c r="AO39" s="62"/>
      <c r="AP39" s="37">
        <f t="shared" si="7"/>
        <v>82.199999999999818</v>
      </c>
      <c r="AQ39" s="38">
        <f t="shared" si="8"/>
        <v>1.3162951575710962E-2</v>
      </c>
    </row>
    <row r="40" spans="2:43" ht="25" x14ac:dyDescent="0.25">
      <c r="B40" s="40" t="s">
        <v>100</v>
      </c>
      <c r="C40" s="21"/>
      <c r="D40" s="22" t="s">
        <v>59</v>
      </c>
      <c r="E40" s="23"/>
      <c r="F40" s="24">
        <f>+'Proposed Rates'!D40</f>
        <v>-4.0300000000000002E-2</v>
      </c>
      <c r="G40" s="45">
        <f>+$F$19</f>
        <v>1000</v>
      </c>
      <c r="H40" s="26">
        <f>G40*F40</f>
        <v>-40.300000000000004</v>
      </c>
      <c r="I40" s="27"/>
      <c r="J40" s="24">
        <f>+'Proposed Rates'!E40</f>
        <v>-0.18090000000000001</v>
      </c>
      <c r="K40" s="45">
        <f>+$F$19</f>
        <v>1000</v>
      </c>
      <c r="L40" s="26">
        <f>K40*J40</f>
        <v>-180.9</v>
      </c>
      <c r="M40" s="27"/>
      <c r="N40" s="30">
        <f>L40-H40</f>
        <v>-140.6</v>
      </c>
      <c r="O40" s="31">
        <f>IF((H40)=0,"",(N40/H40))</f>
        <v>3.4888337468982624</v>
      </c>
      <c r="Q40" s="24">
        <f>+'Proposed Rates'!F40</f>
        <v>-0.1802</v>
      </c>
      <c r="R40" s="45">
        <f>+$F$19</f>
        <v>1000</v>
      </c>
      <c r="S40" s="26">
        <f>R40*Q40</f>
        <v>-180.2</v>
      </c>
      <c r="T40" s="27"/>
      <c r="U40" s="30">
        <f t="shared" si="1"/>
        <v>0.70000000000001705</v>
      </c>
      <c r="V40" s="31">
        <f t="shared" si="2"/>
        <v>-3.8695411829741131E-3</v>
      </c>
      <c r="X40" s="24">
        <f>+'Proposed Rates'!G40</f>
        <v>0</v>
      </c>
      <c r="Y40" s="45">
        <f>+$F$19</f>
        <v>1000</v>
      </c>
      <c r="Z40" s="26">
        <f>Y40*X40</f>
        <v>0</v>
      </c>
      <c r="AA40" s="27"/>
      <c r="AB40" s="30">
        <f t="shared" si="3"/>
        <v>180.2</v>
      </c>
      <c r="AC40" s="31">
        <f t="shared" si="4"/>
        <v>-1</v>
      </c>
      <c r="AE40" s="24">
        <f>+'Proposed Rates'!H40</f>
        <v>0</v>
      </c>
      <c r="AF40" s="45">
        <f>+$F$19</f>
        <v>1000</v>
      </c>
      <c r="AG40" s="26">
        <f>AF40*AE40</f>
        <v>0</v>
      </c>
      <c r="AH40" s="27"/>
      <c r="AI40" s="30">
        <f t="shared" si="5"/>
        <v>0</v>
      </c>
      <c r="AJ40" s="31" t="str">
        <f t="shared" si="6"/>
        <v/>
      </c>
      <c r="AL40" s="24">
        <f>+'Proposed Rates'!I40</f>
        <v>0</v>
      </c>
      <c r="AM40" s="45">
        <f>+$F$19</f>
        <v>1000</v>
      </c>
      <c r="AN40" s="26">
        <f>AM40*AL40</f>
        <v>0</v>
      </c>
      <c r="AO40" s="27"/>
      <c r="AP40" s="30">
        <f t="shared" si="7"/>
        <v>0</v>
      </c>
      <c r="AQ40" s="31" t="str">
        <f t="shared" si="8"/>
        <v/>
      </c>
    </row>
    <row r="41" spans="2:43" x14ac:dyDescent="0.25">
      <c r="B41" s="172"/>
      <c r="C41" s="21"/>
      <c r="D41" s="22"/>
      <c r="E41" s="23"/>
      <c r="F41" s="24"/>
      <c r="G41" s="45"/>
      <c r="H41" s="26"/>
      <c r="I41" s="41"/>
      <c r="J41" s="24"/>
      <c r="K41" s="25"/>
      <c r="L41" s="26"/>
      <c r="M41" s="42"/>
      <c r="N41" s="30"/>
      <c r="O41" s="31"/>
      <c r="Q41" s="24"/>
      <c r="R41" s="25"/>
      <c r="S41" s="26"/>
      <c r="T41" s="42"/>
      <c r="U41" s="30"/>
      <c r="V41" s="31"/>
      <c r="X41" s="24"/>
      <c r="Y41" s="25"/>
      <c r="Z41" s="26"/>
      <c r="AA41" s="42"/>
      <c r="AB41" s="30"/>
      <c r="AC41" s="31"/>
      <c r="AE41" s="24"/>
      <c r="AF41" s="45"/>
      <c r="AG41" s="26"/>
      <c r="AH41" s="42"/>
      <c r="AI41" s="30"/>
      <c r="AJ41" s="31"/>
      <c r="AL41" s="24"/>
      <c r="AM41" s="25"/>
      <c r="AN41" s="26"/>
      <c r="AO41" s="42"/>
      <c r="AP41" s="30"/>
      <c r="AQ41" s="31"/>
    </row>
    <row r="42" spans="2:43" ht="37.5" x14ac:dyDescent="0.25">
      <c r="B42" s="40" t="s">
        <v>60</v>
      </c>
      <c r="C42" s="21"/>
      <c r="D42" s="22" t="s">
        <v>20</v>
      </c>
      <c r="E42" s="23"/>
      <c r="F42" s="24">
        <f>+'Proposed Rates'!D125</f>
        <v>-1.5E-3</v>
      </c>
      <c r="G42" s="25">
        <f t="shared" ref="G42" si="36">$F$18</f>
        <v>255500</v>
      </c>
      <c r="H42" s="26">
        <f t="shared" ref="H42:H43" si="37">G42*F42</f>
        <v>-383.25</v>
      </c>
      <c r="I42" s="41"/>
      <c r="J42" s="24">
        <f>+'Proposed Rates'!E125</f>
        <v>2.5999999999999999E-3</v>
      </c>
      <c r="K42" s="25">
        <f t="shared" ref="K42" si="38">$F$18</f>
        <v>255500</v>
      </c>
      <c r="L42" s="26">
        <f t="shared" ref="L42:L43" si="39">K42*J42</f>
        <v>664.3</v>
      </c>
      <c r="M42" s="42"/>
      <c r="N42" s="30">
        <f t="shared" ref="N42:N43" si="40">L42-H42</f>
        <v>1047.55</v>
      </c>
      <c r="O42" s="31">
        <f t="shared" ref="O42:O64" si="41">IF((H42)=0,"",(N42/H42))</f>
        <v>-2.7333333333333334</v>
      </c>
      <c r="Q42" s="28">
        <f>+'Proposed Rates'!F125</f>
        <v>0</v>
      </c>
      <c r="R42" s="25">
        <f t="shared" ref="R42" si="42">$F$18</f>
        <v>255500</v>
      </c>
      <c r="S42" s="26">
        <f t="shared" ref="S42:S43" si="43">R42*Q42</f>
        <v>0</v>
      </c>
      <c r="T42" s="42"/>
      <c r="U42" s="30">
        <f t="shared" si="1"/>
        <v>-664.3</v>
      </c>
      <c r="V42" s="31">
        <f t="shared" si="2"/>
        <v>-1</v>
      </c>
      <c r="X42" s="28">
        <f>+'Proposed Rates'!G125</f>
        <v>0</v>
      </c>
      <c r="Y42" s="25">
        <f t="shared" ref="Y42" si="44">$F$18</f>
        <v>255500</v>
      </c>
      <c r="Z42" s="26">
        <f t="shared" ref="Z42:Z43" si="45">Y42*X42</f>
        <v>0</v>
      </c>
      <c r="AA42" s="42"/>
      <c r="AB42" s="30">
        <f t="shared" si="3"/>
        <v>0</v>
      </c>
      <c r="AC42" s="31" t="str">
        <f t="shared" si="4"/>
        <v/>
      </c>
      <c r="AE42" s="28">
        <f>+'Proposed Rates'!H125</f>
        <v>0</v>
      </c>
      <c r="AF42" s="25">
        <f t="shared" ref="AF42" si="46">$F$18</f>
        <v>255500</v>
      </c>
      <c r="AG42" s="26">
        <f t="shared" ref="AG42:AG43" si="47">AF42*AE42</f>
        <v>0</v>
      </c>
      <c r="AH42" s="42"/>
      <c r="AI42" s="30">
        <f t="shared" si="5"/>
        <v>0</v>
      </c>
      <c r="AJ42" s="31" t="str">
        <f t="shared" si="6"/>
        <v/>
      </c>
      <c r="AL42" s="28">
        <f>+'Proposed Rates'!I125</f>
        <v>0</v>
      </c>
      <c r="AM42" s="25">
        <f t="shared" ref="AM42" si="48">$F$18</f>
        <v>255500</v>
      </c>
      <c r="AN42" s="26">
        <f t="shared" ref="AN42:AN43" si="49">AM42*AL42</f>
        <v>0</v>
      </c>
      <c r="AO42" s="42"/>
      <c r="AP42" s="30">
        <f t="shared" si="7"/>
        <v>0</v>
      </c>
      <c r="AQ42" s="31" t="str">
        <f t="shared" si="8"/>
        <v/>
      </c>
    </row>
    <row r="43" spans="2:43" ht="37.5" x14ac:dyDescent="0.25">
      <c r="B43" s="40" t="s">
        <v>106</v>
      </c>
      <c r="C43" s="21"/>
      <c r="D43" s="22" t="s">
        <v>59</v>
      </c>
      <c r="E43" s="23"/>
      <c r="F43" s="24">
        <f>+'Proposed Rates'!D141</f>
        <v>-2.47E-2</v>
      </c>
      <c r="G43" s="25">
        <f>+F19</f>
        <v>1000</v>
      </c>
      <c r="H43" s="26">
        <f t="shared" si="37"/>
        <v>-24.7</v>
      </c>
      <c r="I43" s="41"/>
      <c r="J43" s="24">
        <f>+'Proposed Rates'!E141</f>
        <v>-0.1046</v>
      </c>
      <c r="K43" s="25">
        <f>+F19</f>
        <v>1000</v>
      </c>
      <c r="L43" s="26">
        <f t="shared" si="39"/>
        <v>-104.6</v>
      </c>
      <c r="M43" s="42"/>
      <c r="N43" s="30">
        <f t="shared" si="40"/>
        <v>-79.899999999999991</v>
      </c>
      <c r="O43" s="31">
        <f t="shared" si="41"/>
        <v>3.234817813765182</v>
      </c>
      <c r="Q43" s="28">
        <f>+'Proposed Rates'!F141</f>
        <v>0</v>
      </c>
      <c r="R43" s="25">
        <f>$F$19</f>
        <v>1000</v>
      </c>
      <c r="S43" s="26">
        <f t="shared" si="43"/>
        <v>0</v>
      </c>
      <c r="T43" s="42"/>
      <c r="U43" s="30">
        <f t="shared" si="1"/>
        <v>104.6</v>
      </c>
      <c r="V43" s="31">
        <f t="shared" si="2"/>
        <v>-1</v>
      </c>
      <c r="X43" s="28">
        <f>+'Proposed Rates'!G141</f>
        <v>0</v>
      </c>
      <c r="Y43" s="25">
        <f>$F$19</f>
        <v>1000</v>
      </c>
      <c r="Z43" s="26">
        <f t="shared" si="45"/>
        <v>0</v>
      </c>
      <c r="AA43" s="42"/>
      <c r="AB43" s="30">
        <f t="shared" si="3"/>
        <v>0</v>
      </c>
      <c r="AC43" s="31" t="str">
        <f t="shared" si="4"/>
        <v/>
      </c>
      <c r="AE43" s="28">
        <f>+'Proposed Rates'!H141</f>
        <v>0</v>
      </c>
      <c r="AF43" s="25">
        <f>$F$19</f>
        <v>1000</v>
      </c>
      <c r="AG43" s="26">
        <f t="shared" si="47"/>
        <v>0</v>
      </c>
      <c r="AH43" s="42"/>
      <c r="AI43" s="30">
        <f t="shared" si="5"/>
        <v>0</v>
      </c>
      <c r="AJ43" s="31" t="str">
        <f t="shared" si="6"/>
        <v/>
      </c>
      <c r="AL43" s="28">
        <f>+'Proposed Rates'!I141</f>
        <v>0</v>
      </c>
      <c r="AM43" s="25">
        <f>$F$19</f>
        <v>1000</v>
      </c>
      <c r="AN43" s="26">
        <f t="shared" si="49"/>
        <v>0</v>
      </c>
      <c r="AO43" s="42"/>
      <c r="AP43" s="30">
        <f t="shared" si="7"/>
        <v>0</v>
      </c>
      <c r="AQ43" s="31" t="str">
        <f t="shared" si="8"/>
        <v/>
      </c>
    </row>
    <row r="44" spans="2:43" x14ac:dyDescent="0.25">
      <c r="B44" s="43" t="s">
        <v>24</v>
      </c>
      <c r="C44" s="21"/>
      <c r="D44" s="22" t="s">
        <v>59</v>
      </c>
      <c r="E44" s="23"/>
      <c r="F44" s="44">
        <f>'Proposed Rates'!D235</f>
        <v>2.452E-2</v>
      </c>
      <c r="G44" s="45">
        <f>+$F$19</f>
        <v>1000</v>
      </c>
      <c r="H44" s="26">
        <f>G44*F44</f>
        <v>24.52</v>
      </c>
      <c r="I44" s="27"/>
      <c r="J44" s="46">
        <f>'Proposed Rates'!E235</f>
        <v>1.9640000000000001E-2</v>
      </c>
      <c r="K44" s="45">
        <f>+$F$19</f>
        <v>1000</v>
      </c>
      <c r="L44" s="26">
        <f>K44*J44</f>
        <v>19.64</v>
      </c>
      <c r="M44" s="27"/>
      <c r="N44" s="30">
        <f>L44-H44</f>
        <v>-4.879999999999999</v>
      </c>
      <c r="O44" s="31">
        <f>IF((H44)=0,"",(N44/H44))</f>
        <v>-0.19902120717781399</v>
      </c>
      <c r="Q44" s="46">
        <f>'Proposed Rates'!F235</f>
        <v>1.9910000000000001E-2</v>
      </c>
      <c r="R44" s="45">
        <f>+$F$19</f>
        <v>1000</v>
      </c>
      <c r="S44" s="26">
        <f>R44*Q44</f>
        <v>19.91</v>
      </c>
      <c r="T44" s="27"/>
      <c r="U44" s="30">
        <f t="shared" si="1"/>
        <v>0.26999999999999957</v>
      </c>
      <c r="V44" s="31">
        <f t="shared" si="2"/>
        <v>1.3747454175152727E-2</v>
      </c>
      <c r="X44" s="46">
        <f>'Proposed Rates'!G235</f>
        <v>2.017E-2</v>
      </c>
      <c r="Y44" s="45">
        <f>+$F$19</f>
        <v>1000</v>
      </c>
      <c r="Z44" s="26">
        <f>Y44*X44</f>
        <v>20.170000000000002</v>
      </c>
      <c r="AA44" s="27"/>
      <c r="AB44" s="30">
        <f t="shared" si="3"/>
        <v>0.26000000000000156</v>
      </c>
      <c r="AC44" s="31">
        <f t="shared" si="4"/>
        <v>1.3058764439979989E-2</v>
      </c>
      <c r="AE44" s="46">
        <f>'Proposed Rates'!H235</f>
        <v>2.0379999999999999E-2</v>
      </c>
      <c r="AF44" s="45">
        <f>+$F$19</f>
        <v>1000</v>
      </c>
      <c r="AG44" s="26">
        <f>AF44*AE44</f>
        <v>20.38</v>
      </c>
      <c r="AH44" s="27"/>
      <c r="AI44" s="30">
        <f t="shared" si="5"/>
        <v>0.2099999999999973</v>
      </c>
      <c r="AJ44" s="31">
        <f t="shared" si="6"/>
        <v>1.0411502231036058E-2</v>
      </c>
      <c r="AL44" s="46">
        <f>'Proposed Rates'!I235</f>
        <v>2.07E-2</v>
      </c>
      <c r="AM44" s="45">
        <f>+$F$19</f>
        <v>1000</v>
      </c>
      <c r="AN44" s="26">
        <f>AM44*AL44</f>
        <v>20.7</v>
      </c>
      <c r="AO44" s="27"/>
      <c r="AP44" s="30">
        <f t="shared" si="7"/>
        <v>0.32000000000000028</v>
      </c>
      <c r="AQ44" s="31">
        <f t="shared" si="8"/>
        <v>1.5701668302257131E-2</v>
      </c>
    </row>
    <row r="45" spans="2:43" x14ac:dyDescent="0.25">
      <c r="B45" s="43" t="s">
        <v>25</v>
      </c>
      <c r="C45" s="21"/>
      <c r="D45" s="22"/>
      <c r="E45" s="23"/>
      <c r="F45" s="47"/>
      <c r="G45" s="48">
        <f>$F$18*(1+$F$73)-$F$18</f>
        <v>8559.25</v>
      </c>
      <c r="H45" s="26">
        <f t="shared" ref="H45" si="50">G45*F45</f>
        <v>0</v>
      </c>
      <c r="I45" s="27"/>
      <c r="J45" s="49"/>
      <c r="K45" s="48">
        <f>$F$18*(1+$J$73)-$F$18</f>
        <v>8635.9000000000233</v>
      </c>
      <c r="L45" s="26">
        <f t="shared" ref="L45" si="51">K45*J45</f>
        <v>0</v>
      </c>
      <c r="M45" s="27"/>
      <c r="N45" s="30">
        <f t="shared" ref="N45" si="52">L45-H45</f>
        <v>0</v>
      </c>
      <c r="O45" s="31" t="str">
        <f t="shared" ref="O45" si="53">IF((H45)=0,"",(N45/H45))</f>
        <v/>
      </c>
      <c r="Q45" s="49"/>
      <c r="R45" s="48">
        <f>$F$18*(1+Q73)-$F$18</f>
        <v>8635.9000000000233</v>
      </c>
      <c r="S45" s="26">
        <f t="shared" ref="S45" si="54">R45*Q45</f>
        <v>0</v>
      </c>
      <c r="T45" s="27"/>
      <c r="U45" s="30">
        <f t="shared" si="1"/>
        <v>0</v>
      </c>
      <c r="V45" s="31" t="str">
        <f t="shared" si="2"/>
        <v/>
      </c>
      <c r="X45" s="49"/>
      <c r="Y45" s="48">
        <f>$F$18*(1+X73)-$F$18</f>
        <v>8635.9000000000233</v>
      </c>
      <c r="Z45" s="26">
        <f t="shared" ref="Z45" si="55">Y45*X45</f>
        <v>0</v>
      </c>
      <c r="AA45" s="27"/>
      <c r="AB45" s="30">
        <f t="shared" si="3"/>
        <v>0</v>
      </c>
      <c r="AC45" s="31" t="str">
        <f t="shared" si="4"/>
        <v/>
      </c>
      <c r="AE45" s="49"/>
      <c r="AF45" s="48">
        <f>$F$18*(1+AE73)-$F$18</f>
        <v>8635.9000000000233</v>
      </c>
      <c r="AG45" s="26">
        <f t="shared" ref="AG45" si="56">AF45*AE45</f>
        <v>0</v>
      </c>
      <c r="AH45" s="27"/>
      <c r="AI45" s="30">
        <f t="shared" si="5"/>
        <v>0</v>
      </c>
      <c r="AJ45" s="31" t="str">
        <f t="shared" si="6"/>
        <v/>
      </c>
      <c r="AL45" s="49"/>
      <c r="AM45" s="48">
        <f>$F$18*(1+AL73)-$F$18</f>
        <v>8635.9000000000233</v>
      </c>
      <c r="AN45" s="26">
        <f t="shared" ref="AN45" si="57">AM45*AL45</f>
        <v>0</v>
      </c>
      <c r="AO45" s="27"/>
      <c r="AP45" s="30">
        <f t="shared" si="7"/>
        <v>0</v>
      </c>
      <c r="AQ45" s="31" t="str">
        <f t="shared" si="8"/>
        <v/>
      </c>
    </row>
    <row r="46" spans="2:43" x14ac:dyDescent="0.25">
      <c r="B46" s="43" t="s">
        <v>26</v>
      </c>
      <c r="C46" s="21"/>
      <c r="D46" s="22" t="s">
        <v>17</v>
      </c>
      <c r="E46" s="23"/>
      <c r="F46" s="173">
        <f>'Proposed Rates'!D249</f>
        <v>0</v>
      </c>
      <c r="G46" s="25">
        <v>1</v>
      </c>
      <c r="H46" s="26">
        <f>G46*F46</f>
        <v>0</v>
      </c>
      <c r="I46" s="27"/>
      <c r="J46" s="47">
        <f>'Proposed Rates'!E249</f>
        <v>0</v>
      </c>
      <c r="K46" s="25">
        <v>1</v>
      </c>
      <c r="L46" s="26">
        <f>K46*J46</f>
        <v>0</v>
      </c>
      <c r="M46" s="27"/>
      <c r="N46" s="30">
        <f>L46-H46</f>
        <v>0</v>
      </c>
      <c r="O46" s="31" t="str">
        <f t="shared" si="41"/>
        <v/>
      </c>
      <c r="Q46" s="47">
        <f>+J46</f>
        <v>0</v>
      </c>
      <c r="R46" s="25">
        <v>1</v>
      </c>
      <c r="S46" s="26">
        <f>R46*Q46</f>
        <v>0</v>
      </c>
      <c r="T46" s="27"/>
      <c r="U46" s="30">
        <f t="shared" si="1"/>
        <v>0</v>
      </c>
      <c r="V46" s="31" t="str">
        <f t="shared" si="2"/>
        <v/>
      </c>
      <c r="X46" s="47">
        <f>+Q46</f>
        <v>0</v>
      </c>
      <c r="Y46" s="25">
        <v>1</v>
      </c>
      <c r="Z46" s="26">
        <f>Y46*X46</f>
        <v>0</v>
      </c>
      <c r="AA46" s="27"/>
      <c r="AB46" s="30">
        <f t="shared" si="3"/>
        <v>0</v>
      </c>
      <c r="AC46" s="31" t="str">
        <f t="shared" si="4"/>
        <v/>
      </c>
      <c r="AE46" s="47">
        <f>+X46</f>
        <v>0</v>
      </c>
      <c r="AF46" s="25">
        <v>1</v>
      </c>
      <c r="AG46" s="26">
        <f>AF46*AE46</f>
        <v>0</v>
      </c>
      <c r="AH46" s="27"/>
      <c r="AI46" s="30">
        <f t="shared" si="5"/>
        <v>0</v>
      </c>
      <c r="AJ46" s="31" t="str">
        <f t="shared" si="6"/>
        <v/>
      </c>
      <c r="AL46" s="47">
        <f>+AE46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4823.9699999999993</v>
      </c>
      <c r="I47" s="36"/>
      <c r="J47" s="53"/>
      <c r="K47" s="55"/>
      <c r="L47" s="54">
        <f>SUM(L40:L46)+L39</f>
        <v>5677.34</v>
      </c>
      <c r="M47" s="36"/>
      <c r="N47" s="37">
        <f t="shared" ref="N47:N64" si="58">L47-H47</f>
        <v>853.3700000000008</v>
      </c>
      <c r="O47" s="38">
        <f t="shared" si="41"/>
        <v>0.17690201224302823</v>
      </c>
      <c r="Q47" s="53"/>
      <c r="R47" s="55"/>
      <c r="S47" s="54">
        <f>SUM(S40:S46)+S39</f>
        <v>5435.4100000000008</v>
      </c>
      <c r="T47" s="36"/>
      <c r="U47" s="37">
        <f t="shared" si="1"/>
        <v>-241.92999999999938</v>
      </c>
      <c r="V47" s="38">
        <f t="shared" si="2"/>
        <v>-4.2613266071787032E-2</v>
      </c>
      <c r="X47" s="53"/>
      <c r="Y47" s="55"/>
      <c r="Z47" s="54">
        <f>SUM(Z40:Z46)+Z39</f>
        <v>6110.37</v>
      </c>
      <c r="AA47" s="36"/>
      <c r="AB47" s="37">
        <f t="shared" si="3"/>
        <v>674.95999999999913</v>
      </c>
      <c r="AC47" s="38">
        <f t="shared" si="4"/>
        <v>0.12417830485648719</v>
      </c>
      <c r="AE47" s="53"/>
      <c r="AF47" s="55"/>
      <c r="AG47" s="54">
        <f>SUM(AG40:AG46)+AG39</f>
        <v>6265.18</v>
      </c>
      <c r="AH47" s="36"/>
      <c r="AI47" s="37">
        <f t="shared" si="5"/>
        <v>154.8100000000004</v>
      </c>
      <c r="AJ47" s="38">
        <f t="shared" si="6"/>
        <v>2.5335617974034372E-2</v>
      </c>
      <c r="AL47" s="53"/>
      <c r="AM47" s="55"/>
      <c r="AN47" s="54">
        <f>SUM(AN40:AN46)+AN39</f>
        <v>6347.7</v>
      </c>
      <c r="AO47" s="36"/>
      <c r="AP47" s="37">
        <f t="shared" si="7"/>
        <v>82.519999999999527</v>
      </c>
      <c r="AQ47" s="38">
        <f t="shared" si="8"/>
        <v>1.3171209765720941E-2</v>
      </c>
    </row>
    <row r="48" spans="2:43" x14ac:dyDescent="0.25">
      <c r="B48" s="27" t="s">
        <v>28</v>
      </c>
      <c r="C48" s="27"/>
      <c r="D48" s="56" t="s">
        <v>59</v>
      </c>
      <c r="E48" s="57"/>
      <c r="F48" s="28">
        <f>'Proposed Rates'!D155</f>
        <v>2.9016999999999999</v>
      </c>
      <c r="G48" s="58">
        <f>+$F$19</f>
        <v>1000</v>
      </c>
      <c r="H48" s="26">
        <f>G48*F48</f>
        <v>2901.7</v>
      </c>
      <c r="I48" s="27"/>
      <c r="J48" s="28">
        <f>'Proposed Rates'!E155</f>
        <v>3.1059000000000001</v>
      </c>
      <c r="K48" s="58">
        <f>+$F$19</f>
        <v>1000</v>
      </c>
      <c r="L48" s="26">
        <f>K48*J48</f>
        <v>3105.9</v>
      </c>
      <c r="M48" s="27"/>
      <c r="N48" s="30">
        <f t="shared" si="58"/>
        <v>204.20000000000027</v>
      </c>
      <c r="O48" s="31">
        <f t="shared" si="41"/>
        <v>7.0372540235034739E-2</v>
      </c>
      <c r="Q48" s="28">
        <f>'Proposed Rates'!F155</f>
        <v>3.1059000000000001</v>
      </c>
      <c r="R48" s="58">
        <f>+$F$19</f>
        <v>1000</v>
      </c>
      <c r="S48" s="26">
        <f>R48*Q48</f>
        <v>3105.9</v>
      </c>
      <c r="T48" s="27"/>
      <c r="U48" s="30">
        <f t="shared" si="1"/>
        <v>0</v>
      </c>
      <c r="V48" s="31">
        <f t="shared" si="2"/>
        <v>0</v>
      </c>
      <c r="X48" s="28">
        <f>'Proposed Rates'!G155</f>
        <v>3.1059000000000001</v>
      </c>
      <c r="Y48" s="58">
        <f>+$F$19</f>
        <v>1000</v>
      </c>
      <c r="Z48" s="26">
        <f>Y48*X48</f>
        <v>3105.9</v>
      </c>
      <c r="AA48" s="27"/>
      <c r="AB48" s="30">
        <f t="shared" si="3"/>
        <v>0</v>
      </c>
      <c r="AC48" s="31">
        <f t="shared" si="4"/>
        <v>0</v>
      </c>
      <c r="AE48" s="28">
        <f>'Proposed Rates'!H155</f>
        <v>3.1059000000000001</v>
      </c>
      <c r="AF48" s="58">
        <f>+$F$19</f>
        <v>1000</v>
      </c>
      <c r="AG48" s="26">
        <f>AF48*AE48</f>
        <v>3105.9</v>
      </c>
      <c r="AH48" s="27"/>
      <c r="AI48" s="30">
        <f t="shared" si="5"/>
        <v>0</v>
      </c>
      <c r="AJ48" s="31">
        <f t="shared" si="6"/>
        <v>0</v>
      </c>
      <c r="AL48" s="28">
        <f>'Proposed Rates'!I155</f>
        <v>3.1059000000000001</v>
      </c>
      <c r="AM48" s="58">
        <f>+$F$19</f>
        <v>1000</v>
      </c>
      <c r="AN48" s="26">
        <f>AM48*AL48</f>
        <v>3105.9</v>
      </c>
      <c r="AO48" s="27"/>
      <c r="AP48" s="30">
        <f t="shared" si="7"/>
        <v>0</v>
      </c>
      <c r="AQ48" s="31">
        <f t="shared" si="8"/>
        <v>0</v>
      </c>
    </row>
    <row r="49" spans="2:43" ht="25" x14ac:dyDescent="0.25">
      <c r="B49" s="60" t="s">
        <v>29</v>
      </c>
      <c r="C49" s="27"/>
      <c r="D49" s="56" t="s">
        <v>59</v>
      </c>
      <c r="E49" s="57"/>
      <c r="F49" s="28">
        <f>'Proposed Rates'!D169</f>
        <v>2.0474000000000001</v>
      </c>
      <c r="G49" s="58">
        <f>G48</f>
        <v>1000</v>
      </c>
      <c r="H49" s="26">
        <f>G49*F49</f>
        <v>2047.4</v>
      </c>
      <c r="I49" s="27"/>
      <c r="J49" s="28">
        <f>'Proposed Rates'!E169</f>
        <v>1.9643999999999999</v>
      </c>
      <c r="K49" s="58">
        <f>K48</f>
        <v>1000</v>
      </c>
      <c r="L49" s="26">
        <f>K49*J49</f>
        <v>1964.3999999999999</v>
      </c>
      <c r="M49" s="27"/>
      <c r="N49" s="30">
        <f t="shared" si="58"/>
        <v>-83.000000000000227</v>
      </c>
      <c r="O49" s="31">
        <f t="shared" si="41"/>
        <v>-4.0539220474748568E-2</v>
      </c>
      <c r="Q49" s="28">
        <f>'Proposed Rates'!F169</f>
        <v>1.9643999999999999</v>
      </c>
      <c r="R49" s="58">
        <f>R48</f>
        <v>1000</v>
      </c>
      <c r="S49" s="26">
        <f>R49*Q49</f>
        <v>1964.3999999999999</v>
      </c>
      <c r="T49" s="27"/>
      <c r="U49" s="30">
        <f t="shared" si="1"/>
        <v>0</v>
      </c>
      <c r="V49" s="31">
        <f t="shared" si="2"/>
        <v>0</v>
      </c>
      <c r="X49" s="28">
        <f>'Proposed Rates'!G169</f>
        <v>1.9643999999999999</v>
      </c>
      <c r="Y49" s="58">
        <f>Y48</f>
        <v>1000</v>
      </c>
      <c r="Z49" s="26">
        <f>Y49*X49</f>
        <v>1964.3999999999999</v>
      </c>
      <c r="AA49" s="27"/>
      <c r="AB49" s="30">
        <f t="shared" si="3"/>
        <v>0</v>
      </c>
      <c r="AC49" s="31">
        <f t="shared" si="4"/>
        <v>0</v>
      </c>
      <c r="AE49" s="28">
        <f>'Proposed Rates'!H169</f>
        <v>1.9643999999999999</v>
      </c>
      <c r="AF49" s="58">
        <f>AF48</f>
        <v>1000</v>
      </c>
      <c r="AG49" s="26">
        <f>AF49*AE49</f>
        <v>1964.3999999999999</v>
      </c>
      <c r="AH49" s="27"/>
      <c r="AI49" s="30">
        <f t="shared" si="5"/>
        <v>0</v>
      </c>
      <c r="AJ49" s="31">
        <f t="shared" si="6"/>
        <v>0</v>
      </c>
      <c r="AL49" s="28">
        <f>'Proposed Rates'!I169</f>
        <v>1.9643999999999999</v>
      </c>
      <c r="AM49" s="58">
        <f>AM48</f>
        <v>1000</v>
      </c>
      <c r="AN49" s="26">
        <f>AM49*AL49</f>
        <v>1964.3999999999999</v>
      </c>
      <c r="AO49" s="27"/>
      <c r="AP49" s="30">
        <f t="shared" si="7"/>
        <v>0</v>
      </c>
      <c r="AQ49" s="31">
        <f t="shared" si="8"/>
        <v>0</v>
      </c>
    </row>
    <row r="50" spans="2:43" ht="26" x14ac:dyDescent="0.25">
      <c r="B50" s="50" t="s">
        <v>30</v>
      </c>
      <c r="C50" s="35"/>
      <c r="D50" s="35"/>
      <c r="E50" s="35"/>
      <c r="F50" s="61"/>
      <c r="G50" s="53"/>
      <c r="H50" s="54">
        <f>SUM(H47:H49)</f>
        <v>9773.07</v>
      </c>
      <c r="I50" s="62"/>
      <c r="J50" s="63"/>
      <c r="K50" s="53"/>
      <c r="L50" s="54">
        <f>SUM(L47:L49)</f>
        <v>10747.64</v>
      </c>
      <c r="M50" s="62"/>
      <c r="N50" s="37">
        <f t="shared" si="58"/>
        <v>974.56999999999971</v>
      </c>
      <c r="O50" s="38">
        <f t="shared" si="41"/>
        <v>9.9719944705194963E-2</v>
      </c>
      <c r="Q50" s="63"/>
      <c r="R50" s="53"/>
      <c r="S50" s="54">
        <f>SUM(S47:S49)</f>
        <v>10505.710000000001</v>
      </c>
      <c r="T50" s="62"/>
      <c r="U50" s="37">
        <f t="shared" si="1"/>
        <v>-241.92999999999847</v>
      </c>
      <c r="V50" s="38">
        <f t="shared" si="2"/>
        <v>-2.2510058022040046E-2</v>
      </c>
      <c r="X50" s="63"/>
      <c r="Y50" s="53"/>
      <c r="Z50" s="54">
        <f>SUM(Z47:Z49)</f>
        <v>11180.67</v>
      </c>
      <c r="AA50" s="62"/>
      <c r="AB50" s="37">
        <f t="shared" si="3"/>
        <v>674.95999999999913</v>
      </c>
      <c r="AC50" s="38">
        <f t="shared" si="4"/>
        <v>6.4246966649564766E-2</v>
      </c>
      <c r="AE50" s="63"/>
      <c r="AF50" s="53"/>
      <c r="AG50" s="54">
        <f>SUM(AG47:AG49)</f>
        <v>11335.48</v>
      </c>
      <c r="AH50" s="62"/>
      <c r="AI50" s="37">
        <f t="shared" si="5"/>
        <v>154.80999999999949</v>
      </c>
      <c r="AJ50" s="38">
        <f t="shared" si="6"/>
        <v>1.3846218518210402E-2</v>
      </c>
      <c r="AL50" s="63"/>
      <c r="AM50" s="53"/>
      <c r="AN50" s="54">
        <f>SUM(AN47:AN49)</f>
        <v>11418</v>
      </c>
      <c r="AO50" s="62"/>
      <c r="AP50" s="37">
        <f t="shared" si="7"/>
        <v>82.520000000000437</v>
      </c>
      <c r="AQ50" s="38">
        <f t="shared" si="8"/>
        <v>7.2797975912798083E-3</v>
      </c>
    </row>
    <row r="51" spans="2:43" ht="25" x14ac:dyDescent="0.25">
      <c r="B51" s="65" t="s">
        <v>31</v>
      </c>
      <c r="C51" s="21"/>
      <c r="D51" s="22" t="s">
        <v>20</v>
      </c>
      <c r="E51" s="23"/>
      <c r="F51" s="66">
        <f>'Proposed Rates'!D181</f>
        <v>3.3999999999999998E-3</v>
      </c>
      <c r="G51" s="58">
        <f>F18+G45</f>
        <v>264059.25</v>
      </c>
      <c r="H51" s="67">
        <f t="shared" ref="H51:H54" si="59">G51*F51</f>
        <v>897.80144999999993</v>
      </c>
      <c r="I51" s="27"/>
      <c r="J51" s="66">
        <f>'Proposed Rates'!E181</f>
        <v>3.3999999999999998E-3</v>
      </c>
      <c r="K51" s="58">
        <f>F18+K45</f>
        <v>264135.90000000002</v>
      </c>
      <c r="L51" s="67">
        <f t="shared" ref="L51:L52" si="60">K51*J51</f>
        <v>898.06205999999997</v>
      </c>
      <c r="M51" s="27"/>
      <c r="N51" s="30">
        <f t="shared" si="58"/>
        <v>0.26061000000004242</v>
      </c>
      <c r="O51" s="68">
        <f t="shared" si="41"/>
        <v>2.9027576197392243E-4</v>
      </c>
      <c r="Q51" s="66">
        <f>'Proposed Rates'!F181</f>
        <v>3.3999999999999998E-3</v>
      </c>
      <c r="R51" s="58">
        <f>F18+R45</f>
        <v>264135.90000000002</v>
      </c>
      <c r="S51" s="67">
        <f t="shared" ref="S51:S52" si="61">R51*Q51</f>
        <v>898.06205999999997</v>
      </c>
      <c r="T51" s="27"/>
      <c r="U51" s="30">
        <f t="shared" si="1"/>
        <v>0</v>
      </c>
      <c r="V51" s="68">
        <f t="shared" si="2"/>
        <v>0</v>
      </c>
      <c r="X51" s="66">
        <f>'Proposed Rates'!G181</f>
        <v>3.3999999999999998E-3</v>
      </c>
      <c r="Y51" s="58">
        <f>F18+Y45</f>
        <v>264135.90000000002</v>
      </c>
      <c r="Z51" s="67">
        <f t="shared" ref="Z51:Z52" si="62">Y51*X51</f>
        <v>898.06205999999997</v>
      </c>
      <c r="AA51" s="27"/>
      <c r="AB51" s="30">
        <f t="shared" si="3"/>
        <v>0</v>
      </c>
      <c r="AC51" s="68">
        <f t="shared" si="4"/>
        <v>0</v>
      </c>
      <c r="AE51" s="66">
        <f>'Proposed Rates'!H181</f>
        <v>3.3999999999999998E-3</v>
      </c>
      <c r="AF51" s="58">
        <f>F18+AF45</f>
        <v>264135.90000000002</v>
      </c>
      <c r="AG51" s="67">
        <f t="shared" ref="AG51:AG52" si="63">AF51*AE51</f>
        <v>898.06205999999997</v>
      </c>
      <c r="AH51" s="27"/>
      <c r="AI51" s="30">
        <f t="shared" si="5"/>
        <v>0</v>
      </c>
      <c r="AJ51" s="68">
        <f t="shared" si="6"/>
        <v>0</v>
      </c>
      <c r="AL51" s="66">
        <f>'Proposed Rates'!I181</f>
        <v>3.3999999999999998E-3</v>
      </c>
      <c r="AM51" s="58">
        <f>F18+AM45</f>
        <v>264135.90000000002</v>
      </c>
      <c r="AN51" s="67">
        <f t="shared" ref="AN51:AN52" si="64">AM51*AL51</f>
        <v>898.06205999999997</v>
      </c>
      <c r="AO51" s="27"/>
      <c r="AP51" s="30">
        <f t="shared" si="7"/>
        <v>0</v>
      </c>
      <c r="AQ51" s="68">
        <f t="shared" si="8"/>
        <v>0</v>
      </c>
    </row>
    <row r="52" spans="2:43" ht="25" x14ac:dyDescent="0.25">
      <c r="B52" s="65" t="s">
        <v>32</v>
      </c>
      <c r="C52" s="21"/>
      <c r="D52" s="22" t="s">
        <v>20</v>
      </c>
      <c r="E52" s="23"/>
      <c r="F52" s="66">
        <f>'Proposed Rates'!D195</f>
        <v>5.0000000000000001E-4</v>
      </c>
      <c r="G52" s="58">
        <f>G51</f>
        <v>264059.25</v>
      </c>
      <c r="H52" s="67">
        <f t="shared" si="59"/>
        <v>132.02962500000001</v>
      </c>
      <c r="I52" s="27"/>
      <c r="J52" s="66">
        <f>'Proposed Rates'!E195</f>
        <v>5.0000000000000001E-4</v>
      </c>
      <c r="K52" s="58">
        <f>F18+K45</f>
        <v>264135.90000000002</v>
      </c>
      <c r="L52" s="67">
        <f t="shared" si="60"/>
        <v>132.06795000000002</v>
      </c>
      <c r="M52" s="27"/>
      <c r="N52" s="30">
        <f t="shared" si="58"/>
        <v>3.8325000000014597E-2</v>
      </c>
      <c r="O52" s="68">
        <f t="shared" si="41"/>
        <v>2.9027576197398575E-4</v>
      </c>
      <c r="Q52" s="66">
        <f>'Proposed Rates'!F195</f>
        <v>5.0000000000000001E-4</v>
      </c>
      <c r="R52" s="58">
        <f>F18+R45</f>
        <v>264135.90000000002</v>
      </c>
      <c r="S52" s="67">
        <f t="shared" si="61"/>
        <v>132.06795000000002</v>
      </c>
      <c r="T52" s="27"/>
      <c r="U52" s="30">
        <f t="shared" si="1"/>
        <v>0</v>
      </c>
      <c r="V52" s="68">
        <f t="shared" si="2"/>
        <v>0</v>
      </c>
      <c r="X52" s="66">
        <f>'Proposed Rates'!G195</f>
        <v>5.0000000000000001E-4</v>
      </c>
      <c r="Y52" s="58">
        <f>F18+Y45</f>
        <v>264135.90000000002</v>
      </c>
      <c r="Z52" s="67">
        <f t="shared" si="62"/>
        <v>132.06795000000002</v>
      </c>
      <c r="AA52" s="27"/>
      <c r="AB52" s="30">
        <f t="shared" si="3"/>
        <v>0</v>
      </c>
      <c r="AC52" s="68">
        <f t="shared" si="4"/>
        <v>0</v>
      </c>
      <c r="AE52" s="66">
        <f>'Proposed Rates'!H195</f>
        <v>5.0000000000000001E-4</v>
      </c>
      <c r="AF52" s="58">
        <f>F18+AF45</f>
        <v>264135.90000000002</v>
      </c>
      <c r="AG52" s="67">
        <f t="shared" si="63"/>
        <v>132.06795000000002</v>
      </c>
      <c r="AH52" s="27"/>
      <c r="AI52" s="30">
        <f t="shared" si="5"/>
        <v>0</v>
      </c>
      <c r="AJ52" s="68">
        <f t="shared" si="6"/>
        <v>0</v>
      </c>
      <c r="AL52" s="66">
        <f>'Proposed Rates'!I195</f>
        <v>5.0000000000000001E-4</v>
      </c>
      <c r="AM52" s="58">
        <f>F18+AM45</f>
        <v>264135.90000000002</v>
      </c>
      <c r="AN52" s="67">
        <f t="shared" si="64"/>
        <v>132.06795000000002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ref="L53:L54" si="65">K53*J53</f>
        <v>0.25</v>
      </c>
      <c r="M53" s="27"/>
      <c r="N53" s="30">
        <f t="shared" si="58"/>
        <v>0</v>
      </c>
      <c r="O53" s="68">
        <f t="shared" si="41"/>
        <v>0</v>
      </c>
      <c r="Q53" s="66">
        <f>'Proposed Rates'!F209</f>
        <v>0.25</v>
      </c>
      <c r="R53" s="29">
        <v>1</v>
      </c>
      <c r="S53" s="67">
        <f t="shared" ref="S53:S54" si="66">R53*Q53</f>
        <v>0.25</v>
      </c>
      <c r="T53" s="27"/>
      <c r="U53" s="30">
        <f t="shared" si="1"/>
        <v>0</v>
      </c>
      <c r="V53" s="68">
        <f t="shared" si="2"/>
        <v>0</v>
      </c>
      <c r="X53" s="66">
        <f>'Proposed Rates'!G209</f>
        <v>0.25</v>
      </c>
      <c r="Y53" s="29">
        <v>1</v>
      </c>
      <c r="Z53" s="67">
        <f t="shared" ref="Z53:Z54" si="67">Y53*X53</f>
        <v>0.25</v>
      </c>
      <c r="AA53" s="27"/>
      <c r="AB53" s="30">
        <f t="shared" si="3"/>
        <v>0</v>
      </c>
      <c r="AC53" s="68">
        <f t="shared" si="4"/>
        <v>0</v>
      </c>
      <c r="AE53" s="66">
        <f>'Proposed Rates'!H209</f>
        <v>0.25</v>
      </c>
      <c r="AF53" s="29">
        <v>1</v>
      </c>
      <c r="AG53" s="67">
        <f t="shared" ref="AG53:AG54" si="68">AF53*AE53</f>
        <v>0.25</v>
      </c>
      <c r="AH53" s="27"/>
      <c r="AI53" s="30">
        <f t="shared" si="5"/>
        <v>0</v>
      </c>
      <c r="AJ53" s="68">
        <f t="shared" si="6"/>
        <v>0</v>
      </c>
      <c r="AL53" s="66">
        <f>'Proposed Rates'!I209</f>
        <v>0.25</v>
      </c>
      <c r="AM53" s="29">
        <v>1</v>
      </c>
      <c r="AN53" s="67">
        <f t="shared" ref="AN53:AN54" si="69">AM53*AL53</f>
        <v>0.25</v>
      </c>
      <c r="AO53" s="27"/>
      <c r="AP53" s="30">
        <f t="shared" si="7"/>
        <v>0</v>
      </c>
      <c r="AQ53" s="68">
        <f t="shared" si="8"/>
        <v>0</v>
      </c>
    </row>
    <row r="54" spans="2:43" x14ac:dyDescent="0.25">
      <c r="B54" s="43" t="s">
        <v>124</v>
      </c>
      <c r="C54" s="21"/>
      <c r="D54" s="22"/>
      <c r="E54" s="23"/>
      <c r="F54" s="66">
        <f>'Proposed Rates'!D229</f>
        <v>0.1101</v>
      </c>
      <c r="G54" s="71">
        <f>G52</f>
        <v>264059.25</v>
      </c>
      <c r="H54" s="67">
        <f t="shared" si="59"/>
        <v>29072.923425000001</v>
      </c>
      <c r="I54" s="27"/>
      <c r="J54" s="66">
        <f>'Proposed Rates'!E229</f>
        <v>0.1101</v>
      </c>
      <c r="K54" s="71">
        <f>$F$18+K45</f>
        <v>264135.90000000002</v>
      </c>
      <c r="L54" s="67">
        <f t="shared" si="65"/>
        <v>29081.362590000004</v>
      </c>
      <c r="M54" s="27"/>
      <c r="N54" s="30">
        <f t="shared" si="58"/>
        <v>8.4391650000034133</v>
      </c>
      <c r="O54" s="68">
        <f t="shared" si="41"/>
        <v>2.9027576197399258E-4</v>
      </c>
      <c r="Q54" s="66">
        <f>'Proposed Rates'!F229</f>
        <v>0.1101</v>
      </c>
      <c r="R54" s="71">
        <f>$F$18+R45</f>
        <v>264135.90000000002</v>
      </c>
      <c r="S54" s="67">
        <f t="shared" si="66"/>
        <v>29081.362590000004</v>
      </c>
      <c r="T54" s="27"/>
      <c r="U54" s="30">
        <f t="shared" si="1"/>
        <v>0</v>
      </c>
      <c r="V54" s="68">
        <f t="shared" si="2"/>
        <v>0</v>
      </c>
      <c r="X54" s="66">
        <f>'Proposed Rates'!G229</f>
        <v>0.1101</v>
      </c>
      <c r="Y54" s="71">
        <f>$F$18+Y45</f>
        <v>264135.90000000002</v>
      </c>
      <c r="Z54" s="67">
        <f t="shared" si="67"/>
        <v>29081.362590000004</v>
      </c>
      <c r="AA54" s="27"/>
      <c r="AB54" s="30">
        <f t="shared" si="3"/>
        <v>0</v>
      </c>
      <c r="AC54" s="68">
        <f t="shared" si="4"/>
        <v>0</v>
      </c>
      <c r="AE54" s="66">
        <f>'Proposed Rates'!H229</f>
        <v>0.1101</v>
      </c>
      <c r="AF54" s="71">
        <f>$F$18+AF45</f>
        <v>264135.90000000002</v>
      </c>
      <c r="AG54" s="67">
        <f t="shared" si="68"/>
        <v>29081.362590000004</v>
      </c>
      <c r="AH54" s="27"/>
      <c r="AI54" s="30">
        <f t="shared" si="5"/>
        <v>0</v>
      </c>
      <c r="AJ54" s="68">
        <f t="shared" si="6"/>
        <v>0</v>
      </c>
      <c r="AL54" s="66">
        <f>'Proposed Rates'!I229</f>
        <v>0.1101</v>
      </c>
      <c r="AM54" s="71">
        <f>$F$18+AM45</f>
        <v>264135.90000000002</v>
      </c>
      <c r="AN54" s="67">
        <f t="shared" si="69"/>
        <v>29081.362590000004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39876.074500000002</v>
      </c>
      <c r="I60" s="94"/>
      <c r="J60" s="95"/>
      <c r="K60" s="95"/>
      <c r="L60" s="93">
        <f>SUM(L51:L56,L50)</f>
        <v>40859.382600000004</v>
      </c>
      <c r="M60" s="96"/>
      <c r="N60" s="97">
        <f t="shared" ref="N60" si="70">L60-H60</f>
        <v>983.30810000000201</v>
      </c>
      <c r="O60" s="98">
        <f t="shared" ref="O60" si="71">IF((H60)=0,"",(N60/H60))</f>
        <v>2.465909978175013E-2</v>
      </c>
      <c r="Q60" s="95"/>
      <c r="R60" s="95"/>
      <c r="S60" s="93">
        <f>SUM(S51:S56,S50)</f>
        <v>40617.452600000004</v>
      </c>
      <c r="T60" s="96"/>
      <c r="U60" s="97">
        <f t="shared" si="1"/>
        <v>-241.93000000000029</v>
      </c>
      <c r="V60" s="98">
        <f>IF((L60)=0,"",(U60/L60))</f>
        <v>-5.9210390516277718E-3</v>
      </c>
      <c r="X60" s="95"/>
      <c r="Y60" s="95"/>
      <c r="Z60" s="93">
        <f>SUM(Z51:Z56,Z50)</f>
        <v>41292.412600000003</v>
      </c>
      <c r="AA60" s="96"/>
      <c r="AB60" s="97">
        <f t="shared" si="3"/>
        <v>674.95999999999913</v>
      </c>
      <c r="AC60" s="98">
        <f>IF((S60)=0,"",(AB60/S60))</f>
        <v>1.6617487232569554E-2</v>
      </c>
      <c r="AE60" s="95"/>
      <c r="AF60" s="95"/>
      <c r="AG60" s="93">
        <f>SUM(AG51:AG56,AG50)</f>
        <v>41447.222600000008</v>
      </c>
      <c r="AH60" s="96"/>
      <c r="AI60" s="97">
        <f t="shared" ref="AI60:AI64" si="72">AG60-Z60</f>
        <v>154.81000000000495</v>
      </c>
      <c r="AJ60" s="98">
        <f>IF((Z60)=0,"",(AI60/Z60))</f>
        <v>3.7491149160900549E-3</v>
      </c>
      <c r="AL60" s="95"/>
      <c r="AM60" s="95"/>
      <c r="AN60" s="93">
        <f>SUM(AN51:AN56,AN50)</f>
        <v>41529.742600000005</v>
      </c>
      <c r="AO60" s="96"/>
      <c r="AP60" s="97">
        <f t="shared" ref="AP60:AP64" si="73">AN60-AG60</f>
        <v>82.519999999996799</v>
      </c>
      <c r="AQ60" s="98">
        <f>IF((AG60)=0,"",(AP60/AG60))</f>
        <v>1.9909657348185445E-3</v>
      </c>
    </row>
    <row r="61" spans="2:43" x14ac:dyDescent="0.25">
      <c r="B61" s="99" t="s">
        <v>40</v>
      </c>
      <c r="C61" s="21"/>
      <c r="D61" s="21"/>
      <c r="E61" s="21"/>
      <c r="F61" s="100">
        <v>0.13</v>
      </c>
      <c r="G61" s="101"/>
      <c r="H61" s="102">
        <f>H60*F61</f>
        <v>5183.8896850000001</v>
      </c>
      <c r="I61" s="103"/>
      <c r="J61" s="104">
        <v>0.13</v>
      </c>
      <c r="K61" s="103"/>
      <c r="L61" s="105">
        <f>L60*J61</f>
        <v>5311.7197380000007</v>
      </c>
      <c r="M61" s="106"/>
      <c r="N61" s="107">
        <f t="shared" si="58"/>
        <v>127.83005300000059</v>
      </c>
      <c r="O61" s="108">
        <f t="shared" si="41"/>
        <v>2.4659099781750196E-2</v>
      </c>
      <c r="Q61" s="104">
        <v>0.13</v>
      </c>
      <c r="R61" s="103"/>
      <c r="S61" s="105">
        <f>S60*Q61</f>
        <v>5280.2688380000009</v>
      </c>
      <c r="T61" s="106"/>
      <c r="U61" s="107">
        <f t="shared" si="1"/>
        <v>-31.45089999999982</v>
      </c>
      <c r="V61" s="108">
        <f t="shared" ref="V61:V70" si="74">IF((L61)=0,"",(U61/L61))</f>
        <v>-5.9210390516277302E-3</v>
      </c>
      <c r="X61" s="104">
        <v>0.13</v>
      </c>
      <c r="Y61" s="103"/>
      <c r="Z61" s="105">
        <f>Z60*X61</f>
        <v>5368.0136380000004</v>
      </c>
      <c r="AA61" s="106"/>
      <c r="AB61" s="107">
        <f t="shared" si="3"/>
        <v>87.744799999999486</v>
      </c>
      <c r="AC61" s="108">
        <f t="shared" ref="AC61:AC70" si="75">IF((S61)=0,"",(AB61/S61))</f>
        <v>1.6617487232569478E-2</v>
      </c>
      <c r="AE61" s="104">
        <v>0.13</v>
      </c>
      <c r="AF61" s="103"/>
      <c r="AG61" s="105">
        <f>AG60*AE61</f>
        <v>5388.138938000001</v>
      </c>
      <c r="AH61" s="106"/>
      <c r="AI61" s="107">
        <f t="shared" si="72"/>
        <v>20.125300000000607</v>
      </c>
      <c r="AJ61" s="108">
        <f t="shared" ref="AJ61:AJ70" si="76">IF((Z61)=0,"",(AI61/Z61))</f>
        <v>3.7491149160900484E-3</v>
      </c>
      <c r="AL61" s="104">
        <v>0.13</v>
      </c>
      <c r="AM61" s="103"/>
      <c r="AN61" s="105">
        <f>AN60*AL61</f>
        <v>5398.8665380000011</v>
      </c>
      <c r="AO61" s="106"/>
      <c r="AP61" s="107">
        <f t="shared" si="73"/>
        <v>10.727600000000166</v>
      </c>
      <c r="AQ61" s="108">
        <f t="shared" ref="AQ61:AQ70" si="77">IF((AG61)=0,"",(AP61/AG61))</f>
        <v>1.9909657348186525E-3</v>
      </c>
    </row>
    <row r="62" spans="2:43" ht="13" x14ac:dyDescent="0.25">
      <c r="B62" s="109" t="s">
        <v>123</v>
      </c>
      <c r="C62" s="21"/>
      <c r="D62" s="21"/>
      <c r="E62" s="21"/>
      <c r="F62" s="110"/>
      <c r="G62" s="101"/>
      <c r="H62" s="102">
        <f>H60+H61</f>
        <v>45059.964185000004</v>
      </c>
      <c r="I62" s="103"/>
      <c r="J62" s="103"/>
      <c r="K62" s="103"/>
      <c r="L62" s="105">
        <f>L60+L61</f>
        <v>46171.102338000004</v>
      </c>
      <c r="M62" s="106"/>
      <c r="N62" s="107">
        <f t="shared" si="58"/>
        <v>1111.1381529999999</v>
      </c>
      <c r="O62" s="108">
        <f t="shared" si="41"/>
        <v>2.4659099781750078E-2</v>
      </c>
      <c r="Q62" s="103"/>
      <c r="R62" s="103"/>
      <c r="S62" s="105">
        <f>S60+S61</f>
        <v>45897.721438000008</v>
      </c>
      <c r="T62" s="106"/>
      <c r="U62" s="107">
        <f t="shared" si="1"/>
        <v>-273.38089999999647</v>
      </c>
      <c r="V62" s="108">
        <f t="shared" si="74"/>
        <v>-5.9210390516276877E-3</v>
      </c>
      <c r="X62" s="103"/>
      <c r="Y62" s="103"/>
      <c r="Z62" s="105">
        <f>Z60+Z61</f>
        <v>46660.426238</v>
      </c>
      <c r="AA62" s="106"/>
      <c r="AB62" s="107">
        <f t="shared" si="3"/>
        <v>762.70479999999225</v>
      </c>
      <c r="AC62" s="108">
        <f t="shared" si="75"/>
        <v>1.6617487232569405E-2</v>
      </c>
      <c r="AE62" s="103"/>
      <c r="AF62" s="103"/>
      <c r="AG62" s="105">
        <f>AG60+AG61</f>
        <v>46835.361538000012</v>
      </c>
      <c r="AH62" s="106"/>
      <c r="AI62" s="107">
        <f t="shared" si="72"/>
        <v>174.93530000001192</v>
      </c>
      <c r="AJ62" s="108">
        <f t="shared" si="76"/>
        <v>3.7491149160901911E-3</v>
      </c>
      <c r="AL62" s="103"/>
      <c r="AM62" s="103"/>
      <c r="AN62" s="105">
        <f>AN60+AN61</f>
        <v>46928.609138000007</v>
      </c>
      <c r="AO62" s="106"/>
      <c r="AP62" s="107">
        <f t="shared" si="73"/>
        <v>93.247599999995145</v>
      </c>
      <c r="AQ62" s="108">
        <f t="shared" si="77"/>
        <v>1.990965734818518E-3</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74"/>
        <v/>
      </c>
      <c r="X63" s="103"/>
      <c r="Y63" s="103"/>
      <c r="Z63" s="174">
        <f>X63*Z60</f>
        <v>0</v>
      </c>
      <c r="AA63" s="106"/>
      <c r="AB63" s="112">
        <f t="shared" si="3"/>
        <v>0</v>
      </c>
      <c r="AC63" s="113" t="str">
        <f t="shared" si="75"/>
        <v/>
      </c>
      <c r="AE63" s="103"/>
      <c r="AF63" s="103"/>
      <c r="AG63" s="174">
        <f>AE63*AG60</f>
        <v>0</v>
      </c>
      <c r="AH63" s="106"/>
      <c r="AI63" s="112">
        <f t="shared" si="72"/>
        <v>0</v>
      </c>
      <c r="AJ63" s="113" t="str">
        <f t="shared" si="76"/>
        <v/>
      </c>
      <c r="AL63" s="103"/>
      <c r="AM63" s="103"/>
      <c r="AN63" s="174">
        <f>AL63*AN60</f>
        <v>0</v>
      </c>
      <c r="AO63" s="106"/>
      <c r="AP63" s="112">
        <f t="shared" si="73"/>
        <v>0</v>
      </c>
      <c r="AQ63" s="113" t="str">
        <f t="shared" si="77"/>
        <v/>
      </c>
    </row>
    <row r="64" spans="2:43" ht="13.5" customHeight="1" thickBot="1" x14ac:dyDescent="0.3">
      <c r="B64" s="422" t="s">
        <v>126</v>
      </c>
      <c r="C64" s="422"/>
      <c r="D64" s="422"/>
      <c r="E64" s="114"/>
      <c r="F64" s="115"/>
      <c r="G64" s="116"/>
      <c r="H64" s="117">
        <f>H62-H63</f>
        <v>45059.964185000004</v>
      </c>
      <c r="I64" s="118"/>
      <c r="J64" s="118"/>
      <c r="K64" s="118"/>
      <c r="L64" s="119">
        <f>L62-L63</f>
        <v>46171.102338000004</v>
      </c>
      <c r="M64" s="120"/>
      <c r="N64" s="121">
        <f t="shared" si="58"/>
        <v>1111.1381529999999</v>
      </c>
      <c r="O64" s="122">
        <f t="shared" si="41"/>
        <v>2.4659099781750078E-2</v>
      </c>
      <c r="Q64" s="118"/>
      <c r="R64" s="118"/>
      <c r="S64" s="119">
        <f>S62-S63</f>
        <v>45897.721438000008</v>
      </c>
      <c r="T64" s="120"/>
      <c r="U64" s="121">
        <f t="shared" si="1"/>
        <v>-273.38089999999647</v>
      </c>
      <c r="V64" s="122">
        <f t="shared" si="74"/>
        <v>-5.9210390516276877E-3</v>
      </c>
      <c r="X64" s="118"/>
      <c r="Y64" s="118"/>
      <c r="Z64" s="119">
        <f>Z62-Z63</f>
        <v>46660.426238</v>
      </c>
      <c r="AA64" s="120"/>
      <c r="AB64" s="121">
        <f t="shared" si="3"/>
        <v>762.70479999999225</v>
      </c>
      <c r="AC64" s="122">
        <f t="shared" si="75"/>
        <v>1.6617487232569405E-2</v>
      </c>
      <c r="AE64" s="118"/>
      <c r="AF64" s="118"/>
      <c r="AG64" s="119">
        <f>AG62-AG63</f>
        <v>46835.361538000012</v>
      </c>
      <c r="AH64" s="120"/>
      <c r="AI64" s="121">
        <f t="shared" si="72"/>
        <v>174.93530000001192</v>
      </c>
      <c r="AJ64" s="122">
        <f t="shared" si="76"/>
        <v>3.7491149160901911E-3</v>
      </c>
      <c r="AL64" s="118"/>
      <c r="AM64" s="118"/>
      <c r="AN64" s="119">
        <f>AN62-AN63</f>
        <v>46928.609138000007</v>
      </c>
      <c r="AO64" s="120"/>
      <c r="AP64" s="121">
        <f t="shared" si="73"/>
        <v>93.247599999995145</v>
      </c>
      <c r="AQ64" s="122">
        <f t="shared" si="77"/>
        <v>1.990965734818518E-3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10803.151074999998</v>
      </c>
      <c r="I66" s="134"/>
      <c r="J66" s="135"/>
      <c r="K66" s="135"/>
      <c r="L66" s="133">
        <f>SUM(L57:L58,L50,L51:L53)</f>
        <v>11778.02001</v>
      </c>
      <c r="M66" s="136"/>
      <c r="N66" s="137">
        <f t="shared" ref="N66:N70" si="78">L66-H66</f>
        <v>974.86893500000224</v>
      </c>
      <c r="O66" s="98">
        <f t="shared" ref="O66:O70" si="79">IF((H66)=0,"",(N66/H66))</f>
        <v>9.0239313347749553E-2</v>
      </c>
      <c r="Q66" s="135"/>
      <c r="R66" s="135"/>
      <c r="S66" s="133">
        <f>SUM(S57:S58,S50,S51:S53)</f>
        <v>11536.090010000002</v>
      </c>
      <c r="T66" s="136"/>
      <c r="U66" s="137">
        <f t="shared" si="1"/>
        <v>-241.92999999999847</v>
      </c>
      <c r="V66" s="98">
        <f t="shared" si="74"/>
        <v>-2.0540803954704649E-2</v>
      </c>
      <c r="X66" s="135"/>
      <c r="Y66" s="135"/>
      <c r="Z66" s="133">
        <f>SUM(Z57:Z58,Z50,Z51:Z53)</f>
        <v>12211.050010000001</v>
      </c>
      <c r="AA66" s="136"/>
      <c r="AB66" s="137">
        <f t="shared" si="3"/>
        <v>674.95999999999913</v>
      </c>
      <c r="AC66" s="98">
        <f t="shared" si="75"/>
        <v>5.8508558741732546E-2</v>
      </c>
      <c r="AE66" s="135"/>
      <c r="AF66" s="135"/>
      <c r="AG66" s="133">
        <f>SUM(AG57:AG58,AG50,AG51:AG53)</f>
        <v>12365.86001</v>
      </c>
      <c r="AH66" s="136"/>
      <c r="AI66" s="137">
        <f t="shared" ref="AI66:AI70" si="80">AG66-Z66</f>
        <v>154.80999999999949</v>
      </c>
      <c r="AJ66" s="98">
        <f t="shared" si="76"/>
        <v>1.267786143478414E-2</v>
      </c>
      <c r="AL66" s="135"/>
      <c r="AM66" s="135"/>
      <c r="AN66" s="133">
        <f>SUM(AN57:AN58,AN50,AN51:AN53)</f>
        <v>12448.380010000001</v>
      </c>
      <c r="AO66" s="136"/>
      <c r="AP66" s="137">
        <f t="shared" ref="AP66:AP70" si="81">AN66-AG66</f>
        <v>82.520000000000437</v>
      </c>
      <c r="AQ66" s="98">
        <f t="shared" si="77"/>
        <v>6.673211562581844E-3</v>
      </c>
    </row>
    <row r="67" spans="1:43" s="79" customFormat="1" x14ac:dyDescent="0.25">
      <c r="B67" s="138" t="s">
        <v>40</v>
      </c>
      <c r="C67" s="73"/>
      <c r="D67" s="73"/>
      <c r="E67" s="73"/>
      <c r="F67" s="139">
        <v>0.13</v>
      </c>
      <c r="G67" s="132"/>
      <c r="H67" s="140">
        <f>H66*F67</f>
        <v>1404.4096397499998</v>
      </c>
      <c r="I67" s="141"/>
      <c r="J67" s="142">
        <v>0.13</v>
      </c>
      <c r="K67" s="143"/>
      <c r="L67" s="144">
        <f>L66*J67</f>
        <v>1531.1426013</v>
      </c>
      <c r="M67" s="145"/>
      <c r="N67" s="146">
        <f t="shared" si="78"/>
        <v>126.73296155000025</v>
      </c>
      <c r="O67" s="108">
        <f t="shared" si="79"/>
        <v>9.0239313347749525E-2</v>
      </c>
      <c r="Q67" s="142">
        <v>0.13</v>
      </c>
      <c r="R67" s="143"/>
      <c r="S67" s="144">
        <f>S66*Q67</f>
        <v>1499.6917013000002</v>
      </c>
      <c r="T67" s="145"/>
      <c r="U67" s="146">
        <f t="shared" si="1"/>
        <v>-31.45089999999982</v>
      </c>
      <c r="V67" s="108">
        <f t="shared" si="74"/>
        <v>-2.0540803954704659E-2</v>
      </c>
      <c r="X67" s="142">
        <v>0.13</v>
      </c>
      <c r="Y67" s="143"/>
      <c r="Z67" s="144">
        <f>Z66*X67</f>
        <v>1587.4365013000001</v>
      </c>
      <c r="AA67" s="145"/>
      <c r="AB67" s="146">
        <f t="shared" si="3"/>
        <v>87.744799999999941</v>
      </c>
      <c r="AC67" s="108">
        <f t="shared" si="75"/>
        <v>5.8508558741732587E-2</v>
      </c>
      <c r="AE67" s="142">
        <v>0.13</v>
      </c>
      <c r="AF67" s="143"/>
      <c r="AG67" s="144">
        <f>AG66*AE67</f>
        <v>1607.5618013000001</v>
      </c>
      <c r="AH67" s="145"/>
      <c r="AI67" s="146">
        <f t="shared" si="80"/>
        <v>20.125299999999925</v>
      </c>
      <c r="AJ67" s="108">
        <f t="shared" si="76"/>
        <v>1.2677861434784133E-2</v>
      </c>
      <c r="AL67" s="142">
        <v>0.13</v>
      </c>
      <c r="AM67" s="143"/>
      <c r="AN67" s="144">
        <f>AN66*AL67</f>
        <v>1618.2894013000002</v>
      </c>
      <c r="AO67" s="145"/>
      <c r="AP67" s="146">
        <f t="shared" si="81"/>
        <v>10.727600000000166</v>
      </c>
      <c r="AQ67" s="108">
        <f t="shared" si="77"/>
        <v>6.6732115625819117E-3</v>
      </c>
    </row>
    <row r="68" spans="1:43" s="79" customFormat="1" ht="13" x14ac:dyDescent="0.25">
      <c r="B68" s="147" t="s">
        <v>41</v>
      </c>
      <c r="C68" s="73"/>
      <c r="D68" s="73"/>
      <c r="E68" s="73"/>
      <c r="F68" s="148"/>
      <c r="G68" s="149"/>
      <c r="H68" s="140">
        <f>H66+H67</f>
        <v>12207.560714749998</v>
      </c>
      <c r="I68" s="141"/>
      <c r="J68" s="141"/>
      <c r="K68" s="141"/>
      <c r="L68" s="144">
        <f>L66+L67</f>
        <v>13309.1626113</v>
      </c>
      <c r="M68" s="145"/>
      <c r="N68" s="146">
        <f t="shared" si="78"/>
        <v>1101.6018965500025</v>
      </c>
      <c r="O68" s="108">
        <f t="shared" si="79"/>
        <v>9.0239313347749553E-2</v>
      </c>
      <c r="Q68" s="141"/>
      <c r="R68" s="141"/>
      <c r="S68" s="144">
        <f>S66+S67</f>
        <v>13035.781711300002</v>
      </c>
      <c r="T68" s="145"/>
      <c r="U68" s="146">
        <f t="shared" si="1"/>
        <v>-273.38089999999829</v>
      </c>
      <c r="V68" s="108">
        <f t="shared" si="74"/>
        <v>-2.0540803954704649E-2</v>
      </c>
      <c r="X68" s="141"/>
      <c r="Y68" s="141"/>
      <c r="Z68" s="144">
        <f>Z66+Z67</f>
        <v>13798.486511300001</v>
      </c>
      <c r="AA68" s="145"/>
      <c r="AB68" s="146">
        <f t="shared" si="3"/>
        <v>762.70479999999952</v>
      </c>
      <c r="AC68" s="108">
        <f t="shared" si="75"/>
        <v>5.8508558741732587E-2</v>
      </c>
      <c r="AE68" s="141"/>
      <c r="AF68" s="141"/>
      <c r="AG68" s="144">
        <f>AG66+AG67</f>
        <v>13973.421811300001</v>
      </c>
      <c r="AH68" s="145"/>
      <c r="AI68" s="146">
        <f t="shared" si="80"/>
        <v>174.93529999999919</v>
      </c>
      <c r="AJ68" s="108">
        <f t="shared" si="76"/>
        <v>1.2677861434784122E-2</v>
      </c>
      <c r="AL68" s="141"/>
      <c r="AM68" s="141"/>
      <c r="AN68" s="144">
        <f>AN66+AN67</f>
        <v>14066.669411300001</v>
      </c>
      <c r="AO68" s="145"/>
      <c r="AP68" s="146">
        <f t="shared" si="81"/>
        <v>93.247600000000602</v>
      </c>
      <c r="AQ68" s="108">
        <f t="shared" si="77"/>
        <v>6.6732115625818518E-3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8"/>
        <v>0</v>
      </c>
      <c r="O69" s="113" t="str">
        <f t="shared" si="79"/>
        <v/>
      </c>
      <c r="Q69" s="141"/>
      <c r="R69" s="141"/>
      <c r="S69" s="175">
        <f>Q69*S66</f>
        <v>0</v>
      </c>
      <c r="T69" s="145"/>
      <c r="U69" s="151">
        <f t="shared" si="1"/>
        <v>0</v>
      </c>
      <c r="V69" s="113" t="str">
        <f t="shared" si="74"/>
        <v/>
      </c>
      <c r="X69" s="141"/>
      <c r="Y69" s="141"/>
      <c r="Z69" s="175">
        <f>X69*Z66</f>
        <v>0</v>
      </c>
      <c r="AA69" s="145"/>
      <c r="AB69" s="151">
        <f t="shared" si="3"/>
        <v>0</v>
      </c>
      <c r="AC69" s="113" t="str">
        <f t="shared" si="75"/>
        <v/>
      </c>
      <c r="AE69" s="141"/>
      <c r="AF69" s="141"/>
      <c r="AG69" s="175">
        <f>AE69*AG66</f>
        <v>0</v>
      </c>
      <c r="AH69" s="145"/>
      <c r="AI69" s="151">
        <f t="shared" si="80"/>
        <v>0</v>
      </c>
      <c r="AJ69" s="113" t="str">
        <f t="shared" si="76"/>
        <v/>
      </c>
      <c r="AL69" s="141"/>
      <c r="AM69" s="141"/>
      <c r="AN69" s="175">
        <f>AL69*AN66</f>
        <v>0</v>
      </c>
      <c r="AO69" s="145"/>
      <c r="AP69" s="151">
        <f t="shared" si="81"/>
        <v>0</v>
      </c>
      <c r="AQ69" s="113" t="str">
        <f t="shared" si="77"/>
        <v/>
      </c>
    </row>
    <row r="70" spans="1:43" s="79" customFormat="1" ht="13.5" customHeight="1" thickBot="1" x14ac:dyDescent="0.3">
      <c r="B70" s="420" t="s">
        <v>128</v>
      </c>
      <c r="C70" s="420"/>
      <c r="D70" s="420"/>
      <c r="E70" s="152"/>
      <c r="F70" s="153"/>
      <c r="G70" s="154"/>
      <c r="H70" s="155">
        <f>H68-H69</f>
        <v>12207.560714749998</v>
      </c>
      <c r="I70" s="156"/>
      <c r="J70" s="156"/>
      <c r="K70" s="156"/>
      <c r="L70" s="157">
        <f>L68-L69</f>
        <v>13309.1626113</v>
      </c>
      <c r="M70" s="158"/>
      <c r="N70" s="159">
        <f t="shared" si="78"/>
        <v>1101.6018965500025</v>
      </c>
      <c r="O70" s="160">
        <f t="shared" si="79"/>
        <v>9.0239313347749553E-2</v>
      </c>
      <c r="Q70" s="156"/>
      <c r="R70" s="156"/>
      <c r="S70" s="157">
        <f>S68-S69</f>
        <v>13035.781711300002</v>
      </c>
      <c r="T70" s="158"/>
      <c r="U70" s="159">
        <f t="shared" si="1"/>
        <v>-273.38089999999829</v>
      </c>
      <c r="V70" s="160">
        <f t="shared" si="74"/>
        <v>-2.0540803954704649E-2</v>
      </c>
      <c r="X70" s="156"/>
      <c r="Y70" s="156"/>
      <c r="Z70" s="157">
        <f>Z68-Z69</f>
        <v>13798.486511300001</v>
      </c>
      <c r="AA70" s="158"/>
      <c r="AB70" s="159">
        <f t="shared" si="3"/>
        <v>762.70479999999952</v>
      </c>
      <c r="AC70" s="160">
        <f t="shared" si="75"/>
        <v>5.8508558741732587E-2</v>
      </c>
      <c r="AE70" s="156"/>
      <c r="AF70" s="156"/>
      <c r="AG70" s="157">
        <f>AG68-AG69</f>
        <v>13973.421811300001</v>
      </c>
      <c r="AH70" s="158"/>
      <c r="AI70" s="159">
        <f t="shared" si="80"/>
        <v>174.93529999999919</v>
      </c>
      <c r="AJ70" s="160">
        <f t="shared" si="76"/>
        <v>1.2677861434784122E-2</v>
      </c>
      <c r="AL70" s="156"/>
      <c r="AM70" s="156"/>
      <c r="AN70" s="157">
        <f>AN68-AN69</f>
        <v>14066.669411300001</v>
      </c>
      <c r="AO70" s="158"/>
      <c r="AP70" s="159">
        <f t="shared" si="81"/>
        <v>93.247600000000602</v>
      </c>
      <c r="AQ70" s="160">
        <f t="shared" si="77"/>
        <v>6.6732115625818518E-3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488950</xdr:colOff>
                    <xdr:row>16</xdr:row>
                    <xdr:rowOff>184150</xdr:rowOff>
                  </from>
                  <to>
                    <xdr:col>9</xdr:col>
                    <xdr:colOff>228600</xdr:colOff>
                    <xdr:row>18</xdr:row>
                    <xdr:rowOff>31750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374650</xdr:colOff>
                    <xdr:row>16</xdr:row>
                    <xdr:rowOff>114300</xdr:rowOff>
                  </from>
                  <to>
                    <xdr:col>14</xdr:col>
                    <xdr:colOff>527050</xdr:colOff>
                    <xdr:row>18</xdr:row>
                    <xdr:rowOff>146050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91"/>
  <sheetViews>
    <sheetView showGridLines="0" topLeftCell="A46" zoomScale="85" zoomScaleNormal="85" zoomScaleSheetLayoutView="100" workbookViewId="0">
      <selection activeCell="B42" sqref="B42"/>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10.54296875" style="6" bestFit="1" customWidth="1"/>
    <col min="8" max="8" width="17.54296875" style="6" bestFit="1" customWidth="1"/>
    <col min="9" max="9" width="2.81640625" style="6" customWidth="1"/>
    <col min="10" max="10" width="12.1796875" style="6" customWidth="1"/>
    <col min="11" max="11" width="10.453125" style="6" customWidth="1"/>
    <col min="12" max="12" width="17" style="6" bestFit="1" customWidth="1"/>
    <col min="13" max="13" width="2.81640625" style="6" customWidth="1"/>
    <col min="14" max="14" width="14.54296875" style="6" bestFit="1" customWidth="1"/>
    <col min="15" max="15" width="11" style="6" bestFit="1" customWidth="1"/>
    <col min="16" max="16" width="3.81640625" style="6" customWidth="1"/>
    <col min="17" max="17" width="12.1796875" style="6" customWidth="1"/>
    <col min="18" max="18" width="9.81640625" style="6" bestFit="1" customWidth="1"/>
    <col min="19" max="19" width="17.54296875" style="6" bestFit="1" customWidth="1"/>
    <col min="20" max="20" width="2.81640625" style="6" customWidth="1"/>
    <col min="21" max="21" width="14.54296875" style="6" bestFit="1" customWidth="1"/>
    <col min="22" max="22" width="11" style="6" bestFit="1" customWidth="1"/>
    <col min="23" max="23" width="4.54296875" style="6" customWidth="1"/>
    <col min="24" max="24" width="12.1796875" style="6" customWidth="1"/>
    <col min="25" max="25" width="9.81640625" style="6" bestFit="1" customWidth="1"/>
    <col min="26" max="26" width="18" style="6" bestFit="1" customWidth="1"/>
    <col min="27" max="27" width="2.81640625" style="6" customWidth="1"/>
    <col min="28" max="28" width="12.81640625" style="6" bestFit="1" customWidth="1"/>
    <col min="29" max="29" width="11" style="6" bestFit="1" customWidth="1"/>
    <col min="30" max="30" width="4.54296875" style="6" customWidth="1"/>
    <col min="31" max="31" width="12.1796875" style="6" customWidth="1"/>
    <col min="32" max="32" width="9.81640625" style="6" bestFit="1" customWidth="1"/>
    <col min="33" max="33" width="17.54296875" style="6" bestFit="1" customWidth="1"/>
    <col min="34" max="34" width="2.81640625" style="6" customWidth="1"/>
    <col min="35" max="35" width="12.81640625" style="6" bestFit="1" customWidth="1"/>
    <col min="36" max="36" width="11" style="6" bestFit="1" customWidth="1"/>
    <col min="37" max="37" width="4.54296875" style="6" customWidth="1"/>
    <col min="38" max="38" width="12.1796875" style="6" customWidth="1"/>
    <col min="39" max="39" width="9.81640625" style="6" bestFit="1" customWidth="1"/>
    <col min="40" max="40" width="18" style="6" bestFit="1" customWidth="1"/>
    <col min="41" max="41" width="2.81640625" style="6" customWidth="1"/>
    <col min="42" max="42" width="12.81640625" style="6" bestFit="1" customWidth="1"/>
    <col min="43" max="43" width="11"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61</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1277500</v>
      </c>
      <c r="G18" s="12" t="s">
        <v>7</v>
      </c>
    </row>
    <row r="19" spans="2:43" ht="13" x14ac:dyDescent="0.3">
      <c r="B19" s="11"/>
      <c r="F19" s="13">
        <v>2500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Rates'!D10</f>
        <v>4193.93</v>
      </c>
      <c r="G23" s="25">
        <v>1</v>
      </c>
      <c r="H23" s="26">
        <f>G23*F23</f>
        <v>4193.93</v>
      </c>
      <c r="I23" s="27"/>
      <c r="J23" s="177">
        <f>+'Proposed Rates'!E10</f>
        <v>4193.93</v>
      </c>
      <c r="K23" s="29">
        <v>1</v>
      </c>
      <c r="L23" s="26">
        <f>K23*J23</f>
        <v>4193.93</v>
      </c>
      <c r="M23" s="27"/>
      <c r="N23" s="30">
        <f>L23-H23</f>
        <v>0</v>
      </c>
      <c r="O23" s="31">
        <f>IF((H23)=0,"",(N23/H23))</f>
        <v>0</v>
      </c>
      <c r="Q23" s="177">
        <f>+'Proposed Rates'!F10</f>
        <v>4193.93</v>
      </c>
      <c r="R23" s="29">
        <v>1</v>
      </c>
      <c r="S23" s="26">
        <f>R23*Q23</f>
        <v>4193.93</v>
      </c>
      <c r="T23" s="27"/>
      <c r="U23" s="30">
        <f>S23-L23</f>
        <v>0</v>
      </c>
      <c r="V23" s="31">
        <f>IF((L23)=0,"",(U23/L23))</f>
        <v>0</v>
      </c>
      <c r="X23" s="177">
        <f>+'Proposed Rates'!G10</f>
        <v>4193.93</v>
      </c>
      <c r="Y23" s="29">
        <v>1</v>
      </c>
      <c r="Z23" s="26">
        <f>Y23*X23</f>
        <v>4193.93</v>
      </c>
      <c r="AA23" s="27"/>
      <c r="AB23" s="30">
        <f>Z23-S23</f>
        <v>0</v>
      </c>
      <c r="AC23" s="31">
        <f>IF((S23)=0,"",(AB23/S23))</f>
        <v>0</v>
      </c>
      <c r="AE23" s="177">
        <f>+'Proposed Rates'!H10</f>
        <v>4132.49</v>
      </c>
      <c r="AF23" s="29">
        <v>1</v>
      </c>
      <c r="AG23" s="26">
        <f>AF23*AE23</f>
        <v>4132.49</v>
      </c>
      <c r="AH23" s="27"/>
      <c r="AI23" s="30">
        <f>AG23-Z23</f>
        <v>-61.440000000000509</v>
      </c>
      <c r="AJ23" s="31">
        <f>IF((Z23)=0,"",(AI23/Z23))</f>
        <v>-1.4649743796391572E-2</v>
      </c>
      <c r="AL23" s="177">
        <f>+'Proposed Rates'!I10</f>
        <v>4034.09</v>
      </c>
      <c r="AM23" s="29">
        <v>1</v>
      </c>
      <c r="AN23" s="26">
        <f>AM23*AL23</f>
        <v>4034.09</v>
      </c>
      <c r="AO23" s="27"/>
      <c r="AP23" s="30">
        <f>AN23-AG23</f>
        <v>-98.399999999999636</v>
      </c>
      <c r="AQ23" s="31">
        <f>IF((AG23)=0,"",(AP23/AG23))</f>
        <v>-2.3811309888227109E-2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Rates'!D84</f>
        <v>0</v>
      </c>
      <c r="G25" s="25">
        <f>$F$19</f>
        <v>2500</v>
      </c>
      <c r="H25" s="26">
        <f t="shared" si="0"/>
        <v>0</v>
      </c>
      <c r="I25" s="27"/>
      <c r="J25" s="28">
        <f>'Proposed Rates'!E84</f>
        <v>0</v>
      </c>
      <c r="K25" s="29">
        <f>$F$19</f>
        <v>2500</v>
      </c>
      <c r="L25" s="26">
        <f t="shared" ref="L25:L27" si="9">K25*J25</f>
        <v>0</v>
      </c>
      <c r="M25" s="27"/>
      <c r="N25" s="30">
        <f t="shared" ref="N25:N27" si="10">L25-H25</f>
        <v>0</v>
      </c>
      <c r="O25" s="31" t="str">
        <f t="shared" ref="O25:O27" si="11">IF((H25)=0,"",(N25/H25))</f>
        <v/>
      </c>
      <c r="Q25" s="28">
        <f>'Proposed Rates'!F84</f>
        <v>0</v>
      </c>
      <c r="R25" s="29">
        <f>$F$19</f>
        <v>2500</v>
      </c>
      <c r="S25" s="26">
        <f t="shared" ref="S25:S27" si="12">R25*Q25</f>
        <v>0</v>
      </c>
      <c r="T25" s="27"/>
      <c r="U25" s="30">
        <f t="shared" si="1"/>
        <v>0</v>
      </c>
      <c r="V25" s="31" t="str">
        <f t="shared" si="2"/>
        <v/>
      </c>
      <c r="X25" s="28">
        <f>'Proposed Rates'!G84</f>
        <v>0</v>
      </c>
      <c r="Y25" s="29">
        <f>$F$19</f>
        <v>2500</v>
      </c>
      <c r="Z25" s="26">
        <f t="shared" ref="Z25:Z27" si="13">Y25*X25</f>
        <v>0</v>
      </c>
      <c r="AA25" s="27"/>
      <c r="AB25" s="30">
        <f t="shared" si="3"/>
        <v>0</v>
      </c>
      <c r="AC25" s="31" t="str">
        <f t="shared" si="4"/>
        <v/>
      </c>
      <c r="AE25" s="28">
        <f>'Proposed Rates'!H84</f>
        <v>0</v>
      </c>
      <c r="AF25" s="29">
        <f>$F$19</f>
        <v>2500</v>
      </c>
      <c r="AG25" s="26">
        <f t="shared" ref="AG25:AG27" si="14">AF25*AE25</f>
        <v>0</v>
      </c>
      <c r="AH25" s="27"/>
      <c r="AI25" s="30">
        <f t="shared" si="5"/>
        <v>0</v>
      </c>
      <c r="AJ25" s="31" t="str">
        <f t="shared" si="6"/>
        <v/>
      </c>
      <c r="AL25" s="28">
        <f>'Proposed Rates'!I84</f>
        <v>0</v>
      </c>
      <c r="AM25" s="29">
        <f>$F$19</f>
        <v>2500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Rates'!D98</f>
        <v>0</v>
      </c>
      <c r="G26" s="25">
        <f t="shared" ref="G26:G27" si="16">$F$19</f>
        <v>2500</v>
      </c>
      <c r="H26" s="26">
        <f t="shared" si="0"/>
        <v>0</v>
      </c>
      <c r="I26" s="27"/>
      <c r="J26" s="28">
        <f>'Proposed Rates'!E98</f>
        <v>0</v>
      </c>
      <c r="K26" s="29">
        <f t="shared" ref="K26:K27" si="17">$F$19</f>
        <v>2500</v>
      </c>
      <c r="L26" s="26">
        <f t="shared" si="9"/>
        <v>0</v>
      </c>
      <c r="M26" s="27"/>
      <c r="N26" s="30">
        <f t="shared" si="10"/>
        <v>0</v>
      </c>
      <c r="O26" s="31" t="str">
        <f t="shared" si="11"/>
        <v/>
      </c>
      <c r="Q26" s="28">
        <f>'Proposed Rates'!F98</f>
        <v>0</v>
      </c>
      <c r="R26" s="29">
        <f t="shared" ref="R26:R27" si="18">$F$19</f>
        <v>2500</v>
      </c>
      <c r="S26" s="26">
        <f t="shared" si="12"/>
        <v>0</v>
      </c>
      <c r="T26" s="27"/>
      <c r="U26" s="30">
        <f t="shared" si="1"/>
        <v>0</v>
      </c>
      <c r="V26" s="31" t="str">
        <f t="shared" si="2"/>
        <v/>
      </c>
      <c r="X26" s="28">
        <f>'Proposed Rates'!G98</f>
        <v>0</v>
      </c>
      <c r="Y26" s="29">
        <f t="shared" ref="Y26:Y27" si="19">$F$19</f>
        <v>2500</v>
      </c>
      <c r="Z26" s="26">
        <f t="shared" si="13"/>
        <v>0</v>
      </c>
      <c r="AA26" s="27"/>
      <c r="AB26" s="30">
        <f t="shared" si="3"/>
        <v>0</v>
      </c>
      <c r="AC26" s="31" t="str">
        <f t="shared" si="4"/>
        <v/>
      </c>
      <c r="AE26" s="28">
        <f>'Proposed Rates'!H98</f>
        <v>0</v>
      </c>
      <c r="AF26" s="29">
        <f t="shared" ref="AF26:AF27" si="20">$F$19</f>
        <v>2500</v>
      </c>
      <c r="AG26" s="26">
        <f t="shared" si="14"/>
        <v>0</v>
      </c>
      <c r="AH26" s="27"/>
      <c r="AI26" s="30">
        <f t="shared" si="5"/>
        <v>0</v>
      </c>
      <c r="AJ26" s="31" t="str">
        <f t="shared" si="6"/>
        <v/>
      </c>
      <c r="AL26" s="28">
        <f>'Proposed Rates'!I98</f>
        <v>0</v>
      </c>
      <c r="AM26" s="29">
        <f t="shared" ref="AM26:AM27" si="21">$F$19</f>
        <v>2500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Rates'!D112</f>
        <v>0</v>
      </c>
      <c r="G27" s="25">
        <f t="shared" si="16"/>
        <v>2500</v>
      </c>
      <c r="H27" s="26">
        <f t="shared" si="0"/>
        <v>0</v>
      </c>
      <c r="I27" s="27"/>
      <c r="J27" s="28">
        <f>'Proposed Rates'!E112</f>
        <v>0</v>
      </c>
      <c r="K27" s="29">
        <f t="shared" si="17"/>
        <v>2500</v>
      </c>
      <c r="L27" s="26">
        <f t="shared" si="9"/>
        <v>0</v>
      </c>
      <c r="M27" s="27"/>
      <c r="N27" s="30">
        <f t="shared" si="10"/>
        <v>0</v>
      </c>
      <c r="O27" s="31" t="str">
        <f t="shared" si="11"/>
        <v/>
      </c>
      <c r="Q27" s="28">
        <f>'Proposed Rates'!F112</f>
        <v>0</v>
      </c>
      <c r="R27" s="29">
        <f t="shared" si="18"/>
        <v>2500</v>
      </c>
      <c r="S27" s="26">
        <f t="shared" si="12"/>
        <v>0</v>
      </c>
      <c r="T27" s="27"/>
      <c r="U27" s="30">
        <f t="shared" si="1"/>
        <v>0</v>
      </c>
      <c r="V27" s="31" t="str">
        <f t="shared" si="2"/>
        <v/>
      </c>
      <c r="X27" s="28">
        <f>'Proposed Rates'!G112</f>
        <v>0</v>
      </c>
      <c r="Y27" s="29">
        <f t="shared" si="19"/>
        <v>2500</v>
      </c>
      <c r="Z27" s="26">
        <f t="shared" si="13"/>
        <v>0</v>
      </c>
      <c r="AA27" s="27"/>
      <c r="AB27" s="30">
        <f t="shared" si="3"/>
        <v>0</v>
      </c>
      <c r="AC27" s="31" t="str">
        <f t="shared" si="4"/>
        <v/>
      </c>
      <c r="AE27" s="28">
        <f>'Proposed Rates'!H112</f>
        <v>0</v>
      </c>
      <c r="AF27" s="29">
        <f t="shared" si="20"/>
        <v>2500</v>
      </c>
      <c r="AG27" s="26">
        <f t="shared" si="14"/>
        <v>0</v>
      </c>
      <c r="AH27" s="27"/>
      <c r="AI27" s="30">
        <f t="shared" si="5"/>
        <v>0</v>
      </c>
      <c r="AJ27" s="31" t="str">
        <f t="shared" si="6"/>
        <v/>
      </c>
      <c r="AL27" s="28">
        <f>'Proposed Rates'!I112</f>
        <v>0</v>
      </c>
      <c r="AM27" s="29">
        <f t="shared" si="21"/>
        <v>2500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Rates'!D23</f>
        <v>4.4561999999999999</v>
      </c>
      <c r="G29" s="45">
        <f>+$F$19</f>
        <v>2500</v>
      </c>
      <c r="H29" s="26">
        <f t="shared" si="0"/>
        <v>11140.5</v>
      </c>
      <c r="I29" s="27"/>
      <c r="J29" s="28">
        <f>+'Proposed Rates'!E23</f>
        <v>4.8106</v>
      </c>
      <c r="K29" s="45">
        <f>+$F$19</f>
        <v>2500</v>
      </c>
      <c r="L29" s="26">
        <f t="shared" si="22"/>
        <v>12026.5</v>
      </c>
      <c r="M29" s="27"/>
      <c r="N29" s="30">
        <f t="shared" si="23"/>
        <v>886</v>
      </c>
      <c r="O29" s="31">
        <f t="shared" si="24"/>
        <v>7.9529644091378304E-2</v>
      </c>
      <c r="Q29" s="28">
        <f>+'Proposed Rates'!F23</f>
        <v>5.1311</v>
      </c>
      <c r="R29" s="45">
        <f>+$F$19</f>
        <v>2500</v>
      </c>
      <c r="S29" s="26">
        <f t="shared" si="25"/>
        <v>12827.75</v>
      </c>
      <c r="T29" s="27"/>
      <c r="U29" s="30">
        <f t="shared" si="1"/>
        <v>801.25</v>
      </c>
      <c r="V29" s="31">
        <f t="shared" si="2"/>
        <v>6.6623705982621712E-2</v>
      </c>
      <c r="X29" s="28">
        <f>+'Proposed Rates'!G23</f>
        <v>5.4149000000000003</v>
      </c>
      <c r="Y29" s="45">
        <f>+$F$19</f>
        <v>2500</v>
      </c>
      <c r="Z29" s="26">
        <f t="shared" si="26"/>
        <v>13537.25</v>
      </c>
      <c r="AA29" s="27"/>
      <c r="AB29" s="30">
        <f t="shared" si="3"/>
        <v>709.5</v>
      </c>
      <c r="AC29" s="31">
        <f t="shared" si="4"/>
        <v>5.5309777630527565E-2</v>
      </c>
      <c r="AE29" s="28">
        <f>+'Proposed Rates'!H23</f>
        <v>5.5944000000000003</v>
      </c>
      <c r="AF29" s="45">
        <f>+$F$19</f>
        <v>2500</v>
      </c>
      <c r="AG29" s="26">
        <f t="shared" si="27"/>
        <v>13986</v>
      </c>
      <c r="AH29" s="27"/>
      <c r="AI29" s="30">
        <f t="shared" si="5"/>
        <v>448.75</v>
      </c>
      <c r="AJ29" s="31">
        <f t="shared" si="6"/>
        <v>3.3149273301446007E-2</v>
      </c>
      <c r="AL29" s="28">
        <f>+'Proposed Rates'!I23</f>
        <v>5.6776</v>
      </c>
      <c r="AM29" s="45">
        <f>+$F$19</f>
        <v>2500</v>
      </c>
      <c r="AN29" s="26">
        <f t="shared" si="28"/>
        <v>14194</v>
      </c>
      <c r="AO29" s="27"/>
      <c r="AP29" s="30">
        <f t="shared" si="7"/>
        <v>208</v>
      </c>
      <c r="AQ29" s="31">
        <f t="shared" si="8"/>
        <v>1.4872014872014873E-2</v>
      </c>
    </row>
    <row r="30" spans="2:43" x14ac:dyDescent="0.25">
      <c r="B30" s="21" t="s">
        <v>21</v>
      </c>
      <c r="C30" s="21"/>
      <c r="D30" s="22"/>
      <c r="E30" s="23"/>
      <c r="F30" s="24"/>
      <c r="G30" s="25">
        <f t="shared" ref="G30" si="29">$F$18</f>
        <v>1277500</v>
      </c>
      <c r="H30" s="26">
        <f t="shared" si="0"/>
        <v>0</v>
      </c>
      <c r="I30" s="27"/>
      <c r="J30" s="28"/>
      <c r="K30" s="25">
        <f t="shared" ref="K30:K38" si="30">$F$18</f>
        <v>1277500</v>
      </c>
      <c r="L30" s="26">
        <f t="shared" si="22"/>
        <v>0</v>
      </c>
      <c r="M30" s="27"/>
      <c r="N30" s="30">
        <f t="shared" si="23"/>
        <v>0</v>
      </c>
      <c r="O30" s="31" t="str">
        <f t="shared" si="24"/>
        <v/>
      </c>
      <c r="Q30" s="28"/>
      <c r="R30" s="25">
        <f t="shared" ref="R30:R38" si="31">$F$18</f>
        <v>1277500</v>
      </c>
      <c r="S30" s="26">
        <f t="shared" si="25"/>
        <v>0</v>
      </c>
      <c r="T30" s="27"/>
      <c r="U30" s="30">
        <f t="shared" si="1"/>
        <v>0</v>
      </c>
      <c r="V30" s="31" t="str">
        <f t="shared" si="2"/>
        <v/>
      </c>
      <c r="X30" s="28"/>
      <c r="Y30" s="25">
        <f t="shared" ref="Y30:Y38" si="32">$F$18</f>
        <v>1277500</v>
      </c>
      <c r="Z30" s="26">
        <f t="shared" si="26"/>
        <v>0</v>
      </c>
      <c r="AA30" s="27"/>
      <c r="AB30" s="30">
        <f t="shared" si="3"/>
        <v>0</v>
      </c>
      <c r="AC30" s="31" t="str">
        <f t="shared" si="4"/>
        <v/>
      </c>
      <c r="AE30" s="28"/>
      <c r="AF30" s="25">
        <f t="shared" ref="AF30:AF38" si="33">$F$18</f>
        <v>1277500</v>
      </c>
      <c r="AG30" s="26">
        <f t="shared" si="27"/>
        <v>0</v>
      </c>
      <c r="AH30" s="27"/>
      <c r="AI30" s="30">
        <f t="shared" si="5"/>
        <v>0</v>
      </c>
      <c r="AJ30" s="31" t="str">
        <f t="shared" si="6"/>
        <v/>
      </c>
      <c r="AL30" s="28"/>
      <c r="AM30" s="25">
        <f t="shared" ref="AM30:AM38" si="34">$F$18</f>
        <v>1277500</v>
      </c>
      <c r="AN30" s="26">
        <f t="shared" si="28"/>
        <v>0</v>
      </c>
      <c r="AO30" s="27"/>
      <c r="AP30" s="30">
        <f t="shared" si="7"/>
        <v>0</v>
      </c>
      <c r="AQ30" s="31" t="str">
        <f t="shared" si="8"/>
        <v/>
      </c>
    </row>
    <row r="31" spans="2:43" x14ac:dyDescent="0.25">
      <c r="B31" s="21" t="s">
        <v>136</v>
      </c>
      <c r="C31" s="21"/>
      <c r="D31" s="22" t="s">
        <v>59</v>
      </c>
      <c r="E31" s="23"/>
      <c r="F31" s="24">
        <f>+'Proposed Rates'!D70</f>
        <v>0</v>
      </c>
      <c r="G31" s="45">
        <f>+$F$19</f>
        <v>2500</v>
      </c>
      <c r="H31" s="26">
        <f t="shared" si="0"/>
        <v>0</v>
      </c>
      <c r="I31" s="27"/>
      <c r="J31" s="28">
        <f>+'Proposed Rates'!E70</f>
        <v>4.8000000000000001E-2</v>
      </c>
      <c r="K31" s="45">
        <f>+$F$19</f>
        <v>2500</v>
      </c>
      <c r="L31" s="26">
        <f t="shared" si="22"/>
        <v>120</v>
      </c>
      <c r="M31" s="27"/>
      <c r="N31" s="30">
        <f t="shared" si="23"/>
        <v>120</v>
      </c>
      <c r="O31" s="31" t="str">
        <f t="shared" si="24"/>
        <v/>
      </c>
      <c r="Q31" s="28">
        <f>+'Proposed Rates'!F70</f>
        <v>4.7800000000000002E-2</v>
      </c>
      <c r="R31" s="45">
        <f>+$F$19</f>
        <v>2500</v>
      </c>
      <c r="S31" s="26">
        <f t="shared" si="25"/>
        <v>119.5</v>
      </c>
      <c r="T31" s="27"/>
      <c r="U31" s="30">
        <f t="shared" si="1"/>
        <v>-0.5</v>
      </c>
      <c r="V31" s="31">
        <f t="shared" si="2"/>
        <v>-4.1666666666666666E-3</v>
      </c>
      <c r="X31" s="28"/>
      <c r="Y31" s="45">
        <f>+$F$19</f>
        <v>2500</v>
      </c>
      <c r="Z31" s="26">
        <f t="shared" si="26"/>
        <v>0</v>
      </c>
      <c r="AA31" s="27"/>
      <c r="AB31" s="30">
        <f t="shared" si="3"/>
        <v>-119.5</v>
      </c>
      <c r="AC31" s="31">
        <f t="shared" si="4"/>
        <v>-1</v>
      </c>
      <c r="AE31" s="28"/>
      <c r="AF31" s="45">
        <f>+$F$19</f>
        <v>2500</v>
      </c>
      <c r="AG31" s="26">
        <f t="shared" si="27"/>
        <v>0</v>
      </c>
      <c r="AH31" s="27"/>
      <c r="AI31" s="30">
        <f t="shared" si="5"/>
        <v>0</v>
      </c>
      <c r="AJ31" s="31" t="str">
        <f t="shared" si="6"/>
        <v/>
      </c>
      <c r="AL31" s="28"/>
      <c r="AM31" s="45">
        <f>+$F$19</f>
        <v>2500</v>
      </c>
      <c r="AN31" s="26">
        <f t="shared" si="28"/>
        <v>0</v>
      </c>
      <c r="AO31" s="27"/>
      <c r="AP31" s="30">
        <f t="shared" si="7"/>
        <v>0</v>
      </c>
      <c r="AQ31" s="31" t="str">
        <f t="shared" si="8"/>
        <v/>
      </c>
    </row>
    <row r="32" spans="2:43" x14ac:dyDescent="0.25">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5">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5">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5">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25" x14ac:dyDescent="0.25">
      <c r="B36" s="229" t="s">
        <v>101</v>
      </c>
      <c r="C36" s="21"/>
      <c r="D36" s="22" t="s">
        <v>59</v>
      </c>
      <c r="E36" s="23"/>
      <c r="F36" s="24">
        <f>+'Proposed Rates'!D55</f>
        <v>0.2427</v>
      </c>
      <c r="G36" s="45">
        <f>$F$19</f>
        <v>2500</v>
      </c>
      <c r="H36" s="26">
        <f t="shared" si="0"/>
        <v>606.75</v>
      </c>
      <c r="I36" s="27"/>
      <c r="J36" s="28">
        <f>+'Proposed Rates'!E55</f>
        <v>-0.21590000000000001</v>
      </c>
      <c r="K36" s="45">
        <f>$F$19</f>
        <v>2500</v>
      </c>
      <c r="L36" s="26">
        <f t="shared" si="22"/>
        <v>-539.75</v>
      </c>
      <c r="M36" s="27"/>
      <c r="N36" s="30">
        <f t="shared" si="23"/>
        <v>-1146.5</v>
      </c>
      <c r="O36" s="31">
        <f t="shared" si="24"/>
        <v>-1.8895756077461887</v>
      </c>
      <c r="Q36" s="28">
        <f>+'Proposed Rates'!F55</f>
        <v>-0.21479999999999999</v>
      </c>
      <c r="R36" s="45">
        <f>$F$19</f>
        <v>2500</v>
      </c>
      <c r="S36" s="26">
        <f t="shared" si="25"/>
        <v>-537</v>
      </c>
      <c r="T36" s="27"/>
      <c r="U36" s="30">
        <f t="shared" si="1"/>
        <v>2.75</v>
      </c>
      <c r="V36" s="31">
        <f t="shared" si="2"/>
        <v>-5.0949513663733209E-3</v>
      </c>
      <c r="X36" s="28">
        <f>+'Proposed Rates'!G55</f>
        <v>0</v>
      </c>
      <c r="Y36" s="45">
        <f>$F$19</f>
        <v>2500</v>
      </c>
      <c r="Z36" s="26">
        <f t="shared" si="26"/>
        <v>0</v>
      </c>
      <c r="AA36" s="27"/>
      <c r="AB36" s="30">
        <f t="shared" si="3"/>
        <v>537</v>
      </c>
      <c r="AC36" s="31">
        <f t="shared" si="4"/>
        <v>-1</v>
      </c>
      <c r="AE36" s="28">
        <f>+'Proposed Rates'!H55</f>
        <v>0</v>
      </c>
      <c r="AF36" s="45">
        <f>$F$19</f>
        <v>2500</v>
      </c>
      <c r="AG36" s="26">
        <f t="shared" si="27"/>
        <v>0</v>
      </c>
      <c r="AH36" s="27"/>
      <c r="AI36" s="30">
        <f t="shared" si="5"/>
        <v>0</v>
      </c>
      <c r="AJ36" s="31" t="str">
        <f t="shared" si="6"/>
        <v/>
      </c>
      <c r="AL36" s="28">
        <f>+'Proposed Rates'!I55</f>
        <v>0</v>
      </c>
      <c r="AM36" s="45">
        <f>$F$19</f>
        <v>2500</v>
      </c>
      <c r="AN36" s="26">
        <f t="shared" si="28"/>
        <v>0</v>
      </c>
      <c r="AO36" s="27"/>
      <c r="AP36" s="30">
        <f t="shared" si="7"/>
        <v>0</v>
      </c>
      <c r="AQ36" s="31" t="str">
        <f t="shared" si="8"/>
        <v/>
      </c>
    </row>
    <row r="37" spans="2:43" x14ac:dyDescent="0.25">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5">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15941.18</v>
      </c>
      <c r="I39" s="62"/>
      <c r="J39" s="239"/>
      <c r="K39" s="240"/>
      <c r="L39" s="238">
        <f>SUM(L23:L38)</f>
        <v>15800.68</v>
      </c>
      <c r="M39" s="62"/>
      <c r="N39" s="37">
        <f t="shared" si="23"/>
        <v>-140.5</v>
      </c>
      <c r="O39" s="38">
        <f t="shared" si="24"/>
        <v>-8.8136511851694792E-3</v>
      </c>
      <c r="Q39" s="239"/>
      <c r="R39" s="240"/>
      <c r="S39" s="238">
        <f>SUM(S23:S38)</f>
        <v>16604.18</v>
      </c>
      <c r="T39" s="62"/>
      <c r="U39" s="37">
        <f t="shared" si="1"/>
        <v>803.5</v>
      </c>
      <c r="V39" s="38">
        <f t="shared" si="2"/>
        <v>5.0852241802251549E-2</v>
      </c>
      <c r="X39" s="239"/>
      <c r="Y39" s="240"/>
      <c r="Z39" s="238">
        <f>SUM(Z23:Z38)</f>
        <v>17731.18</v>
      </c>
      <c r="AA39" s="62"/>
      <c r="AB39" s="37">
        <f t="shared" si="3"/>
        <v>1127</v>
      </c>
      <c r="AC39" s="38">
        <f t="shared" si="4"/>
        <v>6.7874474981601013E-2</v>
      </c>
      <c r="AE39" s="239"/>
      <c r="AF39" s="240"/>
      <c r="AG39" s="238">
        <f>SUM(AG23:AG38)</f>
        <v>18118.489999999998</v>
      </c>
      <c r="AH39" s="62"/>
      <c r="AI39" s="37">
        <f t="shared" si="5"/>
        <v>387.30999999999767</v>
      </c>
      <c r="AJ39" s="38">
        <f t="shared" si="6"/>
        <v>2.1843441891628061E-2</v>
      </c>
      <c r="AL39" s="239"/>
      <c r="AM39" s="240"/>
      <c r="AN39" s="238">
        <f>SUM(AN23:AN38)</f>
        <v>18228.09</v>
      </c>
      <c r="AO39" s="62"/>
      <c r="AP39" s="37">
        <f t="shared" si="7"/>
        <v>109.60000000000218</v>
      </c>
      <c r="AQ39" s="38">
        <f t="shared" si="8"/>
        <v>6.0490692105138006E-3</v>
      </c>
    </row>
    <row r="40" spans="2:43" ht="25" x14ac:dyDescent="0.25">
      <c r="B40" s="40" t="str">
        <f>+'&gt;50 (100)'!B40</f>
        <v>Deferral/Variance Account Disposition Rate Rider Class 1</v>
      </c>
      <c r="C40" s="21"/>
      <c r="D40" s="22" t="str">
        <f>+'&gt;50 (100)'!D40</f>
        <v>per kW</v>
      </c>
      <c r="E40" s="23"/>
      <c r="F40" s="24">
        <f>+'Proposed Rates'!D41</f>
        <v>-7.1900000000000006E-2</v>
      </c>
      <c r="G40" s="45">
        <f>+$F$19</f>
        <v>2500</v>
      </c>
      <c r="H40" s="26">
        <f>G40*F40</f>
        <v>-179.75</v>
      </c>
      <c r="I40" s="27"/>
      <c r="J40" s="28">
        <f>+'Proposed Rates'!E41</f>
        <v>-0.19719999999999999</v>
      </c>
      <c r="K40" s="45">
        <f>+$F$19</f>
        <v>2500</v>
      </c>
      <c r="L40" s="26">
        <f>K40*J40</f>
        <v>-492.99999999999994</v>
      </c>
      <c r="M40" s="27"/>
      <c r="N40" s="30">
        <f>L40-H40</f>
        <v>-313.24999999999994</v>
      </c>
      <c r="O40" s="31">
        <f>IF((H40)=0,"",(N40/H40))</f>
        <v>1.7426981919332403</v>
      </c>
      <c r="Q40" s="28">
        <f>+'Proposed Rates'!F41</f>
        <v>-0.19620000000000001</v>
      </c>
      <c r="R40" s="45">
        <f>+$F$19</f>
        <v>2500</v>
      </c>
      <c r="S40" s="26">
        <f>R40*Q40</f>
        <v>-490.50000000000006</v>
      </c>
      <c r="T40" s="27"/>
      <c r="U40" s="30">
        <f t="shared" si="1"/>
        <v>2.4999999999998863</v>
      </c>
      <c r="V40" s="31">
        <f t="shared" si="2"/>
        <v>-5.0709939148070723E-3</v>
      </c>
      <c r="X40" s="28">
        <f>+'Proposed Rates'!G41</f>
        <v>0</v>
      </c>
      <c r="Y40" s="45">
        <f>+$F$19</f>
        <v>2500</v>
      </c>
      <c r="Z40" s="26">
        <f>Y40*X40</f>
        <v>0</v>
      </c>
      <c r="AA40" s="27"/>
      <c r="AB40" s="30">
        <f t="shared" si="3"/>
        <v>490.50000000000006</v>
      </c>
      <c r="AC40" s="31">
        <f t="shared" si="4"/>
        <v>-1</v>
      </c>
      <c r="AE40" s="28">
        <f>+'Proposed Rates'!H41</f>
        <v>0</v>
      </c>
      <c r="AF40" s="45">
        <f>+$F$19</f>
        <v>2500</v>
      </c>
      <c r="AG40" s="26">
        <f>AF40*AE40</f>
        <v>0</v>
      </c>
      <c r="AH40" s="27"/>
      <c r="AI40" s="30">
        <f t="shared" si="5"/>
        <v>0</v>
      </c>
      <c r="AJ40" s="31" t="str">
        <f t="shared" si="6"/>
        <v/>
      </c>
      <c r="AL40" s="28">
        <f>+'Proposed Rates'!I41</f>
        <v>0</v>
      </c>
      <c r="AM40" s="45">
        <f>+$F$19</f>
        <v>2500</v>
      </c>
      <c r="AN40" s="26">
        <f>AM40*AL40</f>
        <v>0</v>
      </c>
      <c r="AO40" s="27"/>
      <c r="AP40" s="30">
        <f t="shared" si="7"/>
        <v>0</v>
      </c>
      <c r="AQ40" s="31" t="str">
        <f t="shared" si="8"/>
        <v/>
      </c>
    </row>
    <row r="41" spans="2:43" x14ac:dyDescent="0.25">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8">
        <f>+'Proposed Rates'!E126</f>
        <v>2.5999999999999999E-3</v>
      </c>
      <c r="K42" s="25">
        <f t="shared" ref="K42" si="38">$F$18</f>
        <v>1277500</v>
      </c>
      <c r="L42" s="26">
        <f t="shared" ref="L42:L43" si="39">K42*J42</f>
        <v>3321.5</v>
      </c>
      <c r="M42" s="42"/>
      <c r="N42" s="30">
        <f t="shared" ref="N42:N43" si="40">L42-H42</f>
        <v>5237.75</v>
      </c>
      <c r="O42" s="31">
        <f t="shared" ref="O42:O64"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Rates'!D142</f>
        <v>0</v>
      </c>
      <c r="G43" s="45">
        <f>$F$19</f>
        <v>2500</v>
      </c>
      <c r="H43" s="26">
        <f t="shared" si="37"/>
        <v>0</v>
      </c>
      <c r="I43" s="41"/>
      <c r="J43" s="28">
        <f>+'Proposed Rates'!E142</f>
        <v>-0.11700000000000001</v>
      </c>
      <c r="K43" s="45">
        <f>+$F$19</f>
        <v>2500</v>
      </c>
      <c r="L43" s="26">
        <f t="shared" si="39"/>
        <v>-292.5</v>
      </c>
      <c r="M43" s="42"/>
      <c r="N43" s="30">
        <f t="shared" si="40"/>
        <v>-292.5</v>
      </c>
      <c r="O43" s="31" t="str">
        <f t="shared" si="41"/>
        <v/>
      </c>
      <c r="Q43" s="28">
        <f>+'Proposed Rates'!F142</f>
        <v>0</v>
      </c>
      <c r="R43" s="45">
        <f>$F$19</f>
        <v>2500</v>
      </c>
      <c r="S43" s="26">
        <f t="shared" si="43"/>
        <v>0</v>
      </c>
      <c r="T43" s="42"/>
      <c r="U43" s="30">
        <f t="shared" si="1"/>
        <v>292.5</v>
      </c>
      <c r="V43" s="31">
        <f t="shared" si="2"/>
        <v>-1</v>
      </c>
      <c r="X43" s="28">
        <f>+'Proposed Rates'!G142</f>
        <v>0</v>
      </c>
      <c r="Y43" s="45">
        <f>$F$19</f>
        <v>2500</v>
      </c>
      <c r="Z43" s="26">
        <f t="shared" si="45"/>
        <v>0</v>
      </c>
      <c r="AA43" s="42"/>
      <c r="AB43" s="30">
        <f t="shared" si="3"/>
        <v>0</v>
      </c>
      <c r="AC43" s="31" t="str">
        <f t="shared" si="4"/>
        <v/>
      </c>
      <c r="AE43" s="28">
        <f>+'Proposed Rates'!H142</f>
        <v>0</v>
      </c>
      <c r="AF43" s="45">
        <f>$F$19</f>
        <v>2500</v>
      </c>
      <c r="AG43" s="26">
        <f t="shared" si="47"/>
        <v>0</v>
      </c>
      <c r="AH43" s="42"/>
      <c r="AI43" s="30">
        <f t="shared" si="5"/>
        <v>0</v>
      </c>
      <c r="AJ43" s="31" t="str">
        <f t="shared" si="6"/>
        <v/>
      </c>
      <c r="AL43" s="28">
        <f>+'Proposed Rates'!I142</f>
        <v>0</v>
      </c>
      <c r="AM43" s="45">
        <f>$F$19</f>
        <v>2500</v>
      </c>
      <c r="AN43" s="26">
        <f t="shared" si="49"/>
        <v>0</v>
      </c>
      <c r="AO43" s="42"/>
      <c r="AP43" s="30">
        <f t="shared" si="7"/>
        <v>0</v>
      </c>
      <c r="AQ43" s="31" t="str">
        <f t="shared" si="8"/>
        <v/>
      </c>
    </row>
    <row r="44" spans="2:43" x14ac:dyDescent="0.25">
      <c r="B44" s="43" t="s">
        <v>24</v>
      </c>
      <c r="C44" s="21"/>
      <c r="D44" s="22" t="s">
        <v>59</v>
      </c>
      <c r="E44" s="23"/>
      <c r="F44" s="44">
        <f>'Proposed Rates'!D236</f>
        <v>2.6210000000000001E-2</v>
      </c>
      <c r="G44" s="45">
        <f>+$F$19</f>
        <v>2500</v>
      </c>
      <c r="H44" s="26">
        <f>G44*F44</f>
        <v>65.525000000000006</v>
      </c>
      <c r="I44" s="27"/>
      <c r="J44" s="46">
        <f>'Proposed Rates'!E236</f>
        <v>2.0990000000000002E-2</v>
      </c>
      <c r="K44" s="45">
        <f>+$F$19</f>
        <v>2500</v>
      </c>
      <c r="L44" s="26">
        <f>K44*J44</f>
        <v>52.475000000000001</v>
      </c>
      <c r="M44" s="27"/>
      <c r="N44" s="30">
        <f>L44-H44</f>
        <v>-13.050000000000004</v>
      </c>
      <c r="O44" s="31">
        <f>IF((H44)=0,"",(N44/H44))</f>
        <v>-0.19916062571537585</v>
      </c>
      <c r="Q44" s="46">
        <f>'Proposed Rates'!F236</f>
        <v>2.128E-2</v>
      </c>
      <c r="R44" s="45">
        <f>+$F$19</f>
        <v>2500</v>
      </c>
      <c r="S44" s="26">
        <f>R44*Q44</f>
        <v>53.2</v>
      </c>
      <c r="T44" s="27"/>
      <c r="U44" s="30">
        <f t="shared" si="1"/>
        <v>0.72500000000000142</v>
      </c>
      <c r="V44" s="31">
        <f t="shared" si="2"/>
        <v>1.381610290614581E-2</v>
      </c>
      <c r="X44" s="46">
        <f>'Proposed Rates'!G236</f>
        <v>2.1559999999999999E-2</v>
      </c>
      <c r="Y44" s="45">
        <f>+$F$19</f>
        <v>2500</v>
      </c>
      <c r="Z44" s="26">
        <f>Y44*X44</f>
        <v>53.9</v>
      </c>
      <c r="AA44" s="27"/>
      <c r="AB44" s="30">
        <f t="shared" si="3"/>
        <v>0.69999999999999574</v>
      </c>
      <c r="AC44" s="31">
        <f t="shared" si="4"/>
        <v>1.3157894736842025E-2</v>
      </c>
      <c r="AE44" s="46">
        <f>'Proposed Rates'!H236</f>
        <v>2.1780000000000001E-2</v>
      </c>
      <c r="AF44" s="45">
        <f>+$F$19</f>
        <v>2500</v>
      </c>
      <c r="AG44" s="26">
        <f>AF44*AE44</f>
        <v>54.45</v>
      </c>
      <c r="AH44" s="27"/>
      <c r="AI44" s="30">
        <f t="shared" si="5"/>
        <v>0.55000000000000426</v>
      </c>
      <c r="AJ44" s="31">
        <f t="shared" si="6"/>
        <v>1.020408163265314E-2</v>
      </c>
      <c r="AL44" s="46">
        <f>'Proposed Rates'!I236</f>
        <v>2.2120000000000001E-2</v>
      </c>
      <c r="AM44" s="45">
        <f>+$F$19</f>
        <v>2500</v>
      </c>
      <c r="AN44" s="26">
        <f>AM44*AL44</f>
        <v>55.300000000000004</v>
      </c>
      <c r="AO44" s="27"/>
      <c r="AP44" s="30">
        <f t="shared" si="7"/>
        <v>0.85000000000000142</v>
      </c>
      <c r="AQ44" s="31">
        <f t="shared" si="8"/>
        <v>1.5610651974288363E-2</v>
      </c>
    </row>
    <row r="45" spans="2:43" x14ac:dyDescent="0.25">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5">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13910.705</v>
      </c>
      <c r="I47" s="36"/>
      <c r="J47" s="53"/>
      <c r="K47" s="55"/>
      <c r="L47" s="54">
        <f>SUM(L40:L46)+L39</f>
        <v>18389.154999999999</v>
      </c>
      <c r="M47" s="36"/>
      <c r="N47" s="37">
        <f t="shared" ref="N47:N64" si="58">L47-H47</f>
        <v>4478.4499999999989</v>
      </c>
      <c r="O47" s="38">
        <f t="shared" si="41"/>
        <v>0.32194270527626018</v>
      </c>
      <c r="Q47" s="53"/>
      <c r="R47" s="55"/>
      <c r="S47" s="54">
        <f>SUM(S40:S46)+S39</f>
        <v>16166.880000000001</v>
      </c>
      <c r="T47" s="36"/>
      <c r="U47" s="37">
        <f t="shared" si="1"/>
        <v>-2222.2749999999978</v>
      </c>
      <c r="V47" s="38">
        <f t="shared" si="2"/>
        <v>-0.1208470427270855</v>
      </c>
      <c r="X47" s="53"/>
      <c r="Y47" s="55"/>
      <c r="Z47" s="54">
        <f>SUM(Z40:Z46)+Z39</f>
        <v>17785.080000000002</v>
      </c>
      <c r="AA47" s="36"/>
      <c r="AB47" s="37">
        <f t="shared" si="3"/>
        <v>1618.2000000000007</v>
      </c>
      <c r="AC47" s="38">
        <f t="shared" si="4"/>
        <v>0.10009352453905766</v>
      </c>
      <c r="AE47" s="53"/>
      <c r="AF47" s="55"/>
      <c r="AG47" s="54">
        <f>SUM(AG40:AG46)+AG39</f>
        <v>18172.939999999999</v>
      </c>
      <c r="AH47" s="36"/>
      <c r="AI47" s="37">
        <f t="shared" si="5"/>
        <v>387.85999999999694</v>
      </c>
      <c r="AJ47" s="38">
        <f t="shared" si="6"/>
        <v>2.1808167295283287E-2</v>
      </c>
      <c r="AL47" s="53"/>
      <c r="AM47" s="55"/>
      <c r="AN47" s="54">
        <f>SUM(AN40:AN46)+AN39</f>
        <v>18283.39</v>
      </c>
      <c r="AO47" s="36"/>
      <c r="AP47" s="37">
        <f t="shared" si="7"/>
        <v>110.45000000000073</v>
      </c>
      <c r="AQ47" s="38">
        <f t="shared" si="8"/>
        <v>6.0777177495771589E-3</v>
      </c>
    </row>
    <row r="48" spans="2:43" x14ac:dyDescent="0.25">
      <c r="B48" s="27" t="s">
        <v>28</v>
      </c>
      <c r="C48" s="27"/>
      <c r="D48" s="56" t="s">
        <v>59</v>
      </c>
      <c r="E48" s="57"/>
      <c r="F48" s="28">
        <f>'Proposed Rates'!D156</f>
        <v>3.0127999999999999</v>
      </c>
      <c r="G48" s="58">
        <f>+$F$19</f>
        <v>2500</v>
      </c>
      <c r="H48" s="26">
        <f>G48*F48</f>
        <v>7532</v>
      </c>
      <c r="I48" s="27"/>
      <c r="J48" s="28">
        <f>'Proposed Rates'!E156</f>
        <v>3.2248000000000001</v>
      </c>
      <c r="K48" s="58">
        <f>+$F$19</f>
        <v>2500</v>
      </c>
      <c r="L48" s="26">
        <f>K48*J48</f>
        <v>8062</v>
      </c>
      <c r="M48" s="27"/>
      <c r="N48" s="30">
        <f t="shared" si="58"/>
        <v>530</v>
      </c>
      <c r="O48" s="31">
        <f t="shared" si="41"/>
        <v>7.036643653744025E-2</v>
      </c>
      <c r="Q48" s="28">
        <f>'Proposed Rates'!F156</f>
        <v>3.2248000000000001</v>
      </c>
      <c r="R48" s="58">
        <f>+$F$19</f>
        <v>2500</v>
      </c>
      <c r="S48" s="26">
        <f>R48*Q48</f>
        <v>8062</v>
      </c>
      <c r="T48" s="27"/>
      <c r="U48" s="30">
        <f t="shared" si="1"/>
        <v>0</v>
      </c>
      <c r="V48" s="31">
        <f t="shared" si="2"/>
        <v>0</v>
      </c>
      <c r="X48" s="28">
        <f>'Proposed Rates'!G156</f>
        <v>3.2248000000000001</v>
      </c>
      <c r="Y48" s="58">
        <f>+$F$19</f>
        <v>2500</v>
      </c>
      <c r="Z48" s="26">
        <f>Y48*X48</f>
        <v>8062</v>
      </c>
      <c r="AA48" s="27"/>
      <c r="AB48" s="30">
        <f t="shared" si="3"/>
        <v>0</v>
      </c>
      <c r="AC48" s="31">
        <f t="shared" si="4"/>
        <v>0</v>
      </c>
      <c r="AE48" s="28">
        <f>'Proposed Rates'!H156</f>
        <v>3.2248000000000001</v>
      </c>
      <c r="AF48" s="58">
        <f>+$F$19</f>
        <v>2500</v>
      </c>
      <c r="AG48" s="26">
        <f>AF48*AE48</f>
        <v>8062</v>
      </c>
      <c r="AH48" s="27"/>
      <c r="AI48" s="30">
        <f t="shared" si="5"/>
        <v>0</v>
      </c>
      <c r="AJ48" s="31">
        <f t="shared" si="6"/>
        <v>0</v>
      </c>
      <c r="AL48" s="28">
        <f>'Proposed Rates'!I156</f>
        <v>3.2248000000000001</v>
      </c>
      <c r="AM48" s="58">
        <f>+$F$19</f>
        <v>2500</v>
      </c>
      <c r="AN48" s="26">
        <f>AM48*AL48</f>
        <v>8062</v>
      </c>
      <c r="AO48" s="27"/>
      <c r="AP48" s="30">
        <f t="shared" si="7"/>
        <v>0</v>
      </c>
      <c r="AQ48" s="31">
        <f t="shared" si="8"/>
        <v>0</v>
      </c>
    </row>
    <row r="49" spans="2:43" ht="25" x14ac:dyDescent="0.25">
      <c r="B49" s="60" t="s">
        <v>29</v>
      </c>
      <c r="C49" s="27"/>
      <c r="D49" s="56" t="s">
        <v>59</v>
      </c>
      <c r="E49" s="57"/>
      <c r="F49" s="28">
        <f>'Proposed Rates'!D170</f>
        <v>2.1882000000000001</v>
      </c>
      <c r="G49" s="58">
        <f>G48</f>
        <v>2500</v>
      </c>
      <c r="H49" s="26">
        <f>G49*F49</f>
        <v>5470.5</v>
      </c>
      <c r="I49" s="27"/>
      <c r="J49" s="28">
        <f>'Proposed Rates'!E170</f>
        <v>2.0994999999999999</v>
      </c>
      <c r="K49" s="58">
        <f>K48</f>
        <v>2500</v>
      </c>
      <c r="L49" s="26">
        <f>K49*J49</f>
        <v>5248.75</v>
      </c>
      <c r="M49" s="27"/>
      <c r="N49" s="30">
        <f t="shared" si="58"/>
        <v>-221.75</v>
      </c>
      <c r="O49" s="31">
        <f t="shared" si="41"/>
        <v>-4.0535600036559732E-2</v>
      </c>
      <c r="Q49" s="28">
        <f>'Proposed Rates'!F170</f>
        <v>2.0994999999999999</v>
      </c>
      <c r="R49" s="58">
        <f>R48</f>
        <v>2500</v>
      </c>
      <c r="S49" s="26">
        <f>R49*Q49</f>
        <v>5248.75</v>
      </c>
      <c r="T49" s="27"/>
      <c r="U49" s="30">
        <f t="shared" si="1"/>
        <v>0</v>
      </c>
      <c r="V49" s="31">
        <f t="shared" si="2"/>
        <v>0</v>
      </c>
      <c r="X49" s="28">
        <f>'Proposed Rates'!G170</f>
        <v>2.0994999999999999</v>
      </c>
      <c r="Y49" s="58">
        <f>Y48</f>
        <v>2500</v>
      </c>
      <c r="Z49" s="26">
        <f>Y49*X49</f>
        <v>5248.75</v>
      </c>
      <c r="AA49" s="27"/>
      <c r="AB49" s="30">
        <f t="shared" si="3"/>
        <v>0</v>
      </c>
      <c r="AC49" s="31">
        <f t="shared" si="4"/>
        <v>0</v>
      </c>
      <c r="AE49" s="28">
        <f>'Proposed Rates'!H170</f>
        <v>2.0994999999999999</v>
      </c>
      <c r="AF49" s="58">
        <f>AF48</f>
        <v>2500</v>
      </c>
      <c r="AG49" s="26">
        <f>AF49*AE49</f>
        <v>5248.75</v>
      </c>
      <c r="AH49" s="27"/>
      <c r="AI49" s="30">
        <f t="shared" si="5"/>
        <v>0</v>
      </c>
      <c r="AJ49" s="31">
        <f t="shared" si="6"/>
        <v>0</v>
      </c>
      <c r="AL49" s="28">
        <f>'Proposed Rates'!I170</f>
        <v>2.0994999999999999</v>
      </c>
      <c r="AM49" s="58">
        <f>AM48</f>
        <v>2500</v>
      </c>
      <c r="AN49" s="26">
        <f>AM49*AL49</f>
        <v>5248.75</v>
      </c>
      <c r="AO49" s="27"/>
      <c r="AP49" s="30">
        <f t="shared" si="7"/>
        <v>0</v>
      </c>
      <c r="AQ49" s="31">
        <f t="shared" si="8"/>
        <v>0</v>
      </c>
    </row>
    <row r="50" spans="2:43" ht="26" x14ac:dyDescent="0.25">
      <c r="B50" s="50" t="s">
        <v>30</v>
      </c>
      <c r="C50" s="35"/>
      <c r="D50" s="35"/>
      <c r="E50" s="35"/>
      <c r="F50" s="61"/>
      <c r="G50" s="53"/>
      <c r="H50" s="54">
        <f>SUM(H47:H49)</f>
        <v>26913.205000000002</v>
      </c>
      <c r="I50" s="62"/>
      <c r="J50" s="63"/>
      <c r="K50" s="53"/>
      <c r="L50" s="54">
        <f>SUM(L47:L49)</f>
        <v>31699.904999999999</v>
      </c>
      <c r="M50" s="62"/>
      <c r="N50" s="37">
        <f t="shared" si="58"/>
        <v>4786.6999999999971</v>
      </c>
      <c r="O50" s="38">
        <f t="shared" si="41"/>
        <v>0.17785692934007663</v>
      </c>
      <c r="Q50" s="63"/>
      <c r="R50" s="53"/>
      <c r="S50" s="54">
        <f>SUM(S47:S49)</f>
        <v>29477.63</v>
      </c>
      <c r="T50" s="62"/>
      <c r="U50" s="37">
        <f t="shared" si="1"/>
        <v>-2222.2749999999978</v>
      </c>
      <c r="V50" s="38">
        <f t="shared" si="2"/>
        <v>-7.0103522392259462E-2</v>
      </c>
      <c r="X50" s="63"/>
      <c r="Y50" s="53"/>
      <c r="Z50" s="54">
        <f>SUM(Z47:Z49)</f>
        <v>31095.83</v>
      </c>
      <c r="AA50" s="62"/>
      <c r="AB50" s="37">
        <f t="shared" si="3"/>
        <v>1618.2000000000007</v>
      </c>
      <c r="AC50" s="38">
        <f t="shared" si="4"/>
        <v>5.4895865101773807E-2</v>
      </c>
      <c r="AE50" s="63"/>
      <c r="AF50" s="53"/>
      <c r="AG50" s="54">
        <f>SUM(AG47:AG49)</f>
        <v>31483.69</v>
      </c>
      <c r="AH50" s="62"/>
      <c r="AI50" s="37">
        <f t="shared" si="5"/>
        <v>387.85999999999694</v>
      </c>
      <c r="AJ50" s="38">
        <f t="shared" si="6"/>
        <v>1.2473055068798514E-2</v>
      </c>
      <c r="AL50" s="63"/>
      <c r="AM50" s="53"/>
      <c r="AN50" s="54">
        <f>SUM(AN47:AN49)</f>
        <v>31594.14</v>
      </c>
      <c r="AO50" s="62"/>
      <c r="AP50" s="37">
        <f t="shared" si="7"/>
        <v>110.45000000000073</v>
      </c>
      <c r="AQ50" s="38">
        <f t="shared" si="8"/>
        <v>3.5081656565669633E-3</v>
      </c>
    </row>
    <row r="51" spans="2:43" ht="25" x14ac:dyDescent="0.25">
      <c r="B51" s="65" t="s">
        <v>31</v>
      </c>
      <c r="C51" s="21"/>
      <c r="D51" s="22" t="s">
        <v>20</v>
      </c>
      <c r="E51" s="23"/>
      <c r="F51" s="66">
        <f>'Proposed Rates'!D181</f>
        <v>3.3999999999999998E-3</v>
      </c>
      <c r="G51" s="58">
        <f>F18+G45</f>
        <v>1320296.25</v>
      </c>
      <c r="H51" s="67">
        <f t="shared" ref="H51:H54" si="59">G51*F51</f>
        <v>4489.0072499999997</v>
      </c>
      <c r="I51" s="27"/>
      <c r="J51" s="66">
        <f>'Proposed Rates'!E181</f>
        <v>3.3999999999999998E-3</v>
      </c>
      <c r="K51" s="58">
        <f>F18+K45</f>
        <v>1320679.5</v>
      </c>
      <c r="L51" s="67">
        <f t="shared" ref="L51:L54" si="60">K51*J51</f>
        <v>4490.3103000000001</v>
      </c>
      <c r="M51" s="27"/>
      <c r="N51" s="30">
        <f t="shared" si="58"/>
        <v>1.3030500000004395</v>
      </c>
      <c r="O51" s="68">
        <f t="shared" si="41"/>
        <v>2.9027576197397312E-4</v>
      </c>
      <c r="Q51" s="66">
        <f>'Proposed Rates'!F181</f>
        <v>3.3999999999999998E-3</v>
      </c>
      <c r="R51" s="58">
        <f>F18+R45</f>
        <v>1320679.5</v>
      </c>
      <c r="S51" s="67">
        <f t="shared" ref="S51:S54" si="61">R51*Q51</f>
        <v>4490.3103000000001</v>
      </c>
      <c r="T51" s="27"/>
      <c r="U51" s="30">
        <f t="shared" si="1"/>
        <v>0</v>
      </c>
      <c r="V51" s="68">
        <f t="shared" si="2"/>
        <v>0</v>
      </c>
      <c r="X51" s="66">
        <f>'Proposed Rates'!G181</f>
        <v>3.3999999999999998E-3</v>
      </c>
      <c r="Y51" s="58">
        <f>F18+Y45</f>
        <v>1320679.5</v>
      </c>
      <c r="Z51" s="67">
        <f t="shared" ref="Z51:Z54" si="62">Y51*X51</f>
        <v>4490.3103000000001</v>
      </c>
      <c r="AA51" s="27"/>
      <c r="AB51" s="30">
        <f t="shared" si="3"/>
        <v>0</v>
      </c>
      <c r="AC51" s="68">
        <f t="shared" si="4"/>
        <v>0</v>
      </c>
      <c r="AE51" s="66">
        <f>'Proposed Rates'!H181</f>
        <v>3.3999999999999998E-3</v>
      </c>
      <c r="AF51" s="58">
        <f>F18+AF45</f>
        <v>1320679.5</v>
      </c>
      <c r="AG51" s="67">
        <f t="shared" ref="AG51:AG54" si="63">AF51*AE51</f>
        <v>4490.3103000000001</v>
      </c>
      <c r="AH51" s="27"/>
      <c r="AI51" s="30">
        <f t="shared" si="5"/>
        <v>0</v>
      </c>
      <c r="AJ51" s="68">
        <f t="shared" si="6"/>
        <v>0</v>
      </c>
      <c r="AL51" s="66">
        <f>'Proposed Rates'!I181</f>
        <v>3.3999999999999998E-3</v>
      </c>
      <c r="AM51" s="58">
        <f>F18+AM45</f>
        <v>1320679.5</v>
      </c>
      <c r="AN51" s="67">
        <f t="shared" ref="AN51:AN54" si="64">AM51*AL51</f>
        <v>4490.3103000000001</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59"/>
        <v>660.14812500000005</v>
      </c>
      <c r="I52" s="27"/>
      <c r="J52" s="66">
        <f>'Proposed Rates'!E195</f>
        <v>5.0000000000000001E-4</v>
      </c>
      <c r="K52" s="58">
        <f>F18+K45</f>
        <v>1320679.5</v>
      </c>
      <c r="L52" s="67">
        <f t="shared" si="60"/>
        <v>660.33974999999998</v>
      </c>
      <c r="M52" s="27"/>
      <c r="N52" s="30">
        <f t="shared" si="58"/>
        <v>0.19162499999993088</v>
      </c>
      <c r="O52" s="68">
        <f t="shared" si="41"/>
        <v>2.9027576197377048E-4</v>
      </c>
      <c r="Q52" s="66">
        <f>'Proposed Rates'!F195</f>
        <v>5.0000000000000001E-4</v>
      </c>
      <c r="R52" s="58">
        <f>F18+R45</f>
        <v>1320679.5</v>
      </c>
      <c r="S52" s="67">
        <f t="shared" si="61"/>
        <v>660.33974999999998</v>
      </c>
      <c r="T52" s="27"/>
      <c r="U52" s="30">
        <f t="shared" si="1"/>
        <v>0</v>
      </c>
      <c r="V52" s="68">
        <f t="shared" si="2"/>
        <v>0</v>
      </c>
      <c r="X52" s="66">
        <f>'Proposed Rates'!G195</f>
        <v>5.0000000000000001E-4</v>
      </c>
      <c r="Y52" s="58">
        <f>F18+Y45</f>
        <v>1320679.5</v>
      </c>
      <c r="Z52" s="67">
        <f t="shared" si="62"/>
        <v>660.33974999999998</v>
      </c>
      <c r="AA52" s="27"/>
      <c r="AB52" s="30">
        <f t="shared" si="3"/>
        <v>0</v>
      </c>
      <c r="AC52" s="68">
        <f t="shared" si="4"/>
        <v>0</v>
      </c>
      <c r="AE52" s="66">
        <f>'Proposed Rates'!H195</f>
        <v>5.0000000000000001E-4</v>
      </c>
      <c r="AF52" s="58">
        <f>F18+AF45</f>
        <v>1320679.5</v>
      </c>
      <c r="AG52" s="67">
        <f t="shared" si="63"/>
        <v>660.33974999999998</v>
      </c>
      <c r="AH52" s="27"/>
      <c r="AI52" s="30">
        <f t="shared" si="5"/>
        <v>0</v>
      </c>
      <c r="AJ52" s="68">
        <f t="shared" si="6"/>
        <v>0</v>
      </c>
      <c r="AL52" s="66">
        <f>'Proposed Rates'!I195</f>
        <v>5.0000000000000001E-4</v>
      </c>
      <c r="AM52" s="58">
        <f>F18+AM45</f>
        <v>1320679.5</v>
      </c>
      <c r="AN52" s="67">
        <f t="shared" si="64"/>
        <v>660.33974999999998</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5">
      <c r="B54" s="43" t="s">
        <v>124</v>
      </c>
      <c r="C54" s="21"/>
      <c r="D54" s="22"/>
      <c r="E54" s="23"/>
      <c r="F54" s="66">
        <f>'Proposed Rates'!D229</f>
        <v>0.1101</v>
      </c>
      <c r="G54" s="71">
        <f>G52</f>
        <v>1320296.25</v>
      </c>
      <c r="H54" s="67">
        <f t="shared" si="59"/>
        <v>145364.61712500002</v>
      </c>
      <c r="I54" s="27"/>
      <c r="J54" s="66">
        <f>'Proposed Rates'!E229</f>
        <v>0.1101</v>
      </c>
      <c r="K54" s="71">
        <f>$F$18+K45</f>
        <v>1320679.5</v>
      </c>
      <c r="L54" s="67">
        <f t="shared" si="60"/>
        <v>145406.81294999999</v>
      </c>
      <c r="M54" s="27"/>
      <c r="N54" s="30">
        <f t="shared" si="58"/>
        <v>42.195824999973411</v>
      </c>
      <c r="O54" s="68">
        <f t="shared" si="41"/>
        <v>2.9027576197369225E-4</v>
      </c>
      <c r="Q54" s="66">
        <f>'Proposed Rates'!F229</f>
        <v>0.1101</v>
      </c>
      <c r="R54" s="71">
        <f>$F$18+R45</f>
        <v>1320679.5</v>
      </c>
      <c r="S54" s="67">
        <f t="shared" si="61"/>
        <v>145406.81294999999</v>
      </c>
      <c r="T54" s="27"/>
      <c r="U54" s="30">
        <f t="shared" si="1"/>
        <v>0</v>
      </c>
      <c r="V54" s="68">
        <f t="shared" si="2"/>
        <v>0</v>
      </c>
      <c r="X54" s="66">
        <f>'Proposed Rates'!G229</f>
        <v>0.1101</v>
      </c>
      <c r="Y54" s="71">
        <f>$F$18+Y45</f>
        <v>1320679.5</v>
      </c>
      <c r="Z54" s="67">
        <f t="shared" si="62"/>
        <v>145406.81294999999</v>
      </c>
      <c r="AA54" s="27"/>
      <c r="AB54" s="30">
        <f t="shared" si="3"/>
        <v>0</v>
      </c>
      <c r="AC54" s="68">
        <f t="shared" si="4"/>
        <v>0</v>
      </c>
      <c r="AE54" s="66">
        <f>'Proposed Rates'!H229</f>
        <v>0.1101</v>
      </c>
      <c r="AF54" s="71">
        <f>$F$18+AF45</f>
        <v>1320679.5</v>
      </c>
      <c r="AG54" s="67">
        <f t="shared" si="63"/>
        <v>145406.81294999999</v>
      </c>
      <c r="AH54" s="27"/>
      <c r="AI54" s="30">
        <f t="shared" si="5"/>
        <v>0</v>
      </c>
      <c r="AJ54" s="68">
        <f t="shared" si="6"/>
        <v>0</v>
      </c>
      <c r="AL54" s="66">
        <f>'Proposed Rates'!I229</f>
        <v>0.1101</v>
      </c>
      <c r="AM54" s="71">
        <f>$F$18+AM45</f>
        <v>1320679.5</v>
      </c>
      <c r="AN54" s="67">
        <f t="shared" si="64"/>
        <v>145406.81294999999</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177427.22750000004</v>
      </c>
      <c r="I60" s="94"/>
      <c r="J60" s="95"/>
      <c r="K60" s="95"/>
      <c r="L60" s="93">
        <f>SUM(L51:L56,L50)</f>
        <v>182257.61799999999</v>
      </c>
      <c r="M60" s="96"/>
      <c r="N60" s="97">
        <f t="shared" ref="N60" si="65">L60-H60</f>
        <v>4830.3904999999504</v>
      </c>
      <c r="O60" s="98">
        <f t="shared" ref="O60" si="66">IF((H60)=0,"",(N60/H60))</f>
        <v>2.7224629320209321E-2</v>
      </c>
      <c r="Q60" s="95"/>
      <c r="R60" s="95"/>
      <c r="S60" s="93">
        <f>SUM(S51:S56,S50)</f>
        <v>180035.34299999999</v>
      </c>
      <c r="T60" s="96"/>
      <c r="U60" s="97">
        <f t="shared" si="1"/>
        <v>-2222.2749999999942</v>
      </c>
      <c r="V60" s="98">
        <f>IF((L60)=0,"",(U60/L60))</f>
        <v>-1.219304314621293E-2</v>
      </c>
      <c r="X60" s="95"/>
      <c r="Y60" s="95"/>
      <c r="Z60" s="93">
        <f>SUM(Z51:Z56,Z50)</f>
        <v>181653.54300000001</v>
      </c>
      <c r="AA60" s="96"/>
      <c r="AB60" s="97">
        <f t="shared" si="3"/>
        <v>1618.2000000000116</v>
      </c>
      <c r="AC60" s="98">
        <f>IF((S60)=0,"",(AB60/S60))</f>
        <v>8.9882351600263938E-3</v>
      </c>
      <c r="AE60" s="95"/>
      <c r="AF60" s="95"/>
      <c r="AG60" s="93">
        <f>SUM(AG51:AG56,AG50)</f>
        <v>182041.40299999999</v>
      </c>
      <c r="AH60" s="96"/>
      <c r="AI60" s="97">
        <f t="shared" ref="AI60:AI64" si="67">AG60-Z60</f>
        <v>387.85999999998603</v>
      </c>
      <c r="AJ60" s="98">
        <f>IF((Z60)=0,"",(AI60/Z60))</f>
        <v>2.1351634193008061E-3</v>
      </c>
      <c r="AL60" s="95"/>
      <c r="AM60" s="95"/>
      <c r="AN60" s="93">
        <f>SUM(AN51:AN56,AN50)</f>
        <v>182151.853</v>
      </c>
      <c r="AO60" s="96"/>
      <c r="AP60" s="97">
        <f t="shared" ref="AP60:AP64" si="68">AN60-AG60</f>
        <v>110.45000000001164</v>
      </c>
      <c r="AQ60" s="98">
        <f>IF((AG60)=0,"",(AP60/AG60))</f>
        <v>6.0673010743611793E-4</v>
      </c>
    </row>
    <row r="61" spans="2:43" x14ac:dyDescent="0.25">
      <c r="B61" s="99" t="s">
        <v>40</v>
      </c>
      <c r="C61" s="21"/>
      <c r="D61" s="21"/>
      <c r="E61" s="21"/>
      <c r="F61" s="100">
        <v>0.13</v>
      </c>
      <c r="G61" s="101"/>
      <c r="H61" s="102">
        <f>H60*F61</f>
        <v>23065.539575000006</v>
      </c>
      <c r="I61" s="103"/>
      <c r="J61" s="104">
        <v>0.13</v>
      </c>
      <c r="K61" s="103"/>
      <c r="L61" s="105">
        <f>L60*J61</f>
        <v>23693.49034</v>
      </c>
      <c r="M61" s="106"/>
      <c r="N61" s="107">
        <f t="shared" si="58"/>
        <v>627.95076499999413</v>
      </c>
      <c r="O61" s="108">
        <f t="shared" si="41"/>
        <v>2.7224629320209345E-2</v>
      </c>
      <c r="Q61" s="104">
        <v>0.13</v>
      </c>
      <c r="R61" s="103"/>
      <c r="S61" s="105">
        <f>S60*Q61</f>
        <v>23404.594590000001</v>
      </c>
      <c r="T61" s="106"/>
      <c r="U61" s="107">
        <f t="shared" si="1"/>
        <v>-288.89574999999968</v>
      </c>
      <c r="V61" s="108">
        <f t="shared" ref="V61:V70" si="69">IF((L61)=0,"",(U61/L61))</f>
        <v>-1.2193043146212947E-2</v>
      </c>
      <c r="X61" s="104">
        <v>0.13</v>
      </c>
      <c r="Y61" s="103"/>
      <c r="Z61" s="105">
        <f>Z60*X61</f>
        <v>23614.960590000002</v>
      </c>
      <c r="AA61" s="106"/>
      <c r="AB61" s="107">
        <f t="shared" si="3"/>
        <v>210.3660000000018</v>
      </c>
      <c r="AC61" s="108">
        <f t="shared" ref="AC61:AC70" si="70">IF((S61)=0,"",(AB61/S61))</f>
        <v>8.988235160026406E-3</v>
      </c>
      <c r="AE61" s="104">
        <v>0.13</v>
      </c>
      <c r="AF61" s="103"/>
      <c r="AG61" s="105">
        <f>AG60*AE61</f>
        <v>23665.382389999999</v>
      </c>
      <c r="AH61" s="106"/>
      <c r="AI61" s="107">
        <f t="shared" si="67"/>
        <v>50.421799999996438</v>
      </c>
      <c r="AJ61" s="108">
        <f t="shared" ref="AJ61:AJ70" si="71">IF((Z61)=0,"",(AI61/Z61))</f>
        <v>2.135163419300732E-3</v>
      </c>
      <c r="AL61" s="104">
        <v>0.13</v>
      </c>
      <c r="AM61" s="103"/>
      <c r="AN61" s="105">
        <f>AN60*AL61</f>
        <v>23679.740890000001</v>
      </c>
      <c r="AO61" s="106"/>
      <c r="AP61" s="107">
        <f t="shared" si="68"/>
        <v>14.358500000002095</v>
      </c>
      <c r="AQ61" s="108">
        <f t="shared" ref="AQ61:AQ70" si="72">IF((AG61)=0,"",(AP61/AG61))</f>
        <v>6.0673010743614254E-4</v>
      </c>
    </row>
    <row r="62" spans="2:43" ht="13" x14ac:dyDescent="0.25">
      <c r="B62" s="109" t="s">
        <v>123</v>
      </c>
      <c r="C62" s="21"/>
      <c r="D62" s="21"/>
      <c r="E62" s="21"/>
      <c r="F62" s="110"/>
      <c r="G62" s="101"/>
      <c r="H62" s="102">
        <f>H60+H61</f>
        <v>200492.76707500004</v>
      </c>
      <c r="I62" s="103"/>
      <c r="J62" s="103"/>
      <c r="K62" s="103"/>
      <c r="L62" s="105">
        <f>L60+L61</f>
        <v>205951.10833999998</v>
      </c>
      <c r="M62" s="106"/>
      <c r="N62" s="107">
        <f t="shared" si="58"/>
        <v>5458.3412649999373</v>
      </c>
      <c r="O62" s="108">
        <f t="shared" si="41"/>
        <v>2.7224629320209286E-2</v>
      </c>
      <c r="Q62" s="103"/>
      <c r="R62" s="103"/>
      <c r="S62" s="105">
        <f>S60+S61</f>
        <v>203439.93758999999</v>
      </c>
      <c r="T62" s="106"/>
      <c r="U62" s="107">
        <f t="shared" si="1"/>
        <v>-2511.1707499999902</v>
      </c>
      <c r="V62" s="108">
        <f t="shared" si="69"/>
        <v>-1.2193043146212916E-2</v>
      </c>
      <c r="X62" s="103"/>
      <c r="Y62" s="103"/>
      <c r="Z62" s="105">
        <f>Z60+Z61</f>
        <v>205268.50359000001</v>
      </c>
      <c r="AA62" s="106"/>
      <c r="AB62" s="107">
        <f t="shared" si="3"/>
        <v>1828.5660000000207</v>
      </c>
      <c r="AC62" s="108">
        <f t="shared" si="70"/>
        <v>8.988235160026432E-3</v>
      </c>
      <c r="AE62" s="103"/>
      <c r="AF62" s="103"/>
      <c r="AG62" s="105">
        <f>AG60+AG61</f>
        <v>205706.78538999998</v>
      </c>
      <c r="AH62" s="106"/>
      <c r="AI62" s="107">
        <f t="shared" si="67"/>
        <v>438.28179999996792</v>
      </c>
      <c r="AJ62" s="108">
        <f t="shared" si="71"/>
        <v>2.1351634193007268E-3</v>
      </c>
      <c r="AL62" s="103"/>
      <c r="AM62" s="103"/>
      <c r="AN62" s="105">
        <f>AN60+AN61</f>
        <v>205831.59389000002</v>
      </c>
      <c r="AO62" s="106"/>
      <c r="AP62" s="107">
        <f t="shared" si="68"/>
        <v>124.80850000004284</v>
      </c>
      <c r="AQ62" s="108">
        <f t="shared" si="72"/>
        <v>6.0673010743626235E-4</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3">
      <c r="B64" s="422" t="s">
        <v>126</v>
      </c>
      <c r="C64" s="422"/>
      <c r="D64" s="422"/>
      <c r="E64" s="114"/>
      <c r="F64" s="115"/>
      <c r="G64" s="116"/>
      <c r="H64" s="117">
        <f>H62-H63</f>
        <v>200492.76707500004</v>
      </c>
      <c r="I64" s="118"/>
      <c r="J64" s="118"/>
      <c r="K64" s="118"/>
      <c r="L64" s="119">
        <f>L62-L63</f>
        <v>205951.10833999998</v>
      </c>
      <c r="M64" s="120"/>
      <c r="N64" s="121">
        <f t="shared" si="58"/>
        <v>5458.3412649999373</v>
      </c>
      <c r="O64" s="122">
        <f t="shared" si="41"/>
        <v>2.7224629320209286E-2</v>
      </c>
      <c r="Q64" s="118"/>
      <c r="R64" s="118"/>
      <c r="S64" s="119">
        <f>S62-S63</f>
        <v>203439.93758999999</v>
      </c>
      <c r="T64" s="120"/>
      <c r="U64" s="121">
        <f t="shared" si="1"/>
        <v>-2511.1707499999902</v>
      </c>
      <c r="V64" s="122">
        <f t="shared" si="69"/>
        <v>-1.2193043146212916E-2</v>
      </c>
      <c r="X64" s="118"/>
      <c r="Y64" s="118"/>
      <c r="Z64" s="119">
        <f>Z62-Z63</f>
        <v>205268.50359000001</v>
      </c>
      <c r="AA64" s="120"/>
      <c r="AB64" s="121">
        <f t="shared" si="3"/>
        <v>1828.5660000000207</v>
      </c>
      <c r="AC64" s="122">
        <f t="shared" si="70"/>
        <v>8.988235160026432E-3</v>
      </c>
      <c r="AE64" s="118"/>
      <c r="AF64" s="118"/>
      <c r="AG64" s="119">
        <f>AG62-AG63</f>
        <v>205706.78538999998</v>
      </c>
      <c r="AH64" s="120"/>
      <c r="AI64" s="121">
        <f t="shared" si="67"/>
        <v>438.28179999996792</v>
      </c>
      <c r="AJ64" s="122">
        <f t="shared" si="71"/>
        <v>2.1351634193007268E-3</v>
      </c>
      <c r="AL64" s="118"/>
      <c r="AM64" s="118"/>
      <c r="AN64" s="119">
        <f>AN62-AN63</f>
        <v>205831.59389000002</v>
      </c>
      <c r="AO64" s="120"/>
      <c r="AP64" s="121">
        <f t="shared" si="68"/>
        <v>124.80850000004284</v>
      </c>
      <c r="AQ64" s="122">
        <f t="shared" si="72"/>
        <v>6.0673010743626235E-4</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32062.610375</v>
      </c>
      <c r="I66" s="134"/>
      <c r="J66" s="135"/>
      <c r="K66" s="135"/>
      <c r="L66" s="133">
        <f>SUM(L57:L58,L50,L51:L53)</f>
        <v>36850.805049999995</v>
      </c>
      <c r="M66" s="136"/>
      <c r="N66" s="137">
        <f t="shared" ref="N66:N70" si="73">L66-H66</f>
        <v>4788.1946749999952</v>
      </c>
      <c r="O66" s="98">
        <f t="shared" ref="O66:O70" si="74">IF((H66)=0,"",(N66/H66))</f>
        <v>0.14933889096982159</v>
      </c>
      <c r="Q66" s="135"/>
      <c r="R66" s="135"/>
      <c r="S66" s="133">
        <f>SUM(S57:S58,S50,S51:S53)</f>
        <v>34628.530050000001</v>
      </c>
      <c r="T66" s="136"/>
      <c r="U66" s="137">
        <f t="shared" si="1"/>
        <v>-2222.2749999999942</v>
      </c>
      <c r="V66" s="98">
        <f t="shared" si="69"/>
        <v>-6.0304652693062247E-2</v>
      </c>
      <c r="X66" s="135"/>
      <c r="Y66" s="135"/>
      <c r="Z66" s="133">
        <f>SUM(Z57:Z58,Z50,Z51:Z53)</f>
        <v>36246.730049999998</v>
      </c>
      <c r="AA66" s="136"/>
      <c r="AB66" s="137">
        <f t="shared" si="3"/>
        <v>1618.1999999999971</v>
      </c>
      <c r="AC66" s="98">
        <f t="shared" si="70"/>
        <v>4.6730253858985188E-2</v>
      </c>
      <c r="AE66" s="135"/>
      <c r="AF66" s="135"/>
      <c r="AG66" s="133">
        <f>SUM(AG57:AG58,AG50,AG51:AG53)</f>
        <v>36634.590049999999</v>
      </c>
      <c r="AH66" s="136"/>
      <c r="AI66" s="137">
        <f t="shared" ref="AI66:AI70" si="75">AG66-Z66</f>
        <v>387.86000000000058</v>
      </c>
      <c r="AJ66" s="98">
        <f t="shared" si="71"/>
        <v>1.0700551455675396E-2</v>
      </c>
      <c r="AL66" s="135"/>
      <c r="AM66" s="135"/>
      <c r="AN66" s="133">
        <f>SUM(AN57:AN58,AN50,AN51:AN53)</f>
        <v>36745.040049999996</v>
      </c>
      <c r="AO66" s="136"/>
      <c r="AP66" s="137">
        <f t="shared" ref="AP66:AP70" si="76">AN66-AG66</f>
        <v>110.44999999999709</v>
      </c>
      <c r="AQ66" s="98">
        <f t="shared" si="72"/>
        <v>3.0149102214396717E-3</v>
      </c>
    </row>
    <row r="67" spans="1:43" s="79" customFormat="1" x14ac:dyDescent="0.25">
      <c r="B67" s="138" t="s">
        <v>40</v>
      </c>
      <c r="C67" s="73"/>
      <c r="D67" s="73"/>
      <c r="E67" s="73"/>
      <c r="F67" s="139">
        <v>0.13</v>
      </c>
      <c r="G67" s="132"/>
      <c r="H67" s="140">
        <f>H66*F67</f>
        <v>4168.13934875</v>
      </c>
      <c r="I67" s="141"/>
      <c r="J67" s="142">
        <v>0.13</v>
      </c>
      <c r="K67" s="143"/>
      <c r="L67" s="144">
        <f>L66*J67</f>
        <v>4790.6046564999997</v>
      </c>
      <c r="M67" s="145"/>
      <c r="N67" s="146">
        <f t="shared" si="73"/>
        <v>622.46530774999974</v>
      </c>
      <c r="O67" s="108">
        <f t="shared" si="74"/>
        <v>0.14933889096982167</v>
      </c>
      <c r="Q67" s="142">
        <v>0.13</v>
      </c>
      <c r="R67" s="143"/>
      <c r="S67" s="144">
        <f>S66*Q67</f>
        <v>4501.7089065</v>
      </c>
      <c r="T67" s="145"/>
      <c r="U67" s="146">
        <f t="shared" si="1"/>
        <v>-288.89574999999968</v>
      </c>
      <c r="V67" s="108">
        <f t="shared" si="69"/>
        <v>-6.0304652693062337E-2</v>
      </c>
      <c r="X67" s="142">
        <v>0.13</v>
      </c>
      <c r="Y67" s="143"/>
      <c r="Z67" s="144">
        <f>Z66*X67</f>
        <v>4712.0749065</v>
      </c>
      <c r="AA67" s="145"/>
      <c r="AB67" s="146">
        <f t="shared" si="3"/>
        <v>210.36599999999999</v>
      </c>
      <c r="AC67" s="108">
        <f t="shared" si="70"/>
        <v>4.6730253858985271E-2</v>
      </c>
      <c r="AE67" s="142">
        <v>0.13</v>
      </c>
      <c r="AF67" s="143"/>
      <c r="AG67" s="144">
        <f>AG66*AE67</f>
        <v>4762.4967065000001</v>
      </c>
      <c r="AH67" s="145"/>
      <c r="AI67" s="146">
        <f t="shared" si="75"/>
        <v>50.421800000000076</v>
      </c>
      <c r="AJ67" s="108">
        <f t="shared" si="71"/>
        <v>1.0700551455675396E-2</v>
      </c>
      <c r="AL67" s="142">
        <v>0.13</v>
      </c>
      <c r="AM67" s="143"/>
      <c r="AN67" s="144">
        <f>AN66*AL67</f>
        <v>4776.8552064999994</v>
      </c>
      <c r="AO67" s="145"/>
      <c r="AP67" s="146">
        <f t="shared" si="76"/>
        <v>14.358499999999367</v>
      </c>
      <c r="AQ67" s="108">
        <f t="shared" si="72"/>
        <v>3.0149102214396179E-3</v>
      </c>
    </row>
    <row r="68" spans="1:43" s="79" customFormat="1" ht="13" x14ac:dyDescent="0.25">
      <c r="B68" s="147" t="s">
        <v>41</v>
      </c>
      <c r="C68" s="73"/>
      <c r="D68" s="73"/>
      <c r="E68" s="73"/>
      <c r="F68" s="148"/>
      <c r="G68" s="149"/>
      <c r="H68" s="140">
        <f>H66+H67</f>
        <v>36230.749723749999</v>
      </c>
      <c r="I68" s="141"/>
      <c r="J68" s="141"/>
      <c r="K68" s="141"/>
      <c r="L68" s="144">
        <f>L66+L67</f>
        <v>41641.409706499995</v>
      </c>
      <c r="M68" s="145"/>
      <c r="N68" s="146">
        <f t="shared" si="73"/>
        <v>5410.6599827499958</v>
      </c>
      <c r="O68" s="108">
        <f t="shared" si="74"/>
        <v>0.14933889096982161</v>
      </c>
      <c r="Q68" s="141"/>
      <c r="R68" s="141"/>
      <c r="S68" s="144">
        <f>S66+S67</f>
        <v>39130.238956500005</v>
      </c>
      <c r="T68" s="145"/>
      <c r="U68" s="146">
        <f t="shared" si="1"/>
        <v>-2511.1707499999902</v>
      </c>
      <c r="V68" s="108">
        <f t="shared" si="69"/>
        <v>-6.030465269306217E-2</v>
      </c>
      <c r="X68" s="141"/>
      <c r="Y68" s="141"/>
      <c r="Z68" s="144">
        <f>Z66+Z67</f>
        <v>40958.804956499996</v>
      </c>
      <c r="AA68" s="145"/>
      <c r="AB68" s="146">
        <f t="shared" si="3"/>
        <v>1828.5659999999916</v>
      </c>
      <c r="AC68" s="108">
        <f t="shared" si="70"/>
        <v>4.6730253858985056E-2</v>
      </c>
      <c r="AE68" s="141"/>
      <c r="AF68" s="141"/>
      <c r="AG68" s="144">
        <f>AG66+AG67</f>
        <v>41397.086756500001</v>
      </c>
      <c r="AH68" s="145"/>
      <c r="AI68" s="146">
        <f t="shared" si="75"/>
        <v>438.2818000000043</v>
      </c>
      <c r="AJ68" s="108">
        <f t="shared" si="71"/>
        <v>1.0700551455675484E-2</v>
      </c>
      <c r="AL68" s="141"/>
      <c r="AM68" s="141"/>
      <c r="AN68" s="144">
        <f>AN66+AN67</f>
        <v>41521.895256499993</v>
      </c>
      <c r="AO68" s="145"/>
      <c r="AP68" s="146">
        <f t="shared" si="76"/>
        <v>124.80849999999191</v>
      </c>
      <c r="AQ68" s="108">
        <f t="shared" si="72"/>
        <v>3.0149102214395555E-3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3">
      <c r="B70" s="420" t="s">
        <v>128</v>
      </c>
      <c r="C70" s="420"/>
      <c r="D70" s="420"/>
      <c r="E70" s="152"/>
      <c r="F70" s="153"/>
      <c r="G70" s="154"/>
      <c r="H70" s="155">
        <f>H68-H69</f>
        <v>36230.749723749999</v>
      </c>
      <c r="I70" s="156"/>
      <c r="J70" s="156"/>
      <c r="K70" s="156"/>
      <c r="L70" s="157">
        <f>L68-L69</f>
        <v>41641.409706499995</v>
      </c>
      <c r="M70" s="158"/>
      <c r="N70" s="159">
        <f t="shared" si="73"/>
        <v>5410.6599827499958</v>
      </c>
      <c r="O70" s="160">
        <f t="shared" si="74"/>
        <v>0.14933889096982161</v>
      </c>
      <c r="Q70" s="156"/>
      <c r="R70" s="156"/>
      <c r="S70" s="157">
        <f>S68-S69</f>
        <v>39130.238956500005</v>
      </c>
      <c r="T70" s="158"/>
      <c r="U70" s="159">
        <f t="shared" si="1"/>
        <v>-2511.1707499999902</v>
      </c>
      <c r="V70" s="160">
        <f t="shared" si="69"/>
        <v>-6.030465269306217E-2</v>
      </c>
      <c r="X70" s="156"/>
      <c r="Y70" s="156"/>
      <c r="Z70" s="157">
        <f>Z68-Z69</f>
        <v>40958.804956499996</v>
      </c>
      <c r="AA70" s="158"/>
      <c r="AB70" s="159">
        <f t="shared" si="3"/>
        <v>1828.5659999999916</v>
      </c>
      <c r="AC70" s="160">
        <f t="shared" si="70"/>
        <v>4.6730253858985056E-2</v>
      </c>
      <c r="AE70" s="156"/>
      <c r="AF70" s="156"/>
      <c r="AG70" s="157">
        <f>AG68-AG69</f>
        <v>41397.086756500001</v>
      </c>
      <c r="AH70" s="158"/>
      <c r="AI70" s="159">
        <f t="shared" si="75"/>
        <v>438.2818000000043</v>
      </c>
      <c r="AJ70" s="160">
        <f t="shared" si="71"/>
        <v>1.0700551455675484E-2</v>
      </c>
      <c r="AL70" s="156"/>
      <c r="AM70" s="156"/>
      <c r="AN70" s="157">
        <f>AN68-AN69</f>
        <v>41521.895256499993</v>
      </c>
      <c r="AO70" s="158"/>
      <c r="AP70" s="159">
        <f t="shared" si="76"/>
        <v>124.80849999999191</v>
      </c>
      <c r="AQ70" s="160">
        <f t="shared" si="72"/>
        <v>3.0149102214395555E-3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488950</xdr:colOff>
                    <xdr:row>16</xdr:row>
                    <xdr:rowOff>184150</xdr:rowOff>
                  </from>
                  <to>
                    <xdr:col>9</xdr:col>
                    <xdr:colOff>69850</xdr:colOff>
                    <xdr:row>18</xdr:row>
                    <xdr:rowOff>31750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374650</xdr:colOff>
                    <xdr:row>16</xdr:row>
                    <xdr:rowOff>114300</xdr:rowOff>
                  </from>
                  <to>
                    <xdr:col>14</xdr:col>
                    <xdr:colOff>495300</xdr:colOff>
                    <xdr:row>18</xdr:row>
                    <xdr:rowOff>146050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10" zoomScale="85" zoomScaleNormal="85" zoomScaleSheetLayoutView="100" workbookViewId="0">
      <selection activeCell="O27" sqref="O27"/>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4.1796875" style="6" customWidth="1"/>
    <col min="7" max="7" width="10.54296875" style="6" bestFit="1" customWidth="1"/>
    <col min="8" max="8" width="18" style="6" bestFit="1" customWidth="1"/>
    <col min="9" max="9" width="2.81640625" style="6" customWidth="1"/>
    <col min="10" max="10" width="11.81640625" style="6" bestFit="1" customWidth="1"/>
    <col min="11" max="11" width="9.81640625" style="6" bestFit="1" customWidth="1"/>
    <col min="12" max="12" width="17.54296875" style="6" bestFit="1" customWidth="1"/>
    <col min="13" max="13" width="2.81640625" style="6" customWidth="1"/>
    <col min="14" max="14" width="14.81640625" style="6" bestFit="1" customWidth="1"/>
    <col min="15" max="15" width="12" style="6" bestFit="1" customWidth="1"/>
    <col min="16" max="16" width="3.81640625" style="6" customWidth="1"/>
    <col min="17" max="17" width="11.81640625" style="6" bestFit="1" customWidth="1"/>
    <col min="18" max="18" width="9.81640625" style="6" bestFit="1" customWidth="1"/>
    <col min="19" max="19" width="17.54296875" style="6" bestFit="1" customWidth="1"/>
    <col min="20" max="20" width="2.54296875" style="6" bestFit="1" customWidth="1"/>
    <col min="21" max="21" width="14.453125" style="6" bestFit="1" customWidth="1"/>
    <col min="22" max="22" width="12" style="6" bestFit="1" customWidth="1"/>
    <col min="23" max="23" width="4.54296875" style="6" customWidth="1"/>
    <col min="24" max="24" width="11.81640625" style="6" bestFit="1" customWidth="1"/>
    <col min="25" max="25" width="9.81640625" style="6" bestFit="1" customWidth="1"/>
    <col min="26" max="26" width="18" style="6" bestFit="1" customWidth="1"/>
    <col min="27" max="27" width="2.54296875" style="6" bestFit="1" customWidth="1"/>
    <col min="28" max="28" width="13" style="6" bestFit="1" customWidth="1"/>
    <col min="29" max="29" width="12" style="6" bestFit="1" customWidth="1"/>
    <col min="30" max="30" width="4.54296875" style="6" customWidth="1"/>
    <col min="31" max="31" width="12" style="6" bestFit="1" customWidth="1"/>
    <col min="32" max="32" width="9.81640625" style="6" bestFit="1" customWidth="1"/>
    <col min="33" max="33" width="18.453125" style="6" bestFit="1" customWidth="1"/>
    <col min="34" max="34" width="2.54296875" style="6" bestFit="1" customWidth="1"/>
    <col min="35" max="35" width="13" style="6" bestFit="1" customWidth="1"/>
    <col min="36" max="36" width="12" style="6" bestFit="1" customWidth="1"/>
    <col min="37" max="37" width="4.54296875" style="6" customWidth="1"/>
    <col min="38" max="38" width="11.81640625" style="6" bestFit="1" customWidth="1"/>
    <col min="39" max="39" width="9.81640625" style="6" bestFit="1" customWidth="1"/>
    <col min="40" max="40" width="18"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61</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1277500</v>
      </c>
      <c r="G18" s="12" t="s">
        <v>7</v>
      </c>
    </row>
    <row r="19" spans="2:43" ht="13" x14ac:dyDescent="0.3">
      <c r="B19" s="11"/>
      <c r="F19" s="13">
        <v>4000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Rates'!D10</f>
        <v>4193.93</v>
      </c>
      <c r="G23" s="25">
        <v>1</v>
      </c>
      <c r="H23" s="26">
        <f>G23*F23</f>
        <v>4193.93</v>
      </c>
      <c r="I23" s="27"/>
      <c r="J23" s="176">
        <f>+'&gt;1500(2500)'!J23</f>
        <v>4193.93</v>
      </c>
      <c r="K23" s="29">
        <v>1</v>
      </c>
      <c r="L23" s="26">
        <f>K23*J23</f>
        <v>4193.93</v>
      </c>
      <c r="M23" s="27"/>
      <c r="N23" s="30">
        <f>L23-H23</f>
        <v>0</v>
      </c>
      <c r="O23" s="31">
        <f>IF((H23)=0,"",(N23/H23))</f>
        <v>0</v>
      </c>
      <c r="Q23" s="176">
        <f>+'&gt;1500(2500)'!Q23</f>
        <v>4193.93</v>
      </c>
      <c r="R23" s="29">
        <v>1</v>
      </c>
      <c r="S23" s="26">
        <f>R23*Q23</f>
        <v>4193.93</v>
      </c>
      <c r="T23" s="27"/>
      <c r="U23" s="30">
        <f>S23-L23</f>
        <v>0</v>
      </c>
      <c r="V23" s="31">
        <f>IF((L23)=0,"",(U23/L23))</f>
        <v>0</v>
      </c>
      <c r="X23" s="176">
        <f>+'&gt;1500(2500)'!X23</f>
        <v>4193.93</v>
      </c>
      <c r="Y23" s="29">
        <v>1</v>
      </c>
      <c r="Z23" s="26">
        <f>Y23*X23</f>
        <v>4193.93</v>
      </c>
      <c r="AA23" s="27"/>
      <c r="AB23" s="30">
        <f>Z23-S23</f>
        <v>0</v>
      </c>
      <c r="AC23" s="31">
        <f>IF((S23)=0,"",(AB23/S23))</f>
        <v>0</v>
      </c>
      <c r="AE23" s="176">
        <f>+'&gt;1500(2500)'!AE23</f>
        <v>4132.49</v>
      </c>
      <c r="AF23" s="29">
        <v>1</v>
      </c>
      <c r="AG23" s="26">
        <f>AF23*AE23</f>
        <v>4132.49</v>
      </c>
      <c r="AH23" s="27"/>
      <c r="AI23" s="30">
        <f>AG23-Z23</f>
        <v>-61.440000000000509</v>
      </c>
      <c r="AJ23" s="31">
        <f>IF((Z23)=0,"",(AI23/Z23))</f>
        <v>-1.4649743796391572E-2</v>
      </c>
      <c r="AL23" s="176">
        <f>+'&gt;1500(2500)'!AL23</f>
        <v>4034.09</v>
      </c>
      <c r="AM23" s="29">
        <v>1</v>
      </c>
      <c r="AN23" s="26">
        <f>AM23*AL23</f>
        <v>4034.09</v>
      </c>
      <c r="AO23" s="27"/>
      <c r="AP23" s="30">
        <f>AN23-AG23</f>
        <v>-98.399999999999636</v>
      </c>
      <c r="AQ23" s="31">
        <f>IF((AG23)=0,"",(AP23/AG23))</f>
        <v>-2.3811309888227109E-2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Rates'!D84</f>
        <v>0</v>
      </c>
      <c r="G25" s="25">
        <f>$F$19</f>
        <v>4000</v>
      </c>
      <c r="H25" s="26">
        <f t="shared" si="0"/>
        <v>0</v>
      </c>
      <c r="I25" s="27"/>
      <c r="J25" s="24">
        <f>'Proposed Rates'!E84</f>
        <v>0</v>
      </c>
      <c r="K25" s="29">
        <f>$F$19</f>
        <v>4000</v>
      </c>
      <c r="L25" s="26">
        <f t="shared" ref="L25:L27" si="9">K25*J25</f>
        <v>0</v>
      </c>
      <c r="M25" s="27"/>
      <c r="N25" s="30">
        <f t="shared" ref="N25:N27" si="10">L25-H25</f>
        <v>0</v>
      </c>
      <c r="O25" s="31" t="str">
        <f t="shared" ref="O25:O27" si="11">IF((H25)=0,"",(N25/H25))</f>
        <v/>
      </c>
      <c r="Q25" s="24">
        <f>'Proposed Rates'!F84</f>
        <v>0</v>
      </c>
      <c r="R25" s="29">
        <f>$F$19</f>
        <v>4000</v>
      </c>
      <c r="S25" s="26">
        <f t="shared" ref="S25:S27" si="12">R25*Q25</f>
        <v>0</v>
      </c>
      <c r="T25" s="27"/>
      <c r="U25" s="30">
        <f t="shared" si="1"/>
        <v>0</v>
      </c>
      <c r="V25" s="31" t="str">
        <f t="shared" si="2"/>
        <v/>
      </c>
      <c r="X25" s="24">
        <f>'Proposed Rates'!G84</f>
        <v>0</v>
      </c>
      <c r="Y25" s="29">
        <f>$F$19</f>
        <v>4000</v>
      </c>
      <c r="Z25" s="26">
        <f t="shared" ref="Z25:Z27" si="13">Y25*X25</f>
        <v>0</v>
      </c>
      <c r="AA25" s="27"/>
      <c r="AB25" s="30">
        <f t="shared" si="3"/>
        <v>0</v>
      </c>
      <c r="AC25" s="31" t="str">
        <f t="shared" si="4"/>
        <v/>
      </c>
      <c r="AE25" s="24">
        <f>'Proposed Rates'!H84</f>
        <v>0</v>
      </c>
      <c r="AF25" s="29">
        <f>$F$19</f>
        <v>4000</v>
      </c>
      <c r="AG25" s="26">
        <f t="shared" ref="AG25:AG27" si="14">AF25*AE25</f>
        <v>0</v>
      </c>
      <c r="AH25" s="27"/>
      <c r="AI25" s="30">
        <f t="shared" si="5"/>
        <v>0</v>
      </c>
      <c r="AJ25" s="31" t="str">
        <f t="shared" si="6"/>
        <v/>
      </c>
      <c r="AL25" s="24">
        <f>'Proposed Rates'!I84</f>
        <v>0</v>
      </c>
      <c r="AM25" s="29">
        <f>$F$19</f>
        <v>4000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Rates'!D98</f>
        <v>0</v>
      </c>
      <c r="G26" s="25">
        <f t="shared" ref="G26:G27" si="16">$F$19</f>
        <v>4000</v>
      </c>
      <c r="H26" s="26">
        <f t="shared" si="0"/>
        <v>0</v>
      </c>
      <c r="I26" s="27"/>
      <c r="J26" s="24">
        <f>'Proposed Rates'!E98</f>
        <v>0</v>
      </c>
      <c r="K26" s="29">
        <f t="shared" ref="K26:K27" si="17">$F$19</f>
        <v>4000</v>
      </c>
      <c r="L26" s="26">
        <f t="shared" si="9"/>
        <v>0</v>
      </c>
      <c r="M26" s="27"/>
      <c r="N26" s="30">
        <f t="shared" si="10"/>
        <v>0</v>
      </c>
      <c r="O26" s="31" t="str">
        <f t="shared" si="11"/>
        <v/>
      </c>
      <c r="Q26" s="24">
        <f>'Proposed Rates'!F98</f>
        <v>0</v>
      </c>
      <c r="R26" s="29">
        <f t="shared" ref="R26:R27" si="18">$F$19</f>
        <v>4000</v>
      </c>
      <c r="S26" s="26">
        <f t="shared" si="12"/>
        <v>0</v>
      </c>
      <c r="T26" s="27"/>
      <c r="U26" s="30">
        <f t="shared" si="1"/>
        <v>0</v>
      </c>
      <c r="V26" s="31" t="str">
        <f t="shared" si="2"/>
        <v/>
      </c>
      <c r="X26" s="24">
        <f>'Proposed Rates'!G98</f>
        <v>0</v>
      </c>
      <c r="Y26" s="29">
        <f t="shared" ref="Y26:Y27" si="19">$F$19</f>
        <v>4000</v>
      </c>
      <c r="Z26" s="26">
        <f t="shared" si="13"/>
        <v>0</v>
      </c>
      <c r="AA26" s="27"/>
      <c r="AB26" s="30">
        <f t="shared" si="3"/>
        <v>0</v>
      </c>
      <c r="AC26" s="31" t="str">
        <f t="shared" si="4"/>
        <v/>
      </c>
      <c r="AE26" s="24">
        <f>'Proposed Rates'!H98</f>
        <v>0</v>
      </c>
      <c r="AF26" s="29">
        <f t="shared" ref="AF26:AF27" si="20">$F$19</f>
        <v>4000</v>
      </c>
      <c r="AG26" s="26">
        <f t="shared" si="14"/>
        <v>0</v>
      </c>
      <c r="AH26" s="27"/>
      <c r="AI26" s="30">
        <f t="shared" si="5"/>
        <v>0</v>
      </c>
      <c r="AJ26" s="31" t="str">
        <f t="shared" si="6"/>
        <v/>
      </c>
      <c r="AL26" s="24">
        <f>'Proposed Rates'!I98</f>
        <v>0</v>
      </c>
      <c r="AM26" s="29">
        <f t="shared" ref="AM26:AM27" si="21">$F$19</f>
        <v>4000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Rates'!D112</f>
        <v>0</v>
      </c>
      <c r="G27" s="25">
        <f t="shared" si="16"/>
        <v>4000</v>
      </c>
      <c r="H27" s="26">
        <f t="shared" si="0"/>
        <v>0</v>
      </c>
      <c r="I27" s="27"/>
      <c r="J27" s="24">
        <f>'Proposed Rates'!E112</f>
        <v>0</v>
      </c>
      <c r="K27" s="29">
        <f t="shared" si="17"/>
        <v>4000</v>
      </c>
      <c r="L27" s="26">
        <f t="shared" si="9"/>
        <v>0</v>
      </c>
      <c r="M27" s="27"/>
      <c r="N27" s="30">
        <f t="shared" si="10"/>
        <v>0</v>
      </c>
      <c r="O27" s="31" t="str">
        <f t="shared" si="11"/>
        <v/>
      </c>
      <c r="Q27" s="24">
        <f>'Proposed Rates'!F112</f>
        <v>0</v>
      </c>
      <c r="R27" s="29">
        <f t="shared" si="18"/>
        <v>4000</v>
      </c>
      <c r="S27" s="26">
        <f t="shared" si="12"/>
        <v>0</v>
      </c>
      <c r="T27" s="27"/>
      <c r="U27" s="30">
        <f t="shared" si="1"/>
        <v>0</v>
      </c>
      <c r="V27" s="31" t="str">
        <f t="shared" si="2"/>
        <v/>
      </c>
      <c r="X27" s="24">
        <f>'Proposed Rates'!G112</f>
        <v>0</v>
      </c>
      <c r="Y27" s="29">
        <f t="shared" si="19"/>
        <v>4000</v>
      </c>
      <c r="Z27" s="26">
        <f t="shared" si="13"/>
        <v>0</v>
      </c>
      <c r="AA27" s="27"/>
      <c r="AB27" s="30">
        <f t="shared" si="3"/>
        <v>0</v>
      </c>
      <c r="AC27" s="31" t="str">
        <f t="shared" si="4"/>
        <v/>
      </c>
      <c r="AE27" s="24">
        <f>'Proposed Rates'!H112</f>
        <v>0</v>
      </c>
      <c r="AF27" s="29">
        <f t="shared" si="20"/>
        <v>4000</v>
      </c>
      <c r="AG27" s="26">
        <f t="shared" si="14"/>
        <v>0</v>
      </c>
      <c r="AH27" s="27"/>
      <c r="AI27" s="30">
        <f t="shared" si="5"/>
        <v>0</v>
      </c>
      <c r="AJ27" s="31" t="str">
        <f t="shared" si="6"/>
        <v/>
      </c>
      <c r="AL27" s="24">
        <f>'Proposed Rates'!I112</f>
        <v>0</v>
      </c>
      <c r="AM27" s="29">
        <f t="shared" si="21"/>
        <v>4000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Rates'!D23</f>
        <v>4.4561999999999999</v>
      </c>
      <c r="G29" s="45">
        <f>+$F$19</f>
        <v>4000</v>
      </c>
      <c r="H29" s="26">
        <f t="shared" si="0"/>
        <v>17824.8</v>
      </c>
      <c r="I29" s="27"/>
      <c r="J29" s="24">
        <f>+'&gt;1500(2500)'!J29</f>
        <v>4.8106</v>
      </c>
      <c r="K29" s="45">
        <f>+$F$19</f>
        <v>4000</v>
      </c>
      <c r="L29" s="26">
        <f t="shared" si="22"/>
        <v>19242.400000000001</v>
      </c>
      <c r="M29" s="27"/>
      <c r="N29" s="30">
        <f t="shared" si="23"/>
        <v>1417.6000000000022</v>
      </c>
      <c r="O29" s="31">
        <f t="shared" si="24"/>
        <v>7.9529644091378429E-2</v>
      </c>
      <c r="Q29" s="24">
        <f>+'&gt;1500(2500)'!Q29</f>
        <v>5.1311</v>
      </c>
      <c r="R29" s="45">
        <f>+$F$19</f>
        <v>4000</v>
      </c>
      <c r="S29" s="26">
        <f t="shared" si="25"/>
        <v>20524.400000000001</v>
      </c>
      <c r="T29" s="27"/>
      <c r="U29" s="30">
        <f t="shared" si="1"/>
        <v>1282</v>
      </c>
      <c r="V29" s="31">
        <f t="shared" si="2"/>
        <v>6.6623705982621712E-2</v>
      </c>
      <c r="X29" s="24">
        <f>+'&gt;1500(2500)'!X29</f>
        <v>5.4149000000000003</v>
      </c>
      <c r="Y29" s="45">
        <f>+$F$19</f>
        <v>4000</v>
      </c>
      <c r="Z29" s="26">
        <f t="shared" si="26"/>
        <v>21659.600000000002</v>
      </c>
      <c r="AA29" s="27"/>
      <c r="AB29" s="30">
        <f t="shared" si="3"/>
        <v>1135.2000000000007</v>
      </c>
      <c r="AC29" s="31">
        <f t="shared" si="4"/>
        <v>5.53097776305276E-2</v>
      </c>
      <c r="AE29" s="24">
        <f>+'&gt;1500(2500)'!AE29</f>
        <v>5.5944000000000003</v>
      </c>
      <c r="AF29" s="45">
        <f>+$F$19</f>
        <v>4000</v>
      </c>
      <c r="AG29" s="26">
        <f t="shared" si="27"/>
        <v>22377.600000000002</v>
      </c>
      <c r="AH29" s="27"/>
      <c r="AI29" s="30">
        <f t="shared" si="5"/>
        <v>718</v>
      </c>
      <c r="AJ29" s="31">
        <f t="shared" si="6"/>
        <v>3.3149273301446007E-2</v>
      </c>
      <c r="AL29" s="24">
        <f>+'&gt;1500(2500)'!AL29</f>
        <v>5.6776</v>
      </c>
      <c r="AM29" s="45">
        <f>+$F$19</f>
        <v>4000</v>
      </c>
      <c r="AN29" s="26">
        <f t="shared" si="28"/>
        <v>22710.400000000001</v>
      </c>
      <c r="AO29" s="27"/>
      <c r="AP29" s="30">
        <f t="shared" si="7"/>
        <v>332.79999999999927</v>
      </c>
      <c r="AQ29" s="31">
        <f t="shared" si="8"/>
        <v>1.4872014872014838E-2</v>
      </c>
    </row>
    <row r="30" spans="2:43" x14ac:dyDescent="0.25">
      <c r="B30" s="21" t="s">
        <v>21</v>
      </c>
      <c r="C30" s="21"/>
      <c r="D30" s="22"/>
      <c r="E30" s="23"/>
      <c r="F30" s="24"/>
      <c r="G30" s="25">
        <f t="shared" ref="G30" si="29">$F$18</f>
        <v>1277500</v>
      </c>
      <c r="H30" s="26">
        <f t="shared" si="0"/>
        <v>0</v>
      </c>
      <c r="I30" s="27"/>
      <c r="J30" s="24"/>
      <c r="K30" s="25">
        <f t="shared" ref="K30:K38" si="30">$F$18</f>
        <v>1277500</v>
      </c>
      <c r="L30" s="26">
        <f t="shared" si="22"/>
        <v>0</v>
      </c>
      <c r="M30" s="27"/>
      <c r="N30" s="30">
        <f t="shared" si="23"/>
        <v>0</v>
      </c>
      <c r="O30" s="31" t="str">
        <f t="shared" si="24"/>
        <v/>
      </c>
      <c r="Q30" s="24"/>
      <c r="R30" s="25">
        <f t="shared" ref="R30:R38" si="31">$F$18</f>
        <v>1277500</v>
      </c>
      <c r="S30" s="26">
        <f t="shared" si="25"/>
        <v>0</v>
      </c>
      <c r="T30" s="27"/>
      <c r="U30" s="30">
        <f t="shared" si="1"/>
        <v>0</v>
      </c>
      <c r="V30" s="31" t="str">
        <f t="shared" si="2"/>
        <v/>
      </c>
      <c r="X30" s="24"/>
      <c r="Y30" s="25">
        <f t="shared" ref="Y30:Y38" si="32">$F$18</f>
        <v>1277500</v>
      </c>
      <c r="Z30" s="26">
        <f t="shared" si="26"/>
        <v>0</v>
      </c>
      <c r="AA30" s="27"/>
      <c r="AB30" s="30">
        <f t="shared" si="3"/>
        <v>0</v>
      </c>
      <c r="AC30" s="31" t="str">
        <f t="shared" si="4"/>
        <v/>
      </c>
      <c r="AE30" s="24"/>
      <c r="AF30" s="25">
        <f t="shared" ref="AF30:AF38" si="33">$F$18</f>
        <v>1277500</v>
      </c>
      <c r="AG30" s="26">
        <f t="shared" si="27"/>
        <v>0</v>
      </c>
      <c r="AH30" s="27"/>
      <c r="AI30" s="30">
        <f t="shared" si="5"/>
        <v>0</v>
      </c>
      <c r="AJ30" s="31" t="str">
        <f t="shared" si="6"/>
        <v/>
      </c>
      <c r="AL30" s="24"/>
      <c r="AM30" s="25">
        <f t="shared" ref="AM30:AM38" si="34">$F$18</f>
        <v>1277500</v>
      </c>
      <c r="AN30" s="26">
        <f t="shared" si="28"/>
        <v>0</v>
      </c>
      <c r="AO30" s="27"/>
      <c r="AP30" s="30">
        <f t="shared" si="7"/>
        <v>0</v>
      </c>
      <c r="AQ30" s="31" t="str">
        <f t="shared" si="8"/>
        <v/>
      </c>
    </row>
    <row r="31" spans="2:43" x14ac:dyDescent="0.25">
      <c r="B31" s="21" t="s">
        <v>136</v>
      </c>
      <c r="C31" s="21"/>
      <c r="D31" s="22" t="s">
        <v>59</v>
      </c>
      <c r="E31" s="23"/>
      <c r="F31" s="24">
        <f>+'Proposed Rates'!D70</f>
        <v>0</v>
      </c>
      <c r="G31" s="45">
        <f>+$F$19</f>
        <v>4000</v>
      </c>
      <c r="H31" s="26">
        <f t="shared" si="0"/>
        <v>0</v>
      </c>
      <c r="I31" s="27"/>
      <c r="J31" s="24">
        <f>+'&gt;1500(2500)'!J31</f>
        <v>4.8000000000000001E-2</v>
      </c>
      <c r="K31" s="45">
        <f>+$F$19</f>
        <v>4000</v>
      </c>
      <c r="L31" s="26">
        <f t="shared" si="22"/>
        <v>192</v>
      </c>
      <c r="M31" s="27"/>
      <c r="N31" s="30">
        <f t="shared" si="23"/>
        <v>192</v>
      </c>
      <c r="O31" s="31" t="str">
        <f t="shared" si="24"/>
        <v/>
      </c>
      <c r="Q31" s="24">
        <f>+'&gt;1500(2500)'!Q31</f>
        <v>4.7800000000000002E-2</v>
      </c>
      <c r="R31" s="45">
        <f>+$F$19</f>
        <v>4000</v>
      </c>
      <c r="S31" s="26">
        <f t="shared" si="25"/>
        <v>191.20000000000002</v>
      </c>
      <c r="T31" s="27"/>
      <c r="U31" s="30">
        <f t="shared" si="1"/>
        <v>-0.79999999999998295</v>
      </c>
      <c r="V31" s="31">
        <f t="shared" si="2"/>
        <v>-4.1666666666665781E-3</v>
      </c>
      <c r="X31" s="24">
        <f>+'&gt;1500(2500)'!X31</f>
        <v>0</v>
      </c>
      <c r="Y31" s="45">
        <f>+$F$19</f>
        <v>4000</v>
      </c>
      <c r="Z31" s="26">
        <f t="shared" si="26"/>
        <v>0</v>
      </c>
      <c r="AA31" s="27"/>
      <c r="AB31" s="30">
        <f t="shared" si="3"/>
        <v>-191.20000000000002</v>
      </c>
      <c r="AC31" s="31">
        <f t="shared" si="4"/>
        <v>-1</v>
      </c>
      <c r="AE31" s="24">
        <f>+'&gt;1500(2500)'!AE31</f>
        <v>0</v>
      </c>
      <c r="AF31" s="45">
        <f>+$F$19</f>
        <v>4000</v>
      </c>
      <c r="AG31" s="26">
        <f t="shared" si="27"/>
        <v>0</v>
      </c>
      <c r="AH31" s="27"/>
      <c r="AI31" s="30">
        <f t="shared" si="5"/>
        <v>0</v>
      </c>
      <c r="AJ31" s="31" t="str">
        <f t="shared" si="6"/>
        <v/>
      </c>
      <c r="AL31" s="24">
        <f>+'&gt;1500(2500)'!AL31</f>
        <v>0</v>
      </c>
      <c r="AM31" s="45">
        <f>+$F$19</f>
        <v>4000</v>
      </c>
      <c r="AN31" s="26">
        <f t="shared" si="28"/>
        <v>0</v>
      </c>
      <c r="AO31" s="27"/>
      <c r="AP31" s="30">
        <f t="shared" si="7"/>
        <v>0</v>
      </c>
      <c r="AQ31" s="31" t="str">
        <f t="shared" si="8"/>
        <v/>
      </c>
    </row>
    <row r="32" spans="2:43" x14ac:dyDescent="0.25">
      <c r="B32" s="33"/>
      <c r="C32" s="21"/>
      <c r="D32" s="22"/>
      <c r="E32" s="23"/>
      <c r="F32" s="24"/>
      <c r="G32" s="25">
        <f t="shared" ref="G32:G38" si="35">$F$18</f>
        <v>1277500</v>
      </c>
      <c r="H32" s="26">
        <f t="shared" si="0"/>
        <v>0</v>
      </c>
      <c r="I32" s="27"/>
      <c r="J32" s="28"/>
      <c r="K32" s="25">
        <f t="shared" si="30"/>
        <v>1277500</v>
      </c>
      <c r="L32" s="26">
        <f t="shared" si="22"/>
        <v>0</v>
      </c>
      <c r="M32" s="27"/>
      <c r="N32" s="30">
        <f t="shared" si="23"/>
        <v>0</v>
      </c>
      <c r="O32" s="31" t="str">
        <f t="shared" si="24"/>
        <v/>
      </c>
      <c r="Q32" s="28"/>
      <c r="R32" s="25">
        <f t="shared" si="31"/>
        <v>1277500</v>
      </c>
      <c r="S32" s="26">
        <f t="shared" si="25"/>
        <v>0</v>
      </c>
      <c r="T32" s="27"/>
      <c r="U32" s="30">
        <f t="shared" si="1"/>
        <v>0</v>
      </c>
      <c r="V32" s="31" t="str">
        <f t="shared" si="2"/>
        <v/>
      </c>
      <c r="X32" s="28"/>
      <c r="Y32" s="25">
        <f t="shared" si="32"/>
        <v>1277500</v>
      </c>
      <c r="Z32" s="26">
        <f t="shared" si="26"/>
        <v>0</v>
      </c>
      <c r="AA32" s="27"/>
      <c r="AB32" s="30">
        <f t="shared" si="3"/>
        <v>0</v>
      </c>
      <c r="AC32" s="31" t="str">
        <f t="shared" si="4"/>
        <v/>
      </c>
      <c r="AE32" s="28"/>
      <c r="AF32" s="25">
        <f t="shared" si="33"/>
        <v>1277500</v>
      </c>
      <c r="AG32" s="26">
        <f t="shared" si="27"/>
        <v>0</v>
      </c>
      <c r="AH32" s="27"/>
      <c r="AI32" s="30">
        <f t="shared" si="5"/>
        <v>0</v>
      </c>
      <c r="AJ32" s="31" t="str">
        <f t="shared" si="6"/>
        <v/>
      </c>
      <c r="AL32" s="28"/>
      <c r="AM32" s="25">
        <f t="shared" si="34"/>
        <v>1277500</v>
      </c>
      <c r="AN32" s="26">
        <f t="shared" si="28"/>
        <v>0</v>
      </c>
      <c r="AO32" s="27"/>
      <c r="AP32" s="30">
        <f t="shared" si="7"/>
        <v>0</v>
      </c>
      <c r="AQ32" s="31" t="str">
        <f t="shared" si="8"/>
        <v/>
      </c>
    </row>
    <row r="33" spans="2:43" x14ac:dyDescent="0.25">
      <c r="B33" s="33"/>
      <c r="C33" s="21"/>
      <c r="D33" s="22"/>
      <c r="E33" s="23"/>
      <c r="F33" s="24"/>
      <c r="G33" s="25">
        <f t="shared" si="35"/>
        <v>1277500</v>
      </c>
      <c r="H33" s="26">
        <f t="shared" si="0"/>
        <v>0</v>
      </c>
      <c r="I33" s="27"/>
      <c r="J33" s="28"/>
      <c r="K33" s="25">
        <f t="shared" si="30"/>
        <v>1277500</v>
      </c>
      <c r="L33" s="26">
        <f t="shared" si="22"/>
        <v>0</v>
      </c>
      <c r="M33" s="27"/>
      <c r="N33" s="30">
        <f t="shared" si="23"/>
        <v>0</v>
      </c>
      <c r="O33" s="31" t="str">
        <f t="shared" si="24"/>
        <v/>
      </c>
      <c r="Q33" s="28"/>
      <c r="R33" s="25">
        <f t="shared" si="31"/>
        <v>1277500</v>
      </c>
      <c r="S33" s="26">
        <f t="shared" si="25"/>
        <v>0</v>
      </c>
      <c r="T33" s="27"/>
      <c r="U33" s="30">
        <f t="shared" si="1"/>
        <v>0</v>
      </c>
      <c r="V33" s="31" t="str">
        <f t="shared" si="2"/>
        <v/>
      </c>
      <c r="X33" s="28"/>
      <c r="Y33" s="25">
        <f t="shared" si="32"/>
        <v>1277500</v>
      </c>
      <c r="Z33" s="26">
        <f t="shared" si="26"/>
        <v>0</v>
      </c>
      <c r="AA33" s="27"/>
      <c r="AB33" s="30">
        <f t="shared" si="3"/>
        <v>0</v>
      </c>
      <c r="AC33" s="31" t="str">
        <f t="shared" si="4"/>
        <v/>
      </c>
      <c r="AE33" s="28"/>
      <c r="AF33" s="25">
        <f t="shared" si="33"/>
        <v>1277500</v>
      </c>
      <c r="AG33" s="26">
        <f t="shared" si="27"/>
        <v>0</v>
      </c>
      <c r="AH33" s="27"/>
      <c r="AI33" s="30">
        <f t="shared" si="5"/>
        <v>0</v>
      </c>
      <c r="AJ33" s="31" t="str">
        <f t="shared" si="6"/>
        <v/>
      </c>
      <c r="AL33" s="28"/>
      <c r="AM33" s="25">
        <f t="shared" si="34"/>
        <v>1277500</v>
      </c>
      <c r="AN33" s="26">
        <f t="shared" si="28"/>
        <v>0</v>
      </c>
      <c r="AO33" s="27"/>
      <c r="AP33" s="30">
        <f t="shared" si="7"/>
        <v>0</v>
      </c>
      <c r="AQ33" s="31" t="str">
        <f t="shared" si="8"/>
        <v/>
      </c>
    </row>
    <row r="34" spans="2:43" x14ac:dyDescent="0.25">
      <c r="B34" s="33"/>
      <c r="C34" s="21"/>
      <c r="D34" s="22"/>
      <c r="E34" s="23"/>
      <c r="F34" s="24"/>
      <c r="G34" s="25">
        <f t="shared" si="35"/>
        <v>1277500</v>
      </c>
      <c r="H34" s="26">
        <f t="shared" si="0"/>
        <v>0</v>
      </c>
      <c r="I34" s="27"/>
      <c r="J34" s="28"/>
      <c r="K34" s="25">
        <f t="shared" si="30"/>
        <v>1277500</v>
      </c>
      <c r="L34" s="26">
        <f t="shared" si="22"/>
        <v>0</v>
      </c>
      <c r="M34" s="27"/>
      <c r="N34" s="30">
        <f t="shared" si="23"/>
        <v>0</v>
      </c>
      <c r="O34" s="31" t="str">
        <f t="shared" si="24"/>
        <v/>
      </c>
      <c r="Q34" s="28"/>
      <c r="R34" s="25">
        <f t="shared" si="31"/>
        <v>1277500</v>
      </c>
      <c r="S34" s="26">
        <f t="shared" si="25"/>
        <v>0</v>
      </c>
      <c r="T34" s="27"/>
      <c r="U34" s="30">
        <f t="shared" si="1"/>
        <v>0</v>
      </c>
      <c r="V34" s="31" t="str">
        <f t="shared" si="2"/>
        <v/>
      </c>
      <c r="X34" s="28"/>
      <c r="Y34" s="25">
        <f t="shared" si="32"/>
        <v>1277500</v>
      </c>
      <c r="Z34" s="26">
        <f t="shared" si="26"/>
        <v>0</v>
      </c>
      <c r="AA34" s="27"/>
      <c r="AB34" s="30">
        <f t="shared" si="3"/>
        <v>0</v>
      </c>
      <c r="AC34" s="31" t="str">
        <f t="shared" si="4"/>
        <v/>
      </c>
      <c r="AE34" s="28"/>
      <c r="AF34" s="25">
        <f t="shared" si="33"/>
        <v>1277500</v>
      </c>
      <c r="AG34" s="26">
        <f t="shared" si="27"/>
        <v>0</v>
      </c>
      <c r="AH34" s="27"/>
      <c r="AI34" s="30">
        <f t="shared" si="5"/>
        <v>0</v>
      </c>
      <c r="AJ34" s="31" t="str">
        <f t="shared" si="6"/>
        <v/>
      </c>
      <c r="AL34" s="28"/>
      <c r="AM34" s="25">
        <f t="shared" si="34"/>
        <v>1277500</v>
      </c>
      <c r="AN34" s="26">
        <f t="shared" si="28"/>
        <v>0</v>
      </c>
      <c r="AO34" s="27"/>
      <c r="AP34" s="30">
        <f t="shared" si="7"/>
        <v>0</v>
      </c>
      <c r="AQ34" s="31" t="str">
        <f t="shared" si="8"/>
        <v/>
      </c>
    </row>
    <row r="35" spans="2:43" x14ac:dyDescent="0.25">
      <c r="B35" s="33"/>
      <c r="C35" s="21"/>
      <c r="D35" s="22"/>
      <c r="E35" s="23"/>
      <c r="F35" s="24"/>
      <c r="G35" s="25">
        <f t="shared" si="35"/>
        <v>1277500</v>
      </c>
      <c r="H35" s="26">
        <f t="shared" si="0"/>
        <v>0</v>
      </c>
      <c r="I35" s="27"/>
      <c r="J35" s="28"/>
      <c r="K35" s="25">
        <f t="shared" si="30"/>
        <v>1277500</v>
      </c>
      <c r="L35" s="26">
        <f t="shared" si="22"/>
        <v>0</v>
      </c>
      <c r="M35" s="27"/>
      <c r="N35" s="30">
        <f t="shared" si="23"/>
        <v>0</v>
      </c>
      <c r="O35" s="31" t="str">
        <f t="shared" si="24"/>
        <v/>
      </c>
      <c r="Q35" s="28"/>
      <c r="R35" s="25">
        <f t="shared" si="31"/>
        <v>1277500</v>
      </c>
      <c r="S35" s="26">
        <f t="shared" si="25"/>
        <v>0</v>
      </c>
      <c r="T35" s="27"/>
      <c r="U35" s="30">
        <f t="shared" si="1"/>
        <v>0</v>
      </c>
      <c r="V35" s="31" t="str">
        <f t="shared" si="2"/>
        <v/>
      </c>
      <c r="X35" s="28"/>
      <c r="Y35" s="25">
        <f t="shared" si="32"/>
        <v>1277500</v>
      </c>
      <c r="Z35" s="26">
        <f t="shared" si="26"/>
        <v>0</v>
      </c>
      <c r="AA35" s="27"/>
      <c r="AB35" s="30">
        <f t="shared" si="3"/>
        <v>0</v>
      </c>
      <c r="AC35" s="31" t="str">
        <f t="shared" si="4"/>
        <v/>
      </c>
      <c r="AE35" s="28"/>
      <c r="AF35" s="25">
        <f t="shared" si="33"/>
        <v>1277500</v>
      </c>
      <c r="AG35" s="26">
        <f t="shared" si="27"/>
        <v>0</v>
      </c>
      <c r="AH35" s="27"/>
      <c r="AI35" s="30">
        <f t="shared" si="5"/>
        <v>0</v>
      </c>
      <c r="AJ35" s="31" t="str">
        <f t="shared" si="6"/>
        <v/>
      </c>
      <c r="AL35" s="28"/>
      <c r="AM35" s="25">
        <f t="shared" si="34"/>
        <v>1277500</v>
      </c>
      <c r="AN35" s="26">
        <f t="shared" si="28"/>
        <v>0</v>
      </c>
      <c r="AO35" s="27"/>
      <c r="AP35" s="30">
        <f t="shared" si="7"/>
        <v>0</v>
      </c>
      <c r="AQ35" s="31" t="str">
        <f t="shared" si="8"/>
        <v/>
      </c>
    </row>
    <row r="36" spans="2:43" ht="25" x14ac:dyDescent="0.25">
      <c r="B36" s="229" t="s">
        <v>101</v>
      </c>
      <c r="C36" s="21"/>
      <c r="D36" s="22" t="s">
        <v>59</v>
      </c>
      <c r="E36" s="23"/>
      <c r="F36" s="24">
        <f>+'Proposed Rates'!D55</f>
        <v>0.2427</v>
      </c>
      <c r="G36" s="25">
        <f>$F$19</f>
        <v>4000</v>
      </c>
      <c r="H36" s="26">
        <f t="shared" si="0"/>
        <v>970.8</v>
      </c>
      <c r="I36" s="27"/>
      <c r="J36" s="28">
        <f>+'Proposed Rates'!E55</f>
        <v>-0.21590000000000001</v>
      </c>
      <c r="K36" s="25">
        <f>$F$19</f>
        <v>4000</v>
      </c>
      <c r="L36" s="26">
        <f t="shared" si="22"/>
        <v>-863.6</v>
      </c>
      <c r="M36" s="27"/>
      <c r="N36" s="30">
        <f t="shared" si="23"/>
        <v>-1834.4</v>
      </c>
      <c r="O36" s="31">
        <f t="shared" si="24"/>
        <v>-1.8895756077461889</v>
      </c>
      <c r="Q36" s="28">
        <f>+'Proposed Rates'!F55</f>
        <v>-0.21479999999999999</v>
      </c>
      <c r="R36" s="25">
        <f>$F$19</f>
        <v>4000</v>
      </c>
      <c r="S36" s="26">
        <f t="shared" si="25"/>
        <v>-859.19999999999993</v>
      </c>
      <c r="T36" s="27"/>
      <c r="U36" s="30">
        <f t="shared" si="1"/>
        <v>4.4000000000000909</v>
      </c>
      <c r="V36" s="31">
        <f t="shared" si="2"/>
        <v>-5.0949513663734259E-3</v>
      </c>
      <c r="X36" s="28">
        <f>+'Proposed Rates'!G55</f>
        <v>0</v>
      </c>
      <c r="Y36" s="25">
        <f>$F$19</f>
        <v>4000</v>
      </c>
      <c r="Z36" s="26">
        <f t="shared" si="26"/>
        <v>0</v>
      </c>
      <c r="AA36" s="27"/>
      <c r="AB36" s="30">
        <f t="shared" si="3"/>
        <v>859.19999999999993</v>
      </c>
      <c r="AC36" s="31">
        <f t="shared" si="4"/>
        <v>-1</v>
      </c>
      <c r="AE36" s="28">
        <f>+'Proposed Rates'!H55</f>
        <v>0</v>
      </c>
      <c r="AF36" s="25">
        <f>$F$19</f>
        <v>4000</v>
      </c>
      <c r="AG36" s="26">
        <f t="shared" si="27"/>
        <v>0</v>
      </c>
      <c r="AH36" s="27"/>
      <c r="AI36" s="30">
        <f t="shared" si="5"/>
        <v>0</v>
      </c>
      <c r="AJ36" s="31" t="str">
        <f t="shared" si="6"/>
        <v/>
      </c>
      <c r="AL36" s="28">
        <f>+'Proposed Rates'!I55</f>
        <v>0</v>
      </c>
      <c r="AM36" s="25">
        <f>$F$19</f>
        <v>4000</v>
      </c>
      <c r="AN36" s="26">
        <f t="shared" si="28"/>
        <v>0</v>
      </c>
      <c r="AO36" s="27"/>
      <c r="AP36" s="30">
        <f t="shared" si="7"/>
        <v>0</v>
      </c>
      <c r="AQ36" s="31" t="str">
        <f t="shared" si="8"/>
        <v/>
      </c>
    </row>
    <row r="37" spans="2:43" x14ac:dyDescent="0.25">
      <c r="B37" s="33"/>
      <c r="C37" s="21"/>
      <c r="D37" s="22"/>
      <c r="E37" s="23"/>
      <c r="F37" s="24"/>
      <c r="G37" s="25">
        <f t="shared" si="35"/>
        <v>1277500</v>
      </c>
      <c r="H37" s="26">
        <f t="shared" si="0"/>
        <v>0</v>
      </c>
      <c r="I37" s="27"/>
      <c r="J37" s="28"/>
      <c r="K37" s="25">
        <f t="shared" si="30"/>
        <v>1277500</v>
      </c>
      <c r="L37" s="26">
        <f t="shared" si="22"/>
        <v>0</v>
      </c>
      <c r="M37" s="27"/>
      <c r="N37" s="30">
        <f t="shared" si="23"/>
        <v>0</v>
      </c>
      <c r="O37" s="31" t="str">
        <f t="shared" si="24"/>
        <v/>
      </c>
      <c r="Q37" s="28"/>
      <c r="R37" s="25">
        <f t="shared" si="31"/>
        <v>1277500</v>
      </c>
      <c r="S37" s="26">
        <f t="shared" si="25"/>
        <v>0</v>
      </c>
      <c r="T37" s="27"/>
      <c r="U37" s="30">
        <f t="shared" si="1"/>
        <v>0</v>
      </c>
      <c r="V37" s="31" t="str">
        <f t="shared" si="2"/>
        <v/>
      </c>
      <c r="X37" s="28"/>
      <c r="Y37" s="25">
        <f t="shared" si="32"/>
        <v>1277500</v>
      </c>
      <c r="Z37" s="26">
        <f t="shared" si="26"/>
        <v>0</v>
      </c>
      <c r="AA37" s="27"/>
      <c r="AB37" s="30">
        <f t="shared" si="3"/>
        <v>0</v>
      </c>
      <c r="AC37" s="31" t="str">
        <f t="shared" si="4"/>
        <v/>
      </c>
      <c r="AE37" s="28"/>
      <c r="AF37" s="25">
        <f t="shared" si="33"/>
        <v>1277500</v>
      </c>
      <c r="AG37" s="26">
        <f t="shared" si="27"/>
        <v>0</v>
      </c>
      <c r="AH37" s="27"/>
      <c r="AI37" s="30">
        <f t="shared" si="5"/>
        <v>0</v>
      </c>
      <c r="AJ37" s="31" t="str">
        <f t="shared" si="6"/>
        <v/>
      </c>
      <c r="AL37" s="28"/>
      <c r="AM37" s="25">
        <f t="shared" si="34"/>
        <v>1277500</v>
      </c>
      <c r="AN37" s="26">
        <f t="shared" si="28"/>
        <v>0</v>
      </c>
      <c r="AO37" s="27"/>
      <c r="AP37" s="30">
        <f t="shared" si="7"/>
        <v>0</v>
      </c>
      <c r="AQ37" s="31" t="str">
        <f t="shared" si="8"/>
        <v/>
      </c>
    </row>
    <row r="38" spans="2:43" x14ac:dyDescent="0.25">
      <c r="B38" s="33"/>
      <c r="C38" s="21"/>
      <c r="D38" s="22"/>
      <c r="E38" s="23"/>
      <c r="F38" s="24"/>
      <c r="G38" s="25">
        <f t="shared" si="35"/>
        <v>1277500</v>
      </c>
      <c r="H38" s="26">
        <f t="shared" si="0"/>
        <v>0</v>
      </c>
      <c r="I38" s="27"/>
      <c r="J38" s="28"/>
      <c r="K38" s="25">
        <f t="shared" si="30"/>
        <v>1277500</v>
      </c>
      <c r="L38" s="26">
        <f t="shared" si="22"/>
        <v>0</v>
      </c>
      <c r="M38" s="27"/>
      <c r="N38" s="30">
        <f t="shared" si="23"/>
        <v>0</v>
      </c>
      <c r="O38" s="31" t="str">
        <f t="shared" si="24"/>
        <v/>
      </c>
      <c r="Q38" s="28"/>
      <c r="R38" s="25">
        <f t="shared" si="31"/>
        <v>1277500</v>
      </c>
      <c r="S38" s="26">
        <f t="shared" si="25"/>
        <v>0</v>
      </c>
      <c r="T38" s="27"/>
      <c r="U38" s="30">
        <f t="shared" si="1"/>
        <v>0</v>
      </c>
      <c r="V38" s="31" t="str">
        <f t="shared" si="2"/>
        <v/>
      </c>
      <c r="X38" s="28"/>
      <c r="Y38" s="25">
        <f t="shared" si="32"/>
        <v>1277500</v>
      </c>
      <c r="Z38" s="26">
        <f t="shared" si="26"/>
        <v>0</v>
      </c>
      <c r="AA38" s="27"/>
      <c r="AB38" s="30">
        <f t="shared" si="3"/>
        <v>0</v>
      </c>
      <c r="AC38" s="31" t="str">
        <f t="shared" si="4"/>
        <v/>
      </c>
      <c r="AE38" s="28"/>
      <c r="AF38" s="25">
        <f t="shared" si="33"/>
        <v>1277500</v>
      </c>
      <c r="AG38" s="26">
        <f t="shared" si="27"/>
        <v>0</v>
      </c>
      <c r="AH38" s="27"/>
      <c r="AI38" s="30">
        <f t="shared" si="5"/>
        <v>0</v>
      </c>
      <c r="AJ38" s="31" t="str">
        <f t="shared" si="6"/>
        <v/>
      </c>
      <c r="AL38" s="28"/>
      <c r="AM38" s="25">
        <f t="shared" si="34"/>
        <v>1277500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22989.53</v>
      </c>
      <c r="I39" s="62"/>
      <c r="J39" s="239"/>
      <c r="K39" s="240"/>
      <c r="L39" s="238">
        <f>SUM(L23:L38)</f>
        <v>22764.730000000003</v>
      </c>
      <c r="M39" s="62"/>
      <c r="N39" s="37">
        <f t="shared" si="23"/>
        <v>-224.79999999999563</v>
      </c>
      <c r="O39" s="38">
        <f t="shared" si="24"/>
        <v>-9.7783643249773119E-3</v>
      </c>
      <c r="Q39" s="239"/>
      <c r="R39" s="240"/>
      <c r="S39" s="238">
        <f>SUM(S23:S38)</f>
        <v>24050.33</v>
      </c>
      <c r="T39" s="62"/>
      <c r="U39" s="37">
        <f t="shared" si="1"/>
        <v>1285.5999999999985</v>
      </c>
      <c r="V39" s="38">
        <f t="shared" si="2"/>
        <v>5.6473325183298832E-2</v>
      </c>
      <c r="X39" s="239"/>
      <c r="Y39" s="240"/>
      <c r="Z39" s="238">
        <f>SUM(Z23:Z38)</f>
        <v>25853.530000000002</v>
      </c>
      <c r="AA39" s="62"/>
      <c r="AB39" s="37">
        <f t="shared" si="3"/>
        <v>1803.2000000000007</v>
      </c>
      <c r="AC39" s="38">
        <f t="shared" si="4"/>
        <v>7.4976102199013517E-2</v>
      </c>
      <c r="AE39" s="239"/>
      <c r="AF39" s="240"/>
      <c r="AG39" s="238">
        <f>SUM(AG23:AG38)</f>
        <v>26510.090000000004</v>
      </c>
      <c r="AH39" s="62"/>
      <c r="AI39" s="37">
        <f t="shared" si="5"/>
        <v>656.56000000000131</v>
      </c>
      <c r="AJ39" s="38">
        <f t="shared" si="6"/>
        <v>2.5395371541139692E-2</v>
      </c>
      <c r="AL39" s="239"/>
      <c r="AM39" s="240"/>
      <c r="AN39" s="238">
        <f>SUM(AN23:AN38)</f>
        <v>26744.49</v>
      </c>
      <c r="AO39" s="62"/>
      <c r="AP39" s="37">
        <f t="shared" si="7"/>
        <v>234.39999999999782</v>
      </c>
      <c r="AQ39" s="38">
        <f t="shared" si="8"/>
        <v>8.8419164174847308E-3</v>
      </c>
    </row>
    <row r="40" spans="2:43" ht="25" x14ac:dyDescent="0.25">
      <c r="B40" s="40" t="str">
        <f>+'&gt;50 (100)'!B40</f>
        <v>Deferral/Variance Account Disposition Rate Rider Class 1</v>
      </c>
      <c r="C40" s="21"/>
      <c r="D40" s="22" t="str">
        <f>+'&gt;50 (100)'!D40</f>
        <v>per kW</v>
      </c>
      <c r="E40" s="23"/>
      <c r="F40" s="24">
        <f>+'Proposed Rates'!D41</f>
        <v>-7.1900000000000006E-2</v>
      </c>
      <c r="G40" s="45">
        <f>+$F$19</f>
        <v>4000</v>
      </c>
      <c r="H40" s="26">
        <f>G40*F40</f>
        <v>-287.60000000000002</v>
      </c>
      <c r="I40" s="27"/>
      <c r="J40" s="24">
        <f>+'Proposed Rates'!E41</f>
        <v>-0.19719999999999999</v>
      </c>
      <c r="K40" s="45">
        <f>+$F$19</f>
        <v>4000</v>
      </c>
      <c r="L40" s="26">
        <f>K40*J40</f>
        <v>-788.8</v>
      </c>
      <c r="M40" s="27"/>
      <c r="N40" s="30">
        <f>L40-H40</f>
        <v>-501.19999999999993</v>
      </c>
      <c r="O40" s="31">
        <f>IF((H40)=0,"",(N40/H40))</f>
        <v>1.7426981919332403</v>
      </c>
      <c r="Q40" s="24">
        <f>+'Proposed Rates'!F41</f>
        <v>-0.19620000000000001</v>
      </c>
      <c r="R40" s="45">
        <f>+$F$19</f>
        <v>4000</v>
      </c>
      <c r="S40" s="26">
        <f>R40*Q40</f>
        <v>-784.80000000000007</v>
      </c>
      <c r="T40" s="27"/>
      <c r="U40" s="30">
        <f t="shared" si="1"/>
        <v>3.9999999999998863</v>
      </c>
      <c r="V40" s="31">
        <f t="shared" si="2"/>
        <v>-5.0709939148071582E-3</v>
      </c>
      <c r="X40" s="24">
        <f>+'Proposed Rates'!G41</f>
        <v>0</v>
      </c>
      <c r="Y40" s="45">
        <f>+$F$19</f>
        <v>4000</v>
      </c>
      <c r="Z40" s="26">
        <f>Y40*X40</f>
        <v>0</v>
      </c>
      <c r="AA40" s="27"/>
      <c r="AB40" s="30">
        <f t="shared" si="3"/>
        <v>784.80000000000007</v>
      </c>
      <c r="AC40" s="31">
        <f t="shared" si="4"/>
        <v>-1</v>
      </c>
      <c r="AE40" s="24">
        <f>+'Proposed Rates'!H41</f>
        <v>0</v>
      </c>
      <c r="AF40" s="45">
        <f>+$F$19</f>
        <v>4000</v>
      </c>
      <c r="AG40" s="26">
        <f>AF40*AE40</f>
        <v>0</v>
      </c>
      <c r="AH40" s="27"/>
      <c r="AI40" s="30">
        <f t="shared" si="5"/>
        <v>0</v>
      </c>
      <c r="AJ40" s="31" t="str">
        <f t="shared" si="6"/>
        <v/>
      </c>
      <c r="AL40" s="24">
        <f>+'Proposed Rates'!I41</f>
        <v>0</v>
      </c>
      <c r="AM40" s="45">
        <f>+$F$19</f>
        <v>4000</v>
      </c>
      <c r="AN40" s="26">
        <f>AM40*AL40</f>
        <v>0</v>
      </c>
      <c r="AO40" s="27"/>
      <c r="AP40" s="30">
        <f t="shared" si="7"/>
        <v>0</v>
      </c>
      <c r="AQ40" s="31" t="str">
        <f t="shared" si="8"/>
        <v/>
      </c>
    </row>
    <row r="41" spans="2:43" x14ac:dyDescent="0.25">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Rates'!D126</f>
        <v>-1.5E-3</v>
      </c>
      <c r="G42" s="25">
        <f t="shared" ref="G42" si="36">$F$18</f>
        <v>1277500</v>
      </c>
      <c r="H42" s="26">
        <f t="shared" ref="H42:H43" si="37">G42*F42</f>
        <v>-1916.25</v>
      </c>
      <c r="I42" s="41"/>
      <c r="J42" s="24">
        <f>+'Proposed Rates'!E126</f>
        <v>2.5999999999999999E-3</v>
      </c>
      <c r="K42" s="25">
        <f t="shared" ref="K42" si="38">$F$18</f>
        <v>1277500</v>
      </c>
      <c r="L42" s="26">
        <f t="shared" ref="L42:L43" si="39">K42*J42</f>
        <v>3321.5</v>
      </c>
      <c r="M42" s="42"/>
      <c r="N42" s="30">
        <f t="shared" ref="N42:N43" si="40">L42-H42</f>
        <v>5237.75</v>
      </c>
      <c r="O42" s="31">
        <f t="shared" ref="O42:O46" si="41">IF((H42)=0,"",(N42/H42))</f>
        <v>-2.7333333333333334</v>
      </c>
      <c r="Q42" s="28">
        <f>+'Proposed Rates'!F126</f>
        <v>0</v>
      </c>
      <c r="R42" s="25">
        <f t="shared" ref="R42" si="42">$F$18</f>
        <v>1277500</v>
      </c>
      <c r="S42" s="26">
        <f t="shared" ref="S42:S43" si="43">R42*Q42</f>
        <v>0</v>
      </c>
      <c r="T42" s="42"/>
      <c r="U42" s="30">
        <f t="shared" si="1"/>
        <v>-3321.5</v>
      </c>
      <c r="V42" s="31">
        <f t="shared" si="2"/>
        <v>-1</v>
      </c>
      <c r="X42" s="28">
        <f>+'Proposed Rates'!G126</f>
        <v>0</v>
      </c>
      <c r="Y42" s="25">
        <f t="shared" ref="Y42" si="44">$F$18</f>
        <v>1277500</v>
      </c>
      <c r="Z42" s="26">
        <f t="shared" ref="Z42:Z43" si="45">Y42*X42</f>
        <v>0</v>
      </c>
      <c r="AA42" s="42"/>
      <c r="AB42" s="30">
        <f t="shared" si="3"/>
        <v>0</v>
      </c>
      <c r="AC42" s="31" t="str">
        <f t="shared" si="4"/>
        <v/>
      </c>
      <c r="AE42" s="28">
        <f>+'Proposed Rates'!H126</f>
        <v>0</v>
      </c>
      <c r="AF42" s="25">
        <f t="shared" ref="AF42" si="46">$F$18</f>
        <v>1277500</v>
      </c>
      <c r="AG42" s="26">
        <f t="shared" ref="AG42:AG43" si="47">AF42*AE42</f>
        <v>0</v>
      </c>
      <c r="AH42" s="42"/>
      <c r="AI42" s="30">
        <f t="shared" si="5"/>
        <v>0</v>
      </c>
      <c r="AJ42" s="31" t="str">
        <f t="shared" si="6"/>
        <v/>
      </c>
      <c r="AL42" s="28">
        <f>+'Proposed Rates'!I126</f>
        <v>0</v>
      </c>
      <c r="AM42" s="25">
        <f t="shared" ref="AM42" si="48">$F$18</f>
        <v>1277500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Rates'!D142</f>
        <v>0</v>
      </c>
      <c r="G43" s="25">
        <f>$F$19</f>
        <v>4000</v>
      </c>
      <c r="H43" s="26">
        <f t="shared" si="37"/>
        <v>0</v>
      </c>
      <c r="I43" s="41"/>
      <c r="J43" s="28">
        <f>+'Proposed Rates'!E142</f>
        <v>-0.11700000000000001</v>
      </c>
      <c r="K43" s="45">
        <f>+$F$19</f>
        <v>4000</v>
      </c>
      <c r="L43" s="26">
        <f t="shared" si="39"/>
        <v>-468</v>
      </c>
      <c r="M43" s="42"/>
      <c r="N43" s="30">
        <f t="shared" si="40"/>
        <v>-468</v>
      </c>
      <c r="O43" s="31" t="str">
        <f t="shared" si="41"/>
        <v/>
      </c>
      <c r="Q43" s="28">
        <f>+'Proposed Rates'!F142</f>
        <v>0</v>
      </c>
      <c r="R43" s="25">
        <f>$F$19</f>
        <v>4000</v>
      </c>
      <c r="S43" s="26">
        <f t="shared" si="43"/>
        <v>0</v>
      </c>
      <c r="T43" s="42"/>
      <c r="U43" s="30">
        <f t="shared" si="1"/>
        <v>468</v>
      </c>
      <c r="V43" s="31">
        <f t="shared" si="2"/>
        <v>-1</v>
      </c>
      <c r="X43" s="28">
        <f>+'Proposed Rates'!G142</f>
        <v>0</v>
      </c>
      <c r="Y43" s="25">
        <f>$F$19</f>
        <v>4000</v>
      </c>
      <c r="Z43" s="26">
        <f t="shared" si="45"/>
        <v>0</v>
      </c>
      <c r="AA43" s="42"/>
      <c r="AB43" s="30">
        <f t="shared" si="3"/>
        <v>0</v>
      </c>
      <c r="AC43" s="31" t="str">
        <f t="shared" si="4"/>
        <v/>
      </c>
      <c r="AE43" s="28">
        <f>+'Proposed Rates'!H142</f>
        <v>0</v>
      </c>
      <c r="AF43" s="25">
        <f>$F$19</f>
        <v>4000</v>
      </c>
      <c r="AG43" s="26">
        <f t="shared" si="47"/>
        <v>0</v>
      </c>
      <c r="AH43" s="42"/>
      <c r="AI43" s="30">
        <f t="shared" si="5"/>
        <v>0</v>
      </c>
      <c r="AJ43" s="31" t="str">
        <f t="shared" si="6"/>
        <v/>
      </c>
      <c r="AL43" s="28">
        <f>+'Proposed Rates'!I142</f>
        <v>0</v>
      </c>
      <c r="AM43" s="25">
        <f>$F$19</f>
        <v>4000</v>
      </c>
      <c r="AN43" s="26">
        <f t="shared" si="49"/>
        <v>0</v>
      </c>
      <c r="AO43" s="42"/>
      <c r="AP43" s="30">
        <f t="shared" si="7"/>
        <v>0</v>
      </c>
      <c r="AQ43" s="31" t="str">
        <f t="shared" si="8"/>
        <v/>
      </c>
    </row>
    <row r="44" spans="2:43" x14ac:dyDescent="0.25">
      <c r="B44" s="43" t="s">
        <v>24</v>
      </c>
      <c r="C44" s="21"/>
      <c r="D44" s="22" t="s">
        <v>59</v>
      </c>
      <c r="E44" s="23"/>
      <c r="F44" s="44">
        <f>'Proposed Rates'!D236</f>
        <v>2.6210000000000001E-2</v>
      </c>
      <c r="G44" s="45">
        <f>+$F$19</f>
        <v>4000</v>
      </c>
      <c r="H44" s="26">
        <f>G44*F44</f>
        <v>104.84</v>
      </c>
      <c r="I44" s="27"/>
      <c r="J44" s="46">
        <f>'Proposed Rates'!E236</f>
        <v>2.0990000000000002E-2</v>
      </c>
      <c r="K44" s="45">
        <f>+$F$19</f>
        <v>4000</v>
      </c>
      <c r="L44" s="26">
        <f>K44*J44</f>
        <v>83.960000000000008</v>
      </c>
      <c r="M44" s="27"/>
      <c r="N44" s="30">
        <f>L44-H44</f>
        <v>-20.879999999999995</v>
      </c>
      <c r="O44" s="31">
        <f>IF((H44)=0,"",(N44/H44))</f>
        <v>-0.19916062571537577</v>
      </c>
      <c r="Q44" s="46">
        <f>'Proposed Rates'!F236</f>
        <v>2.128E-2</v>
      </c>
      <c r="R44" s="45">
        <f>+$F$19</f>
        <v>4000</v>
      </c>
      <c r="S44" s="26">
        <f>R44*Q44</f>
        <v>85.12</v>
      </c>
      <c r="T44" s="27"/>
      <c r="U44" s="30">
        <f t="shared" si="1"/>
        <v>1.1599999999999966</v>
      </c>
      <c r="V44" s="31">
        <f t="shared" si="2"/>
        <v>1.3816102906145742E-2</v>
      </c>
      <c r="X44" s="46">
        <f>'Proposed Rates'!G236</f>
        <v>2.1559999999999999E-2</v>
      </c>
      <c r="Y44" s="45">
        <f>+$F$19</f>
        <v>4000</v>
      </c>
      <c r="Z44" s="26">
        <f>Y44*X44</f>
        <v>86.24</v>
      </c>
      <c r="AA44" s="27"/>
      <c r="AB44" s="30">
        <f t="shared" si="3"/>
        <v>1.1199999999999903</v>
      </c>
      <c r="AC44" s="31">
        <f t="shared" si="4"/>
        <v>1.3157894736841992E-2</v>
      </c>
      <c r="AE44" s="46">
        <f>'Proposed Rates'!H236</f>
        <v>2.1780000000000001E-2</v>
      </c>
      <c r="AF44" s="45">
        <f>+$F$19</f>
        <v>4000</v>
      </c>
      <c r="AG44" s="26">
        <f>AF44*AE44</f>
        <v>87.12</v>
      </c>
      <c r="AH44" s="27"/>
      <c r="AI44" s="30">
        <f t="shared" si="5"/>
        <v>0.88000000000000966</v>
      </c>
      <c r="AJ44" s="31">
        <f t="shared" si="6"/>
        <v>1.0204081632653173E-2</v>
      </c>
      <c r="AL44" s="46">
        <f>'Proposed Rates'!I236</f>
        <v>2.2120000000000001E-2</v>
      </c>
      <c r="AM44" s="45">
        <f>+$F$19</f>
        <v>4000</v>
      </c>
      <c r="AN44" s="26">
        <f>AM44*AL44</f>
        <v>88.48</v>
      </c>
      <c r="AO44" s="27"/>
      <c r="AP44" s="30">
        <f t="shared" si="7"/>
        <v>1.3599999999999994</v>
      </c>
      <c r="AQ44" s="31">
        <f t="shared" si="8"/>
        <v>1.561065197428833E-2</v>
      </c>
    </row>
    <row r="45" spans="2:43" x14ac:dyDescent="0.25">
      <c r="B45" s="43" t="s">
        <v>25</v>
      </c>
      <c r="C45" s="21"/>
      <c r="D45" s="22"/>
      <c r="E45" s="23"/>
      <c r="F45" s="47"/>
      <c r="G45" s="48">
        <f>$F$18*(1+$F$73)-$F$18</f>
        <v>42796.25</v>
      </c>
      <c r="H45" s="26">
        <f t="shared" ref="H45" si="50">G45*F45</f>
        <v>0</v>
      </c>
      <c r="I45" s="27"/>
      <c r="J45" s="49"/>
      <c r="K45" s="48">
        <f>$F$18*(1+$J$73)-$F$18</f>
        <v>43179.5</v>
      </c>
      <c r="L45" s="26">
        <f t="shared" ref="L45" si="51">K45*J45</f>
        <v>0</v>
      </c>
      <c r="M45" s="27"/>
      <c r="N45" s="30">
        <f t="shared" ref="N45" si="52">L45-H45</f>
        <v>0</v>
      </c>
      <c r="O45" s="31" t="str">
        <f t="shared" ref="O45" si="53">IF((H45)=0,"",(N45/H45))</f>
        <v/>
      </c>
      <c r="Q45" s="49"/>
      <c r="R45" s="48">
        <f>$F$18*(1+Q73)-$F$18</f>
        <v>43179.5</v>
      </c>
      <c r="S45" s="26">
        <f t="shared" ref="S45" si="54">R45*Q45</f>
        <v>0</v>
      </c>
      <c r="T45" s="27"/>
      <c r="U45" s="30">
        <f t="shared" si="1"/>
        <v>0</v>
      </c>
      <c r="V45" s="31" t="str">
        <f t="shared" si="2"/>
        <v/>
      </c>
      <c r="X45" s="49"/>
      <c r="Y45" s="48">
        <f>$F$18*(1+X73)-$F$18</f>
        <v>43179.5</v>
      </c>
      <c r="Z45" s="26">
        <f t="shared" ref="Z45" si="55">Y45*X45</f>
        <v>0</v>
      </c>
      <c r="AA45" s="27"/>
      <c r="AB45" s="30">
        <f t="shared" si="3"/>
        <v>0</v>
      </c>
      <c r="AC45" s="31" t="str">
        <f t="shared" si="4"/>
        <v/>
      </c>
      <c r="AE45" s="49"/>
      <c r="AF45" s="48">
        <f>$F$18*(1+AE73)-$F$18</f>
        <v>43179.5</v>
      </c>
      <c r="AG45" s="26">
        <f t="shared" ref="AG45" si="56">AF45*AE45</f>
        <v>0</v>
      </c>
      <c r="AH45" s="27"/>
      <c r="AI45" s="30">
        <f t="shared" si="5"/>
        <v>0</v>
      </c>
      <c r="AJ45" s="31" t="str">
        <f t="shared" si="6"/>
        <v/>
      </c>
      <c r="AL45" s="49"/>
      <c r="AM45" s="48">
        <f>$F$18*(1+AL73)-$F$18</f>
        <v>43179.5</v>
      </c>
      <c r="AN45" s="26">
        <f t="shared" ref="AN45" si="57">AM45*AL45</f>
        <v>0</v>
      </c>
      <c r="AO45" s="27"/>
      <c r="AP45" s="30">
        <f t="shared" si="7"/>
        <v>0</v>
      </c>
      <c r="AQ45" s="31" t="str">
        <f t="shared" si="8"/>
        <v/>
      </c>
    </row>
    <row r="46" spans="2:43" x14ac:dyDescent="0.25">
      <c r="B46" s="43" t="s">
        <v>26</v>
      </c>
      <c r="C46" s="21"/>
      <c r="D46" s="22" t="s">
        <v>17</v>
      </c>
      <c r="E46" s="23"/>
      <c r="F46" s="173">
        <f>+'Proposed Rates'!D250</f>
        <v>0</v>
      </c>
      <c r="G46" s="25">
        <v>1</v>
      </c>
      <c r="H46" s="26">
        <f>G46*F46</f>
        <v>0</v>
      </c>
      <c r="I46" s="27"/>
      <c r="J46" s="47">
        <f>+'Proposed Rates'!E250</f>
        <v>0</v>
      </c>
      <c r="K46" s="25">
        <v>1</v>
      </c>
      <c r="L46" s="26">
        <f>K46*J46</f>
        <v>0</v>
      </c>
      <c r="M46" s="27"/>
      <c r="N46" s="30">
        <f>L46-H46</f>
        <v>0</v>
      </c>
      <c r="O46" s="31" t="str">
        <f t="shared" si="41"/>
        <v/>
      </c>
      <c r="Q46" s="47">
        <f>+'Proposed Rates'!F250</f>
        <v>0</v>
      </c>
      <c r="R46" s="25">
        <v>1</v>
      </c>
      <c r="S46" s="26">
        <f>R46*Q46</f>
        <v>0</v>
      </c>
      <c r="T46" s="27"/>
      <c r="U46" s="30">
        <f t="shared" si="1"/>
        <v>0</v>
      </c>
      <c r="V46" s="31" t="str">
        <f t="shared" si="2"/>
        <v/>
      </c>
      <c r="X46" s="47">
        <f>+'Proposed Rates'!G250</f>
        <v>0</v>
      </c>
      <c r="Y46" s="25">
        <v>1</v>
      </c>
      <c r="Z46" s="26">
        <f>Y46*X46</f>
        <v>0</v>
      </c>
      <c r="AA46" s="27"/>
      <c r="AB46" s="30">
        <f t="shared" si="3"/>
        <v>0</v>
      </c>
      <c r="AC46" s="31" t="str">
        <f t="shared" si="4"/>
        <v/>
      </c>
      <c r="AE46" s="47">
        <f>+'Proposed Rates'!H250</f>
        <v>0</v>
      </c>
      <c r="AF46" s="25">
        <v>1</v>
      </c>
      <c r="AG46" s="26">
        <f>AF46*AE46</f>
        <v>0</v>
      </c>
      <c r="AH46" s="27"/>
      <c r="AI46" s="30">
        <f t="shared" si="5"/>
        <v>0</v>
      </c>
      <c r="AJ46" s="31" t="str">
        <f t="shared" si="6"/>
        <v/>
      </c>
      <c r="AL46" s="47">
        <f>+'Proposed Rates'!I250</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20890.52</v>
      </c>
      <c r="I47" s="36"/>
      <c r="J47" s="53"/>
      <c r="K47" s="55"/>
      <c r="L47" s="54">
        <f>SUM(L40:L46)+L39</f>
        <v>24913.390000000003</v>
      </c>
      <c r="M47" s="36"/>
      <c r="N47" s="37">
        <f t="shared" ref="N47:N64" si="58">L47-H47</f>
        <v>4022.8700000000026</v>
      </c>
      <c r="O47" s="38">
        <f t="shared" ref="O47:O64" si="59">IF((H47)=0,"",(N47/H47))</f>
        <v>0.19256916534389773</v>
      </c>
      <c r="Q47" s="53"/>
      <c r="R47" s="55"/>
      <c r="S47" s="54">
        <f>SUM(S40:S46)+S39</f>
        <v>23350.65</v>
      </c>
      <c r="T47" s="36"/>
      <c r="U47" s="37">
        <f t="shared" si="1"/>
        <v>-1562.7400000000016</v>
      </c>
      <c r="V47" s="38">
        <f t="shared" si="2"/>
        <v>-6.272691111085249E-2</v>
      </c>
      <c r="X47" s="53"/>
      <c r="Y47" s="55"/>
      <c r="Z47" s="54">
        <f>SUM(Z40:Z46)+Z39</f>
        <v>25939.770000000004</v>
      </c>
      <c r="AA47" s="36"/>
      <c r="AB47" s="37">
        <f t="shared" si="3"/>
        <v>2589.1200000000026</v>
      </c>
      <c r="AC47" s="38">
        <f t="shared" si="4"/>
        <v>0.11087999691657416</v>
      </c>
      <c r="AE47" s="53"/>
      <c r="AF47" s="55"/>
      <c r="AG47" s="54">
        <f>SUM(AG40:AG46)+AG39</f>
        <v>26597.210000000003</v>
      </c>
      <c r="AH47" s="36"/>
      <c r="AI47" s="37">
        <f t="shared" si="5"/>
        <v>657.43999999999869</v>
      </c>
      <c r="AJ47" s="38">
        <f t="shared" si="6"/>
        <v>2.5344866203516784E-2</v>
      </c>
      <c r="AL47" s="53"/>
      <c r="AM47" s="55"/>
      <c r="AN47" s="54">
        <f>SUM(AN40:AN46)+AN39</f>
        <v>26832.97</v>
      </c>
      <c r="AO47" s="36"/>
      <c r="AP47" s="37">
        <f t="shared" si="7"/>
        <v>235.7599999999984</v>
      </c>
      <c r="AQ47" s="38">
        <f t="shared" si="8"/>
        <v>8.8640876242281948E-3</v>
      </c>
    </row>
    <row r="48" spans="2:43" x14ac:dyDescent="0.25">
      <c r="B48" s="27" t="s">
        <v>28</v>
      </c>
      <c r="C48" s="27"/>
      <c r="D48" s="56" t="s">
        <v>59</v>
      </c>
      <c r="E48" s="57"/>
      <c r="F48" s="28">
        <f>'Proposed Rates'!D156</f>
        <v>3.0127999999999999</v>
      </c>
      <c r="G48" s="58">
        <f>+$F$19</f>
        <v>4000</v>
      </c>
      <c r="H48" s="26">
        <f>G48*F48</f>
        <v>12051.199999999999</v>
      </c>
      <c r="I48" s="27"/>
      <c r="J48" s="28">
        <f>'Proposed Rates'!E156</f>
        <v>3.2248000000000001</v>
      </c>
      <c r="K48" s="58">
        <f>+$F$19</f>
        <v>4000</v>
      </c>
      <c r="L48" s="26">
        <f>K48*J48</f>
        <v>12899.2</v>
      </c>
      <c r="M48" s="27"/>
      <c r="N48" s="30">
        <f t="shared" si="58"/>
        <v>848.00000000000182</v>
      </c>
      <c r="O48" s="31">
        <f t="shared" si="59"/>
        <v>7.0366436537440416E-2</v>
      </c>
      <c r="Q48" s="28">
        <f>'Proposed Rates'!F156</f>
        <v>3.2248000000000001</v>
      </c>
      <c r="R48" s="58">
        <f>+$F$19</f>
        <v>4000</v>
      </c>
      <c r="S48" s="26">
        <f>R48*Q48</f>
        <v>12899.2</v>
      </c>
      <c r="T48" s="27"/>
      <c r="U48" s="30">
        <f t="shared" si="1"/>
        <v>0</v>
      </c>
      <c r="V48" s="31">
        <f t="shared" si="2"/>
        <v>0</v>
      </c>
      <c r="X48" s="28">
        <f>'Proposed Rates'!G156</f>
        <v>3.2248000000000001</v>
      </c>
      <c r="Y48" s="58">
        <f>+$F$19</f>
        <v>4000</v>
      </c>
      <c r="Z48" s="26">
        <f>Y48*X48</f>
        <v>12899.2</v>
      </c>
      <c r="AA48" s="27"/>
      <c r="AB48" s="30">
        <f t="shared" si="3"/>
        <v>0</v>
      </c>
      <c r="AC48" s="31">
        <f t="shared" si="4"/>
        <v>0</v>
      </c>
      <c r="AE48" s="28">
        <f>'Proposed Rates'!H156</f>
        <v>3.2248000000000001</v>
      </c>
      <c r="AF48" s="58">
        <f>+$F$19</f>
        <v>4000</v>
      </c>
      <c r="AG48" s="26">
        <f>AF48*AE48</f>
        <v>12899.2</v>
      </c>
      <c r="AH48" s="27"/>
      <c r="AI48" s="30">
        <f t="shared" si="5"/>
        <v>0</v>
      </c>
      <c r="AJ48" s="31">
        <f t="shared" si="6"/>
        <v>0</v>
      </c>
      <c r="AL48" s="28">
        <f>'Proposed Rates'!I156</f>
        <v>3.2248000000000001</v>
      </c>
      <c r="AM48" s="58">
        <f>+$F$19</f>
        <v>4000</v>
      </c>
      <c r="AN48" s="26">
        <f>AM48*AL48</f>
        <v>12899.2</v>
      </c>
      <c r="AO48" s="27"/>
      <c r="AP48" s="30">
        <f t="shared" si="7"/>
        <v>0</v>
      </c>
      <c r="AQ48" s="31">
        <f t="shared" si="8"/>
        <v>0</v>
      </c>
    </row>
    <row r="49" spans="2:43" ht="25" x14ac:dyDescent="0.25">
      <c r="B49" s="60" t="s">
        <v>29</v>
      </c>
      <c r="C49" s="27"/>
      <c r="D49" s="56" t="s">
        <v>59</v>
      </c>
      <c r="E49" s="57"/>
      <c r="F49" s="28">
        <f>'Proposed Rates'!D170</f>
        <v>2.1882000000000001</v>
      </c>
      <c r="G49" s="58">
        <f>G48</f>
        <v>4000</v>
      </c>
      <c r="H49" s="26">
        <f>G49*F49</f>
        <v>8752.8000000000011</v>
      </c>
      <c r="I49" s="27"/>
      <c r="J49" s="28">
        <f>'Proposed Rates'!E170</f>
        <v>2.0994999999999999</v>
      </c>
      <c r="K49" s="58">
        <f>K48</f>
        <v>4000</v>
      </c>
      <c r="L49" s="26">
        <f>K49*J49</f>
        <v>8398</v>
      </c>
      <c r="M49" s="27"/>
      <c r="N49" s="30">
        <f t="shared" si="58"/>
        <v>-354.80000000000109</v>
      </c>
      <c r="O49" s="31">
        <f t="shared" si="59"/>
        <v>-4.053560003655985E-2</v>
      </c>
      <c r="Q49" s="28">
        <f>'Proposed Rates'!F170</f>
        <v>2.0994999999999999</v>
      </c>
      <c r="R49" s="58">
        <f>R48</f>
        <v>4000</v>
      </c>
      <c r="S49" s="26">
        <f>R49*Q49</f>
        <v>8398</v>
      </c>
      <c r="T49" s="27"/>
      <c r="U49" s="30">
        <f t="shared" si="1"/>
        <v>0</v>
      </c>
      <c r="V49" s="31">
        <f t="shared" si="2"/>
        <v>0</v>
      </c>
      <c r="X49" s="28">
        <f>'Proposed Rates'!G170</f>
        <v>2.0994999999999999</v>
      </c>
      <c r="Y49" s="58">
        <f>Y48</f>
        <v>4000</v>
      </c>
      <c r="Z49" s="26">
        <f>Y49*X49</f>
        <v>8398</v>
      </c>
      <c r="AA49" s="27"/>
      <c r="AB49" s="30">
        <f t="shared" si="3"/>
        <v>0</v>
      </c>
      <c r="AC49" s="31">
        <f t="shared" si="4"/>
        <v>0</v>
      </c>
      <c r="AE49" s="28">
        <f>'Proposed Rates'!H170</f>
        <v>2.0994999999999999</v>
      </c>
      <c r="AF49" s="58">
        <f>AF48</f>
        <v>4000</v>
      </c>
      <c r="AG49" s="26">
        <f>AF49*AE49</f>
        <v>8398</v>
      </c>
      <c r="AH49" s="27"/>
      <c r="AI49" s="30">
        <f t="shared" si="5"/>
        <v>0</v>
      </c>
      <c r="AJ49" s="31">
        <f t="shared" si="6"/>
        <v>0</v>
      </c>
      <c r="AL49" s="28">
        <f>'Proposed Rates'!I170</f>
        <v>2.0994999999999999</v>
      </c>
      <c r="AM49" s="58">
        <f>AM48</f>
        <v>4000</v>
      </c>
      <c r="AN49" s="26">
        <f>AM49*AL49</f>
        <v>8398</v>
      </c>
      <c r="AO49" s="27"/>
      <c r="AP49" s="30">
        <f t="shared" si="7"/>
        <v>0</v>
      </c>
      <c r="AQ49" s="31">
        <f t="shared" si="8"/>
        <v>0</v>
      </c>
    </row>
    <row r="50" spans="2:43" ht="26" x14ac:dyDescent="0.25">
      <c r="B50" s="50" t="s">
        <v>30</v>
      </c>
      <c r="C50" s="35"/>
      <c r="D50" s="35"/>
      <c r="E50" s="35"/>
      <c r="F50" s="61"/>
      <c r="G50" s="53"/>
      <c r="H50" s="54">
        <f>SUM(H47:H49)</f>
        <v>41694.520000000004</v>
      </c>
      <c r="I50" s="62"/>
      <c r="J50" s="63"/>
      <c r="K50" s="53"/>
      <c r="L50" s="54">
        <f>SUM(L47:L49)</f>
        <v>46210.590000000004</v>
      </c>
      <c r="M50" s="62"/>
      <c r="N50" s="37">
        <f t="shared" si="58"/>
        <v>4516.07</v>
      </c>
      <c r="O50" s="38">
        <f t="shared" si="59"/>
        <v>0.10831327474210038</v>
      </c>
      <c r="Q50" s="63"/>
      <c r="R50" s="53"/>
      <c r="S50" s="54">
        <f>SUM(S47:S49)</f>
        <v>44647.850000000006</v>
      </c>
      <c r="T50" s="62"/>
      <c r="U50" s="37">
        <f t="shared" si="1"/>
        <v>-1562.739999999998</v>
      </c>
      <c r="V50" s="38">
        <f t="shared" si="2"/>
        <v>-3.3817789385506607E-2</v>
      </c>
      <c r="X50" s="63"/>
      <c r="Y50" s="53"/>
      <c r="Z50" s="54">
        <f>SUM(Z47:Z49)</f>
        <v>47236.97</v>
      </c>
      <c r="AA50" s="62"/>
      <c r="AB50" s="37">
        <f t="shared" si="3"/>
        <v>2589.1199999999953</v>
      </c>
      <c r="AC50" s="38">
        <f t="shared" si="4"/>
        <v>5.7989802420497179E-2</v>
      </c>
      <c r="AE50" s="63"/>
      <c r="AF50" s="53"/>
      <c r="AG50" s="54">
        <f>SUM(AG47:AG49)</f>
        <v>47894.41</v>
      </c>
      <c r="AH50" s="62"/>
      <c r="AI50" s="37">
        <f t="shared" si="5"/>
        <v>657.44000000000233</v>
      </c>
      <c r="AJ50" s="38">
        <f t="shared" si="6"/>
        <v>1.3917912177686297E-2</v>
      </c>
      <c r="AL50" s="63"/>
      <c r="AM50" s="53"/>
      <c r="AN50" s="54">
        <f>SUM(AN47:AN49)</f>
        <v>48130.17</v>
      </c>
      <c r="AO50" s="62"/>
      <c r="AP50" s="37">
        <f t="shared" si="7"/>
        <v>235.75999999999476</v>
      </c>
      <c r="AQ50" s="38">
        <f t="shared" si="8"/>
        <v>4.9224951304336923E-3</v>
      </c>
    </row>
    <row r="51" spans="2:43" ht="25" x14ac:dyDescent="0.25">
      <c r="B51" s="65" t="s">
        <v>31</v>
      </c>
      <c r="C51" s="21"/>
      <c r="D51" s="22" t="s">
        <v>20</v>
      </c>
      <c r="E51" s="23"/>
      <c r="F51" s="66">
        <f>'Proposed Rates'!D181</f>
        <v>3.3999999999999998E-3</v>
      </c>
      <c r="G51" s="58">
        <f>F18+G45</f>
        <v>1320296.25</v>
      </c>
      <c r="H51" s="67">
        <f t="shared" ref="H51:H54" si="60">G51*F51</f>
        <v>4489.0072499999997</v>
      </c>
      <c r="I51" s="27"/>
      <c r="J51" s="66">
        <f>'Proposed Rates'!E181</f>
        <v>3.3999999999999998E-3</v>
      </c>
      <c r="K51" s="58">
        <f>F18+K45</f>
        <v>1320679.5</v>
      </c>
      <c r="L51" s="67">
        <f t="shared" ref="L51:L54" si="61">K51*J51</f>
        <v>4490.3103000000001</v>
      </c>
      <c r="M51" s="27"/>
      <c r="N51" s="30">
        <f t="shared" si="58"/>
        <v>1.3030500000004395</v>
      </c>
      <c r="O51" s="68">
        <f t="shared" si="59"/>
        <v>2.9027576197397312E-4</v>
      </c>
      <c r="Q51" s="66">
        <f>'Proposed Rates'!F181</f>
        <v>3.3999999999999998E-3</v>
      </c>
      <c r="R51" s="58">
        <f>F18+R45</f>
        <v>1320679.5</v>
      </c>
      <c r="S51" s="67">
        <f t="shared" ref="S51:S54" si="62">R51*Q51</f>
        <v>4490.3103000000001</v>
      </c>
      <c r="T51" s="27"/>
      <c r="U51" s="30">
        <f t="shared" si="1"/>
        <v>0</v>
      </c>
      <c r="V51" s="68">
        <f t="shared" si="2"/>
        <v>0</v>
      </c>
      <c r="X51" s="66">
        <f>'Proposed Rates'!G181</f>
        <v>3.3999999999999998E-3</v>
      </c>
      <c r="Y51" s="58">
        <f>F18+Y45</f>
        <v>1320679.5</v>
      </c>
      <c r="Z51" s="67">
        <f t="shared" ref="Z51:Z54" si="63">Y51*X51</f>
        <v>4490.3103000000001</v>
      </c>
      <c r="AA51" s="27"/>
      <c r="AB51" s="30">
        <f t="shared" si="3"/>
        <v>0</v>
      </c>
      <c r="AC51" s="68">
        <f t="shared" si="4"/>
        <v>0</v>
      </c>
      <c r="AE51" s="66">
        <f>'Proposed Rates'!H181</f>
        <v>3.3999999999999998E-3</v>
      </c>
      <c r="AF51" s="58">
        <f>F18+AF45</f>
        <v>1320679.5</v>
      </c>
      <c r="AG51" s="67">
        <f t="shared" ref="AG51:AG54" si="64">AF51*AE51</f>
        <v>4490.3103000000001</v>
      </c>
      <c r="AH51" s="27"/>
      <c r="AI51" s="30">
        <f t="shared" si="5"/>
        <v>0</v>
      </c>
      <c r="AJ51" s="68">
        <f t="shared" si="6"/>
        <v>0</v>
      </c>
      <c r="AL51" s="66">
        <f>'Proposed Rates'!I181</f>
        <v>3.3999999999999998E-3</v>
      </c>
      <c r="AM51" s="58">
        <f>F18+AM45</f>
        <v>1320679.5</v>
      </c>
      <c r="AN51" s="67">
        <f t="shared" ref="AN51:AN54" si="65">AM51*AL51</f>
        <v>4490.3103000000001</v>
      </c>
      <c r="AO51" s="27"/>
      <c r="AP51" s="30">
        <f t="shared" si="7"/>
        <v>0</v>
      </c>
      <c r="AQ51" s="68">
        <f t="shared" si="8"/>
        <v>0</v>
      </c>
    </row>
    <row r="52" spans="2:43" ht="25" x14ac:dyDescent="0.25">
      <c r="B52" s="65" t="s">
        <v>32</v>
      </c>
      <c r="C52" s="21"/>
      <c r="D52" s="22" t="s">
        <v>20</v>
      </c>
      <c r="E52" s="23"/>
      <c r="F52" s="66">
        <f>'Proposed Rates'!D195</f>
        <v>5.0000000000000001E-4</v>
      </c>
      <c r="G52" s="58">
        <f>G51</f>
        <v>1320296.25</v>
      </c>
      <c r="H52" s="67">
        <f t="shared" si="60"/>
        <v>660.14812500000005</v>
      </c>
      <c r="I52" s="27"/>
      <c r="J52" s="66">
        <f>'Proposed Rates'!E195</f>
        <v>5.0000000000000001E-4</v>
      </c>
      <c r="K52" s="58">
        <f>F18+K45</f>
        <v>1320679.5</v>
      </c>
      <c r="L52" s="67">
        <f t="shared" si="61"/>
        <v>660.33974999999998</v>
      </c>
      <c r="M52" s="27"/>
      <c r="N52" s="30">
        <f t="shared" si="58"/>
        <v>0.19162499999993088</v>
      </c>
      <c r="O52" s="68">
        <f t="shared" si="59"/>
        <v>2.9027576197377048E-4</v>
      </c>
      <c r="Q52" s="66">
        <f>'Proposed Rates'!F195</f>
        <v>5.0000000000000001E-4</v>
      </c>
      <c r="R52" s="58">
        <f>F18+R45</f>
        <v>1320679.5</v>
      </c>
      <c r="S52" s="67">
        <f t="shared" si="62"/>
        <v>660.33974999999998</v>
      </c>
      <c r="T52" s="27"/>
      <c r="U52" s="30">
        <f t="shared" si="1"/>
        <v>0</v>
      </c>
      <c r="V52" s="68">
        <f t="shared" si="2"/>
        <v>0</v>
      </c>
      <c r="X52" s="66">
        <f>'Proposed Rates'!G195</f>
        <v>5.0000000000000001E-4</v>
      </c>
      <c r="Y52" s="58">
        <f>F18+Y45</f>
        <v>1320679.5</v>
      </c>
      <c r="Z52" s="67">
        <f t="shared" si="63"/>
        <v>660.33974999999998</v>
      </c>
      <c r="AA52" s="27"/>
      <c r="AB52" s="30">
        <f t="shared" si="3"/>
        <v>0</v>
      </c>
      <c r="AC52" s="68">
        <f t="shared" si="4"/>
        <v>0</v>
      </c>
      <c r="AE52" s="66">
        <f>'Proposed Rates'!H195</f>
        <v>5.0000000000000001E-4</v>
      </c>
      <c r="AF52" s="58">
        <f>F18+AF45</f>
        <v>1320679.5</v>
      </c>
      <c r="AG52" s="67">
        <f t="shared" si="64"/>
        <v>660.33974999999998</v>
      </c>
      <c r="AH52" s="27"/>
      <c r="AI52" s="30">
        <f t="shared" si="5"/>
        <v>0</v>
      </c>
      <c r="AJ52" s="68">
        <f t="shared" si="6"/>
        <v>0</v>
      </c>
      <c r="AL52" s="66">
        <f>'Proposed Rates'!I195</f>
        <v>5.0000000000000001E-4</v>
      </c>
      <c r="AM52" s="58">
        <f>F18+AM45</f>
        <v>1320679.5</v>
      </c>
      <c r="AN52" s="67">
        <f t="shared" si="65"/>
        <v>660.33974999999998</v>
      </c>
      <c r="AO52" s="27"/>
      <c r="AP52" s="30">
        <f t="shared" si="7"/>
        <v>0</v>
      </c>
      <c r="AQ52" s="68">
        <f t="shared" si="8"/>
        <v>0</v>
      </c>
    </row>
    <row r="53" spans="2:43" x14ac:dyDescent="0.25">
      <c r="B53" s="21" t="s">
        <v>33</v>
      </c>
      <c r="C53" s="21"/>
      <c r="D53" s="22" t="s">
        <v>17</v>
      </c>
      <c r="E53" s="23"/>
      <c r="F53" s="66">
        <f>'Proposed Rates'!D209</f>
        <v>0.25</v>
      </c>
      <c r="G53" s="25">
        <v>1</v>
      </c>
      <c r="H53" s="67">
        <f t="shared" si="60"/>
        <v>0.25</v>
      </c>
      <c r="I53" s="27"/>
      <c r="J53" s="66">
        <f>'Proposed Rates'!E209</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124</v>
      </c>
      <c r="C54" s="21"/>
      <c r="D54" s="22"/>
      <c r="E54" s="23"/>
      <c r="F54" s="66">
        <f>'Proposed Rates'!D229</f>
        <v>0.1101</v>
      </c>
      <c r="G54" s="71">
        <f>G52</f>
        <v>1320296.25</v>
      </c>
      <c r="H54" s="67">
        <f t="shared" si="60"/>
        <v>145364.61712500002</v>
      </c>
      <c r="I54" s="27"/>
      <c r="J54" s="66">
        <f>'Proposed Rates'!E229</f>
        <v>0.1101</v>
      </c>
      <c r="K54" s="71">
        <f>$F$18+K45</f>
        <v>1320679.5</v>
      </c>
      <c r="L54" s="67">
        <f t="shared" si="61"/>
        <v>145406.81294999999</v>
      </c>
      <c r="M54" s="27"/>
      <c r="N54" s="30">
        <f t="shared" si="58"/>
        <v>42.195824999973411</v>
      </c>
      <c r="O54" s="68">
        <f t="shared" si="59"/>
        <v>2.9027576197369225E-4</v>
      </c>
      <c r="Q54" s="66">
        <f>'Proposed Rates'!F229</f>
        <v>0.1101</v>
      </c>
      <c r="R54" s="71">
        <f>$F$18+R45</f>
        <v>1320679.5</v>
      </c>
      <c r="S54" s="67">
        <f t="shared" si="62"/>
        <v>145406.81294999999</v>
      </c>
      <c r="T54" s="27"/>
      <c r="U54" s="30">
        <f t="shared" si="1"/>
        <v>0</v>
      </c>
      <c r="V54" s="68">
        <f t="shared" si="2"/>
        <v>0</v>
      </c>
      <c r="X54" s="66">
        <f>'Proposed Rates'!G229</f>
        <v>0.1101</v>
      </c>
      <c r="Y54" s="71">
        <f>$F$18+Y45</f>
        <v>1320679.5</v>
      </c>
      <c r="Z54" s="67">
        <f t="shared" si="63"/>
        <v>145406.81294999999</v>
      </c>
      <c r="AA54" s="27"/>
      <c r="AB54" s="30">
        <f t="shared" si="3"/>
        <v>0</v>
      </c>
      <c r="AC54" s="68">
        <f t="shared" si="4"/>
        <v>0</v>
      </c>
      <c r="AE54" s="66">
        <f>'Proposed Rates'!H229</f>
        <v>0.1101</v>
      </c>
      <c r="AF54" s="71">
        <f>$F$18+AF45</f>
        <v>1320679.5</v>
      </c>
      <c r="AG54" s="67">
        <f t="shared" si="64"/>
        <v>145406.81294999999</v>
      </c>
      <c r="AH54" s="27"/>
      <c r="AI54" s="30">
        <f t="shared" si="5"/>
        <v>0</v>
      </c>
      <c r="AJ54" s="68">
        <f t="shared" si="6"/>
        <v>0</v>
      </c>
      <c r="AL54" s="66">
        <f>'Proposed Rates'!I229</f>
        <v>0.1101</v>
      </c>
      <c r="AM54" s="71">
        <f>$F$18+AM45</f>
        <v>1320679.5</v>
      </c>
      <c r="AN54" s="67">
        <f t="shared" si="65"/>
        <v>145406.81294999999</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192208.54250000004</v>
      </c>
      <c r="I60" s="94"/>
      <c r="J60" s="95"/>
      <c r="K60" s="95"/>
      <c r="L60" s="93">
        <f>SUM(L51:L56,L50)</f>
        <v>196768.30299999999</v>
      </c>
      <c r="M60" s="96"/>
      <c r="N60" s="97">
        <f t="shared" ref="N60" si="66">L60-H60</f>
        <v>4559.7604999999458</v>
      </c>
      <c r="O60" s="98">
        <f t="shared" ref="O60" si="67">IF((H60)=0,"",(N60/H60))</f>
        <v>2.372298567323013E-2</v>
      </c>
      <c r="Q60" s="95"/>
      <c r="R60" s="95"/>
      <c r="S60" s="93">
        <f>SUM(S51:S56,S50)</f>
        <v>195205.56299999999</v>
      </c>
      <c r="T60" s="96"/>
      <c r="U60" s="97">
        <f t="shared" si="1"/>
        <v>-1562.7399999999907</v>
      </c>
      <c r="V60" s="98">
        <f>IF((L60)=0,"",(U60/L60))</f>
        <v>-7.9420311918835355E-3</v>
      </c>
      <c r="X60" s="95"/>
      <c r="Y60" s="95"/>
      <c r="Z60" s="93">
        <f>SUM(Z51:Z56,Z50)</f>
        <v>197794.68299999999</v>
      </c>
      <c r="AA60" s="96"/>
      <c r="AB60" s="97">
        <f t="shared" si="3"/>
        <v>2589.1199999999953</v>
      </c>
      <c r="AC60" s="98">
        <f>IF((S60)=0,"",(AB60/S60))</f>
        <v>1.3263556428460983E-2</v>
      </c>
      <c r="AE60" s="95"/>
      <c r="AF60" s="95"/>
      <c r="AG60" s="93">
        <f>SUM(AG51:AG56,AG50)</f>
        <v>198452.12299999999</v>
      </c>
      <c r="AH60" s="96"/>
      <c r="AI60" s="97">
        <f t="shared" ref="AI60:AI64" si="68">AG60-Z60</f>
        <v>657.44000000000233</v>
      </c>
      <c r="AJ60" s="98">
        <f>IF((Z60)=0,"",(AI60/Z60))</f>
        <v>3.3238507225191809E-3</v>
      </c>
      <c r="AL60" s="95"/>
      <c r="AM60" s="95"/>
      <c r="AN60" s="93">
        <f>SUM(AN51:AN56,AN50)</f>
        <v>198687.88299999997</v>
      </c>
      <c r="AO60" s="96"/>
      <c r="AP60" s="97">
        <f t="shared" ref="AP60:AP64" si="69">AN60-AG60</f>
        <v>235.75999999998021</v>
      </c>
      <c r="AQ60" s="98">
        <f>IF((AG60)=0,"",(AP60/AG60))</f>
        <v>1.1879943456184654E-3</v>
      </c>
    </row>
    <row r="61" spans="2:43" x14ac:dyDescent="0.25">
      <c r="B61" s="99" t="s">
        <v>40</v>
      </c>
      <c r="C61" s="21"/>
      <c r="D61" s="21"/>
      <c r="E61" s="21"/>
      <c r="F61" s="100">
        <v>0.13</v>
      </c>
      <c r="G61" s="101"/>
      <c r="H61" s="102">
        <f>H60*F61</f>
        <v>24987.110525000007</v>
      </c>
      <c r="I61" s="103"/>
      <c r="J61" s="104">
        <v>0.13</v>
      </c>
      <c r="K61" s="103"/>
      <c r="L61" s="105">
        <f>L60*J61</f>
        <v>25579.879389999998</v>
      </c>
      <c r="M61" s="106"/>
      <c r="N61" s="107">
        <f t="shared" si="58"/>
        <v>592.76886499999091</v>
      </c>
      <c r="O61" s="108">
        <f t="shared" si="59"/>
        <v>2.3722985673230047E-2</v>
      </c>
      <c r="Q61" s="104">
        <v>0.13</v>
      </c>
      <c r="R61" s="103"/>
      <c r="S61" s="105">
        <f>S60*Q61</f>
        <v>25376.723190000001</v>
      </c>
      <c r="T61" s="106"/>
      <c r="U61" s="107">
        <f t="shared" si="1"/>
        <v>-203.15619999999763</v>
      </c>
      <c r="V61" s="108">
        <f t="shared" ref="V61:V70" si="70">IF((L61)=0,"",(U61/L61))</f>
        <v>-7.9420311918834904E-3</v>
      </c>
      <c r="X61" s="104">
        <v>0.13</v>
      </c>
      <c r="Y61" s="103"/>
      <c r="Z61" s="105">
        <f>Z60*X61</f>
        <v>25713.308789999999</v>
      </c>
      <c r="AA61" s="106"/>
      <c r="AB61" s="107">
        <f t="shared" si="3"/>
        <v>336.58559999999852</v>
      </c>
      <c r="AC61" s="108">
        <f t="shared" ref="AC61:AC70" si="71">IF((S61)=0,"",(AB61/S61))</f>
        <v>1.3263556428460948E-2</v>
      </c>
      <c r="AE61" s="104">
        <v>0.13</v>
      </c>
      <c r="AF61" s="103"/>
      <c r="AG61" s="105">
        <f>AG60*AE61</f>
        <v>25798.775989999998</v>
      </c>
      <c r="AH61" s="106"/>
      <c r="AI61" s="107">
        <f t="shared" si="68"/>
        <v>85.467199999999139</v>
      </c>
      <c r="AJ61" s="108">
        <f t="shared" ref="AJ61:AJ70" si="72">IF((Z61)=0,"",(AI61/Z61))</f>
        <v>3.3238507225191358E-3</v>
      </c>
      <c r="AL61" s="104">
        <v>0.13</v>
      </c>
      <c r="AM61" s="103"/>
      <c r="AN61" s="105">
        <f>AN60*AL61</f>
        <v>25829.424789999997</v>
      </c>
      <c r="AO61" s="106"/>
      <c r="AP61" s="107">
        <f t="shared" si="69"/>
        <v>30.648799999999028</v>
      </c>
      <c r="AQ61" s="108">
        <f t="shared" ref="AQ61:AQ70" si="73">IF((AG61)=0,"",(AP61/AG61))</f>
        <v>1.1879943456185274E-3</v>
      </c>
    </row>
    <row r="62" spans="2:43" ht="13" x14ac:dyDescent="0.25">
      <c r="B62" s="109" t="s">
        <v>123</v>
      </c>
      <c r="C62" s="21"/>
      <c r="D62" s="21"/>
      <c r="E62" s="21"/>
      <c r="F62" s="110"/>
      <c r="G62" s="101"/>
      <c r="H62" s="102">
        <f>H60+H61</f>
        <v>217195.65302500004</v>
      </c>
      <c r="I62" s="103"/>
      <c r="J62" s="103"/>
      <c r="K62" s="103"/>
      <c r="L62" s="105">
        <f>L60+L61</f>
        <v>222348.18238999997</v>
      </c>
      <c r="M62" s="106"/>
      <c r="N62" s="107">
        <f t="shared" si="58"/>
        <v>5152.5293649999367</v>
      </c>
      <c r="O62" s="108">
        <f t="shared" si="59"/>
        <v>2.3722985673230123E-2</v>
      </c>
      <c r="Q62" s="103"/>
      <c r="R62" s="103"/>
      <c r="S62" s="105">
        <f>S60+S61</f>
        <v>220582.28618999998</v>
      </c>
      <c r="T62" s="106"/>
      <c r="U62" s="107">
        <f t="shared" si="1"/>
        <v>-1765.8961999999883</v>
      </c>
      <c r="V62" s="108">
        <f t="shared" si="70"/>
        <v>-7.9420311918835321E-3</v>
      </c>
      <c r="X62" s="103"/>
      <c r="Y62" s="103"/>
      <c r="Z62" s="105">
        <f>Z60+Z61</f>
        <v>223507.99179</v>
      </c>
      <c r="AA62" s="106"/>
      <c r="AB62" s="107">
        <f t="shared" si="3"/>
        <v>2925.7056000000157</v>
      </c>
      <c r="AC62" s="108">
        <f t="shared" si="71"/>
        <v>1.3263556428461078E-2</v>
      </c>
      <c r="AE62" s="103"/>
      <c r="AF62" s="103"/>
      <c r="AG62" s="105">
        <f>AG60+AG61</f>
        <v>224250.89898999999</v>
      </c>
      <c r="AH62" s="106"/>
      <c r="AI62" s="107">
        <f t="shared" si="68"/>
        <v>742.90719999998691</v>
      </c>
      <c r="AJ62" s="108">
        <f t="shared" si="72"/>
        <v>3.3238507225191107E-3</v>
      </c>
      <c r="AL62" s="103"/>
      <c r="AM62" s="103"/>
      <c r="AN62" s="105">
        <f>AN60+AN61</f>
        <v>224517.30778999996</v>
      </c>
      <c r="AO62" s="106"/>
      <c r="AP62" s="107">
        <f t="shared" si="69"/>
        <v>266.4087999999756</v>
      </c>
      <c r="AQ62" s="108">
        <f t="shared" si="73"/>
        <v>1.1879943456184563E-3</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3">
      <c r="B64" s="422" t="s">
        <v>126</v>
      </c>
      <c r="C64" s="422"/>
      <c r="D64" s="422"/>
      <c r="E64" s="114"/>
      <c r="F64" s="115"/>
      <c r="G64" s="116"/>
      <c r="H64" s="117">
        <f>H62-H63</f>
        <v>217195.65302500004</v>
      </c>
      <c r="I64" s="118"/>
      <c r="J64" s="118"/>
      <c r="K64" s="118"/>
      <c r="L64" s="119">
        <f>L62-L63</f>
        <v>222348.18238999997</v>
      </c>
      <c r="M64" s="120"/>
      <c r="N64" s="121">
        <f t="shared" si="58"/>
        <v>5152.5293649999367</v>
      </c>
      <c r="O64" s="122">
        <f t="shared" si="59"/>
        <v>2.3722985673230123E-2</v>
      </c>
      <c r="Q64" s="118"/>
      <c r="R64" s="118"/>
      <c r="S64" s="119">
        <f>S62-S63</f>
        <v>220582.28618999998</v>
      </c>
      <c r="T64" s="120"/>
      <c r="U64" s="121">
        <f t="shared" si="1"/>
        <v>-1765.8961999999883</v>
      </c>
      <c r="V64" s="122">
        <f t="shared" si="70"/>
        <v>-7.9420311918835321E-3</v>
      </c>
      <c r="X64" s="118"/>
      <c r="Y64" s="118"/>
      <c r="Z64" s="119">
        <f>Z62-Z63</f>
        <v>223507.99179</v>
      </c>
      <c r="AA64" s="120"/>
      <c r="AB64" s="121">
        <f t="shared" si="3"/>
        <v>2925.7056000000157</v>
      </c>
      <c r="AC64" s="122">
        <f t="shared" si="71"/>
        <v>1.3263556428461078E-2</v>
      </c>
      <c r="AE64" s="118"/>
      <c r="AF64" s="118"/>
      <c r="AG64" s="119">
        <f>AG62-AG63</f>
        <v>224250.89898999999</v>
      </c>
      <c r="AH64" s="120"/>
      <c r="AI64" s="121">
        <f t="shared" si="68"/>
        <v>742.90719999998691</v>
      </c>
      <c r="AJ64" s="122">
        <f t="shared" si="72"/>
        <v>3.3238507225191107E-3</v>
      </c>
      <c r="AL64" s="118"/>
      <c r="AM64" s="118"/>
      <c r="AN64" s="119">
        <f>AN62-AN63</f>
        <v>224517.30778999996</v>
      </c>
      <c r="AO64" s="120"/>
      <c r="AP64" s="121">
        <f t="shared" si="69"/>
        <v>266.4087999999756</v>
      </c>
      <c r="AQ64" s="122">
        <f t="shared" si="73"/>
        <v>1.1879943456184563E-3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46843.925375000006</v>
      </c>
      <c r="I66" s="134"/>
      <c r="J66" s="135"/>
      <c r="K66" s="135"/>
      <c r="L66" s="133">
        <f>SUM(L57:L58,L50,L51:L53)</f>
        <v>51361.49005</v>
      </c>
      <c r="M66" s="136"/>
      <c r="N66" s="137">
        <f t="shared" ref="N66:N70" si="74">L66-H66</f>
        <v>4517.5646749999942</v>
      </c>
      <c r="O66" s="98">
        <f t="shared" ref="O66:O70" si="75">IF((H66)=0,"",(N66/H66))</f>
        <v>9.6438644687342104E-2</v>
      </c>
      <c r="Q66" s="135"/>
      <c r="R66" s="135"/>
      <c r="S66" s="133">
        <f>SUM(S57:S58,S50,S51:S53)</f>
        <v>49798.750050000002</v>
      </c>
      <c r="T66" s="136"/>
      <c r="U66" s="137">
        <f t="shared" si="1"/>
        <v>-1562.739999999998</v>
      </c>
      <c r="V66" s="98">
        <f t="shared" si="70"/>
        <v>-3.0426297961345806E-2</v>
      </c>
      <c r="X66" s="135"/>
      <c r="Y66" s="135"/>
      <c r="Z66" s="133">
        <f>SUM(Z57:Z58,Z50,Z51:Z53)</f>
        <v>52387.870049999998</v>
      </c>
      <c r="AA66" s="136"/>
      <c r="AB66" s="137">
        <f t="shared" si="3"/>
        <v>2589.1199999999953</v>
      </c>
      <c r="AC66" s="98">
        <f t="shared" si="71"/>
        <v>5.199166640528953E-2</v>
      </c>
      <c r="AE66" s="135"/>
      <c r="AF66" s="135"/>
      <c r="AG66" s="133">
        <f>SUM(AG57:AG58,AG50,AG51:AG53)</f>
        <v>53045.31005</v>
      </c>
      <c r="AH66" s="136"/>
      <c r="AI66" s="137">
        <f t="shared" ref="AI66:AI70" si="76">AG66-Z66</f>
        <v>657.44000000000233</v>
      </c>
      <c r="AJ66" s="98">
        <f t="shared" si="72"/>
        <v>1.2549469932114607E-2</v>
      </c>
      <c r="AL66" s="135"/>
      <c r="AM66" s="135"/>
      <c r="AN66" s="133">
        <f>SUM(AN57:AN58,AN50,AN51:AN53)</f>
        <v>53281.070049999995</v>
      </c>
      <c r="AO66" s="136"/>
      <c r="AP66" s="137">
        <f t="shared" ref="AP66:AP70" si="77">AN66-AG66</f>
        <v>235.75999999999476</v>
      </c>
      <c r="AQ66" s="98">
        <f t="shared" si="73"/>
        <v>4.444502252466234E-3</v>
      </c>
    </row>
    <row r="67" spans="1:43" s="79" customFormat="1" x14ac:dyDescent="0.25">
      <c r="B67" s="138" t="s">
        <v>40</v>
      </c>
      <c r="C67" s="73"/>
      <c r="D67" s="73"/>
      <c r="E67" s="73"/>
      <c r="F67" s="139">
        <v>0.13</v>
      </c>
      <c r="G67" s="132"/>
      <c r="H67" s="140">
        <f>H66*F67</f>
        <v>6089.7102987500011</v>
      </c>
      <c r="I67" s="141"/>
      <c r="J67" s="142">
        <v>0.13</v>
      </c>
      <c r="K67" s="143"/>
      <c r="L67" s="144">
        <f>L66*J67</f>
        <v>6676.9937065000004</v>
      </c>
      <c r="M67" s="145"/>
      <c r="N67" s="146">
        <f t="shared" si="74"/>
        <v>587.28340774999924</v>
      </c>
      <c r="O67" s="108">
        <f t="shared" si="75"/>
        <v>9.643864468734209E-2</v>
      </c>
      <c r="Q67" s="142">
        <v>0.13</v>
      </c>
      <c r="R67" s="143"/>
      <c r="S67" s="144">
        <f>S66*Q67</f>
        <v>6473.8375065000009</v>
      </c>
      <c r="T67" s="145"/>
      <c r="U67" s="146">
        <f t="shared" si="1"/>
        <v>-203.15619999999944</v>
      </c>
      <c r="V67" s="108">
        <f t="shared" si="70"/>
        <v>-3.0426297961345761E-2</v>
      </c>
      <c r="X67" s="142">
        <v>0.13</v>
      </c>
      <c r="Y67" s="143"/>
      <c r="Z67" s="144">
        <f>Z66*X67</f>
        <v>6810.4231065000004</v>
      </c>
      <c r="AA67" s="145"/>
      <c r="AB67" s="146">
        <f t="shared" si="3"/>
        <v>336.58559999999943</v>
      </c>
      <c r="AC67" s="108">
        <f t="shared" si="71"/>
        <v>5.199166640528953E-2</v>
      </c>
      <c r="AE67" s="142">
        <v>0.13</v>
      </c>
      <c r="AF67" s="143"/>
      <c r="AG67" s="144">
        <f>AG66*AE67</f>
        <v>6895.8903065000004</v>
      </c>
      <c r="AH67" s="145"/>
      <c r="AI67" s="146">
        <f t="shared" si="76"/>
        <v>85.467200000000048</v>
      </c>
      <c r="AJ67" s="108">
        <f t="shared" si="72"/>
        <v>1.2549469932114568E-2</v>
      </c>
      <c r="AL67" s="142">
        <v>0.13</v>
      </c>
      <c r="AM67" s="143"/>
      <c r="AN67" s="144">
        <f>AN66*AL67</f>
        <v>6926.5391064999994</v>
      </c>
      <c r="AO67" s="145"/>
      <c r="AP67" s="146">
        <f t="shared" si="77"/>
        <v>30.648799999999028</v>
      </c>
      <c r="AQ67" s="108">
        <f t="shared" si="73"/>
        <v>4.4445022524661915E-3</v>
      </c>
    </row>
    <row r="68" spans="1:43" s="79" customFormat="1" ht="13" x14ac:dyDescent="0.25">
      <c r="B68" s="147" t="s">
        <v>41</v>
      </c>
      <c r="C68" s="73"/>
      <c r="D68" s="73"/>
      <c r="E68" s="73"/>
      <c r="F68" s="148"/>
      <c r="G68" s="149"/>
      <c r="H68" s="140">
        <f>H66+H67</f>
        <v>52933.63567375001</v>
      </c>
      <c r="I68" s="141"/>
      <c r="J68" s="141"/>
      <c r="K68" s="141"/>
      <c r="L68" s="144">
        <f>L66+L67</f>
        <v>58038.483756499998</v>
      </c>
      <c r="M68" s="145"/>
      <c r="N68" s="146">
        <f t="shared" si="74"/>
        <v>5104.848082749988</v>
      </c>
      <c r="O68" s="108">
        <f t="shared" si="75"/>
        <v>9.6438644687341993E-2</v>
      </c>
      <c r="Q68" s="141"/>
      <c r="R68" s="141"/>
      <c r="S68" s="144">
        <f>S66+S67</f>
        <v>56272.587556500002</v>
      </c>
      <c r="T68" s="145"/>
      <c r="U68" s="146">
        <f t="shared" si="1"/>
        <v>-1765.8961999999956</v>
      </c>
      <c r="V68" s="108">
        <f t="shared" si="70"/>
        <v>-3.0426297961345772E-2</v>
      </c>
      <c r="X68" s="141"/>
      <c r="Y68" s="141"/>
      <c r="Z68" s="144">
        <f>Z66+Z67</f>
        <v>59198.293156499996</v>
      </c>
      <c r="AA68" s="145"/>
      <c r="AB68" s="146">
        <f t="shared" si="3"/>
        <v>2925.7055999999939</v>
      </c>
      <c r="AC68" s="108">
        <f t="shared" si="71"/>
        <v>5.1991666405289516E-2</v>
      </c>
      <c r="AE68" s="141"/>
      <c r="AF68" s="141"/>
      <c r="AG68" s="144">
        <f>AG66+AG67</f>
        <v>59941.200356499998</v>
      </c>
      <c r="AH68" s="145"/>
      <c r="AI68" s="146">
        <f t="shared" si="76"/>
        <v>742.90720000000147</v>
      </c>
      <c r="AJ68" s="108">
        <f t="shared" si="72"/>
        <v>1.2549469932114588E-2</v>
      </c>
      <c r="AL68" s="141"/>
      <c r="AM68" s="141"/>
      <c r="AN68" s="144">
        <f>AN66+AN67</f>
        <v>60207.609156499995</v>
      </c>
      <c r="AO68" s="145"/>
      <c r="AP68" s="146">
        <f t="shared" si="77"/>
        <v>266.40879999999743</v>
      </c>
      <c r="AQ68" s="108">
        <f t="shared" si="73"/>
        <v>4.4445022524662904E-3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3">
      <c r="B70" s="420" t="s">
        <v>128</v>
      </c>
      <c r="C70" s="420"/>
      <c r="D70" s="420"/>
      <c r="E70" s="152"/>
      <c r="F70" s="153"/>
      <c r="G70" s="154"/>
      <c r="H70" s="155">
        <f>H68-H69</f>
        <v>52933.63567375001</v>
      </c>
      <c r="I70" s="156"/>
      <c r="J70" s="156"/>
      <c r="K70" s="156"/>
      <c r="L70" s="157">
        <f>L68-L69</f>
        <v>58038.483756499998</v>
      </c>
      <c r="M70" s="158"/>
      <c r="N70" s="159">
        <f t="shared" si="74"/>
        <v>5104.848082749988</v>
      </c>
      <c r="O70" s="160">
        <f t="shared" si="75"/>
        <v>9.6438644687341993E-2</v>
      </c>
      <c r="Q70" s="156"/>
      <c r="R70" s="156"/>
      <c r="S70" s="157">
        <f>S68-S69</f>
        <v>56272.587556500002</v>
      </c>
      <c r="T70" s="158"/>
      <c r="U70" s="159">
        <f t="shared" si="1"/>
        <v>-1765.8961999999956</v>
      </c>
      <c r="V70" s="160">
        <f t="shared" si="70"/>
        <v>-3.0426297961345772E-2</v>
      </c>
      <c r="X70" s="156"/>
      <c r="Y70" s="156"/>
      <c r="Z70" s="157">
        <f>Z68-Z69</f>
        <v>59198.293156499996</v>
      </c>
      <c r="AA70" s="158"/>
      <c r="AB70" s="159">
        <f t="shared" si="3"/>
        <v>2925.7055999999939</v>
      </c>
      <c r="AC70" s="160">
        <f t="shared" si="71"/>
        <v>5.1991666405289516E-2</v>
      </c>
      <c r="AE70" s="156"/>
      <c r="AF70" s="156"/>
      <c r="AG70" s="157">
        <f>AG68-AG69</f>
        <v>59941.200356499998</v>
      </c>
      <c r="AH70" s="158"/>
      <c r="AI70" s="159">
        <f t="shared" si="76"/>
        <v>742.90720000000147</v>
      </c>
      <c r="AJ70" s="160">
        <f t="shared" si="72"/>
        <v>1.2549469932114588E-2</v>
      </c>
      <c r="AL70" s="156"/>
      <c r="AM70" s="156"/>
      <c r="AN70" s="157">
        <f>AN68-AN69</f>
        <v>60207.609156499995</v>
      </c>
      <c r="AO70" s="158"/>
      <c r="AP70" s="159">
        <f t="shared" si="77"/>
        <v>266.40879999999743</v>
      </c>
      <c r="AQ70" s="160">
        <f t="shared" si="73"/>
        <v>4.4445022524662904E-3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Rates'!D277</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38"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488950</xdr:colOff>
                    <xdr:row>16</xdr:row>
                    <xdr:rowOff>184150</xdr:rowOff>
                  </from>
                  <to>
                    <xdr:col>9</xdr:col>
                    <xdr:colOff>69850</xdr:colOff>
                    <xdr:row>18</xdr:row>
                    <xdr:rowOff>31750</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374650</xdr:colOff>
                    <xdr:row>16</xdr:row>
                    <xdr:rowOff>114300</xdr:rowOff>
                  </from>
                  <to>
                    <xdr:col>14</xdr:col>
                    <xdr:colOff>508000</xdr:colOff>
                    <xdr:row>18</xdr:row>
                    <xdr:rowOff>146050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3" zoomScale="85" zoomScaleNormal="85" zoomScaleSheetLayoutView="100" workbookViewId="0">
      <selection activeCell="L45" sqref="L45"/>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20" style="6" bestFit="1" customWidth="1"/>
    <col min="7" max="7" width="10.54296875" style="6" bestFit="1" customWidth="1"/>
    <col min="8" max="8" width="17.54296875" style="6" bestFit="1" customWidth="1"/>
    <col min="9" max="9" width="2.81640625" style="6" customWidth="1"/>
    <col min="10" max="10" width="11.81640625" style="6" bestFit="1" customWidth="1"/>
    <col min="11" max="11" width="9.81640625" style="6" bestFit="1" customWidth="1"/>
    <col min="12" max="12" width="18" style="6" bestFit="1" customWidth="1"/>
    <col min="13" max="13" width="2.81640625" style="6" customWidth="1"/>
    <col min="14" max="14" width="15.54296875" style="6" bestFit="1" customWidth="1"/>
    <col min="15" max="15" width="12" style="6" bestFit="1" customWidth="1"/>
    <col min="16" max="16" width="3.81640625" style="6" customWidth="1"/>
    <col min="17" max="17" width="11.54296875" style="6" bestFit="1" customWidth="1"/>
    <col min="18" max="18" width="9.81640625" style="6" bestFit="1" customWidth="1"/>
    <col min="19" max="19" width="17.54296875" style="6" bestFit="1" customWidth="1"/>
    <col min="20" max="20" width="2.54296875" style="6" bestFit="1" customWidth="1"/>
    <col min="21" max="21" width="15.81640625" style="6" bestFit="1" customWidth="1"/>
    <col min="22" max="22" width="12" style="6" bestFit="1" customWidth="1"/>
    <col min="23" max="23" width="4.54296875" style="6" customWidth="1"/>
    <col min="24" max="24" width="11.81640625" style="6" bestFit="1" customWidth="1"/>
    <col min="25" max="25" width="9.81640625" style="6" bestFit="1" customWidth="1"/>
    <col min="26" max="26" width="17.54296875" style="6" bestFit="1" customWidth="1"/>
    <col min="27" max="27" width="2.54296875" style="6" bestFit="1" customWidth="1"/>
    <col min="28" max="28" width="14.81640625" style="6" bestFit="1" customWidth="1"/>
    <col min="29" max="29" width="12" style="6" bestFit="1" customWidth="1"/>
    <col min="30" max="30" width="4.54296875" style="6" customWidth="1"/>
    <col min="31" max="31" width="12" style="6" bestFit="1" customWidth="1"/>
    <col min="32" max="32" width="9.81640625" style="6" bestFit="1" customWidth="1"/>
    <col min="33" max="33" width="17.54296875" style="6" bestFit="1" customWidth="1"/>
    <col min="34" max="34" width="2.54296875" style="6" bestFit="1" customWidth="1"/>
    <col min="35" max="35" width="15.1796875" style="6" bestFit="1" customWidth="1"/>
    <col min="36" max="36" width="12" style="6" bestFit="1" customWidth="1"/>
    <col min="37" max="37" width="4.54296875" style="6" customWidth="1"/>
    <col min="38" max="38" width="12" style="6" bestFit="1" customWidth="1"/>
    <col min="39" max="39" width="9.81640625" style="6" bestFit="1" customWidth="1"/>
    <col min="40" max="40" width="17.54296875" style="6" bestFit="1" customWidth="1"/>
    <col min="41" max="41" width="2.54296875" style="6" bestFit="1" customWidth="1"/>
    <col min="42" max="42" width="14.45312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62</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4000000</v>
      </c>
      <c r="G18" s="12" t="s">
        <v>7</v>
      </c>
    </row>
    <row r="19" spans="2:43" ht="13" x14ac:dyDescent="0.3">
      <c r="B19" s="11"/>
      <c r="F19" s="13">
        <v>7500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Rates'!D11</f>
        <v>15231.32</v>
      </c>
      <c r="G23" s="25">
        <v>1</v>
      </c>
      <c r="H23" s="26">
        <f>G23*F23</f>
        <v>15231.32</v>
      </c>
      <c r="I23" s="27"/>
      <c r="J23" s="177">
        <f>+'Proposed Rates'!E11</f>
        <v>15231.32</v>
      </c>
      <c r="K23" s="29">
        <v>1</v>
      </c>
      <c r="L23" s="26">
        <f>K23*J23</f>
        <v>15231.32</v>
      </c>
      <c r="M23" s="27"/>
      <c r="N23" s="30">
        <f>L23-H23</f>
        <v>0</v>
      </c>
      <c r="O23" s="31">
        <f>IF((H23)=0,"",(N23/H23))</f>
        <v>0</v>
      </c>
      <c r="Q23" s="177">
        <f>+'Proposed Rates'!F11</f>
        <v>15231.32</v>
      </c>
      <c r="R23" s="29">
        <v>1</v>
      </c>
      <c r="S23" s="26">
        <f>R23*Q23</f>
        <v>15231.32</v>
      </c>
      <c r="T23" s="27"/>
      <c r="U23" s="30">
        <f>S23-L23</f>
        <v>0</v>
      </c>
      <c r="V23" s="31">
        <f>IF((L23)=0,"",(U23/L23))</f>
        <v>0</v>
      </c>
      <c r="X23" s="177">
        <f>+'Proposed Rates'!G11</f>
        <v>15216.86</v>
      </c>
      <c r="Y23" s="29">
        <v>1</v>
      </c>
      <c r="Z23" s="26">
        <f>Y23*X23</f>
        <v>15216.86</v>
      </c>
      <c r="AA23" s="27"/>
      <c r="AB23" s="30">
        <f>Z23-S23</f>
        <v>-14.459999999999127</v>
      </c>
      <c r="AC23" s="31">
        <f>IF((S23)=0,"",(AB23/S23))</f>
        <v>-9.4935960901610154E-4</v>
      </c>
      <c r="AE23" s="177">
        <f>+'Proposed Rates'!H11</f>
        <v>14930.22</v>
      </c>
      <c r="AF23" s="29">
        <v>1</v>
      </c>
      <c r="AG23" s="26">
        <f>AF23*AE23</f>
        <v>14930.22</v>
      </c>
      <c r="AH23" s="27"/>
      <c r="AI23" s="30">
        <f>AG23-Z23</f>
        <v>-286.64000000000124</v>
      </c>
      <c r="AJ23" s="31">
        <f>IF((Z23)=0,"",(AI23/Z23))</f>
        <v>-1.8837000537561707E-2</v>
      </c>
      <c r="AL23" s="177">
        <f>+'Proposed Rates'!I11</f>
        <v>14528.81</v>
      </c>
      <c r="AM23" s="29">
        <v>1</v>
      </c>
      <c r="AN23" s="26">
        <f>AM23*AL23</f>
        <v>14528.81</v>
      </c>
      <c r="AO23" s="27"/>
      <c r="AP23" s="30">
        <f>AN23-AG23</f>
        <v>-401.40999999999985</v>
      </c>
      <c r="AQ23" s="31">
        <f>IF((AG23)=0,"",(AP23/AG23))</f>
        <v>-2.6885739125076514E-2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4" si="2">IF((L24)=0,"",(U24/L24))</f>
        <v/>
      </c>
      <c r="X24" s="28"/>
      <c r="Y24" s="29">
        <v>1</v>
      </c>
      <c r="Z24" s="26">
        <f>Y24*X24</f>
        <v>0</v>
      </c>
      <c r="AA24" s="27"/>
      <c r="AB24" s="30">
        <f t="shared" ref="AB24:AB70" si="3">Z24-S24</f>
        <v>0</v>
      </c>
      <c r="AC24" s="31" t="str">
        <f t="shared" ref="AC24:AC54" si="4">IF((S24)=0,"",(AB24/S24))</f>
        <v/>
      </c>
      <c r="AE24" s="28"/>
      <c r="AF24" s="29">
        <v>1</v>
      </c>
      <c r="AG24" s="26">
        <f>AF24*AE24</f>
        <v>0</v>
      </c>
      <c r="AH24" s="27"/>
      <c r="AI24" s="30">
        <f t="shared" ref="AI24:AI54" si="5">AG24-Z24</f>
        <v>0</v>
      </c>
      <c r="AJ24" s="31" t="str">
        <f t="shared" ref="AJ24:AJ54" si="6">IF((Z24)=0,"",(AI24/Z24))</f>
        <v/>
      </c>
      <c r="AL24" s="28"/>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Rates'!D85</f>
        <v>0</v>
      </c>
      <c r="G25" s="25">
        <f>$F$19</f>
        <v>7500</v>
      </c>
      <c r="H25" s="26">
        <f t="shared" si="0"/>
        <v>0</v>
      </c>
      <c r="I25" s="27"/>
      <c r="J25" s="28">
        <f>'Proposed Rates'!E85</f>
        <v>0</v>
      </c>
      <c r="K25" s="29">
        <f>$F$19</f>
        <v>7500</v>
      </c>
      <c r="L25" s="26">
        <f t="shared" ref="L25:L27" si="9">K25*J25</f>
        <v>0</v>
      </c>
      <c r="M25" s="27"/>
      <c r="N25" s="30">
        <f t="shared" ref="N25:N27" si="10">L25-H25</f>
        <v>0</v>
      </c>
      <c r="O25" s="31" t="str">
        <f t="shared" ref="O25:O27" si="11">IF((H25)=0,"",(N25/H25))</f>
        <v/>
      </c>
      <c r="Q25" s="28">
        <f>'Proposed Rates'!F85</f>
        <v>0</v>
      </c>
      <c r="R25" s="29">
        <f>$F$19</f>
        <v>7500</v>
      </c>
      <c r="S25" s="26">
        <f t="shared" ref="S25:S27" si="12">R25*Q25</f>
        <v>0</v>
      </c>
      <c r="T25" s="27"/>
      <c r="U25" s="30">
        <f t="shared" si="1"/>
        <v>0</v>
      </c>
      <c r="V25" s="31" t="str">
        <f t="shared" si="2"/>
        <v/>
      </c>
      <c r="X25" s="28">
        <f>'Proposed Rates'!G85</f>
        <v>0</v>
      </c>
      <c r="Y25" s="29">
        <f>$F$19</f>
        <v>7500</v>
      </c>
      <c r="Z25" s="26">
        <f t="shared" ref="Z25:Z27" si="13">Y25*X25</f>
        <v>0</v>
      </c>
      <c r="AA25" s="27"/>
      <c r="AB25" s="30">
        <f t="shared" si="3"/>
        <v>0</v>
      </c>
      <c r="AC25" s="31" t="str">
        <f t="shared" si="4"/>
        <v/>
      </c>
      <c r="AE25" s="28">
        <f>'Proposed Rates'!H85</f>
        <v>0</v>
      </c>
      <c r="AF25" s="29">
        <f>$F$19</f>
        <v>7500</v>
      </c>
      <c r="AG25" s="26">
        <f t="shared" ref="AG25:AG27" si="14">AF25*AE25</f>
        <v>0</v>
      </c>
      <c r="AH25" s="27"/>
      <c r="AI25" s="30">
        <f t="shared" si="5"/>
        <v>0</v>
      </c>
      <c r="AJ25" s="31" t="str">
        <f t="shared" si="6"/>
        <v/>
      </c>
      <c r="AL25" s="28">
        <f>'Proposed Rates'!I85</f>
        <v>0</v>
      </c>
      <c r="AM25" s="29">
        <f>$F$19</f>
        <v>7500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Rates'!D99</f>
        <v>0</v>
      </c>
      <c r="G26" s="25">
        <f t="shared" ref="G26:G27" si="16">$F$19</f>
        <v>7500</v>
      </c>
      <c r="H26" s="26">
        <f t="shared" si="0"/>
        <v>0</v>
      </c>
      <c r="I26" s="27"/>
      <c r="J26" s="28">
        <f>'Proposed Rates'!E99</f>
        <v>0</v>
      </c>
      <c r="K26" s="29">
        <f t="shared" ref="K26:K27" si="17">$F$19</f>
        <v>7500</v>
      </c>
      <c r="L26" s="26">
        <f t="shared" si="9"/>
        <v>0</v>
      </c>
      <c r="M26" s="27"/>
      <c r="N26" s="30">
        <f t="shared" si="10"/>
        <v>0</v>
      </c>
      <c r="O26" s="31" t="str">
        <f t="shared" si="11"/>
        <v/>
      </c>
      <c r="Q26" s="28">
        <f>'Proposed Rates'!F99</f>
        <v>0</v>
      </c>
      <c r="R26" s="29">
        <f t="shared" ref="R26:R27" si="18">$F$19</f>
        <v>7500</v>
      </c>
      <c r="S26" s="26">
        <f t="shared" si="12"/>
        <v>0</v>
      </c>
      <c r="T26" s="27"/>
      <c r="U26" s="30">
        <f t="shared" si="1"/>
        <v>0</v>
      </c>
      <c r="V26" s="31" t="str">
        <f t="shared" si="2"/>
        <v/>
      </c>
      <c r="X26" s="28">
        <f>'Proposed Rates'!G99</f>
        <v>0</v>
      </c>
      <c r="Y26" s="29">
        <f t="shared" ref="Y26:Y27" si="19">$F$19</f>
        <v>7500</v>
      </c>
      <c r="Z26" s="26">
        <f t="shared" si="13"/>
        <v>0</v>
      </c>
      <c r="AA26" s="27"/>
      <c r="AB26" s="30">
        <f t="shared" si="3"/>
        <v>0</v>
      </c>
      <c r="AC26" s="31" t="str">
        <f t="shared" si="4"/>
        <v/>
      </c>
      <c r="AE26" s="28">
        <f>'Proposed Rates'!H99</f>
        <v>0</v>
      </c>
      <c r="AF26" s="29">
        <f t="shared" ref="AF26:AF27" si="20">$F$19</f>
        <v>7500</v>
      </c>
      <c r="AG26" s="26">
        <f t="shared" si="14"/>
        <v>0</v>
      </c>
      <c r="AH26" s="27"/>
      <c r="AI26" s="30">
        <f t="shared" si="5"/>
        <v>0</v>
      </c>
      <c r="AJ26" s="31" t="str">
        <f t="shared" si="6"/>
        <v/>
      </c>
      <c r="AL26" s="28">
        <f>'Proposed Rates'!I99</f>
        <v>0</v>
      </c>
      <c r="AM26" s="29">
        <f t="shared" ref="AM26:AM27" si="21">$F$19</f>
        <v>7500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Rates'!D113</f>
        <v>0</v>
      </c>
      <c r="G27" s="25">
        <f t="shared" si="16"/>
        <v>7500</v>
      </c>
      <c r="H27" s="26">
        <f t="shared" si="0"/>
        <v>0</v>
      </c>
      <c r="I27" s="27"/>
      <c r="J27" s="28">
        <f>'Proposed Rates'!E113</f>
        <v>0</v>
      </c>
      <c r="K27" s="29">
        <f t="shared" si="17"/>
        <v>7500</v>
      </c>
      <c r="L27" s="26">
        <f t="shared" si="9"/>
        <v>0</v>
      </c>
      <c r="M27" s="27"/>
      <c r="N27" s="30">
        <f t="shared" si="10"/>
        <v>0</v>
      </c>
      <c r="O27" s="31" t="str">
        <f t="shared" si="11"/>
        <v/>
      </c>
      <c r="Q27" s="28">
        <f>'Proposed Rates'!F113</f>
        <v>0</v>
      </c>
      <c r="R27" s="29">
        <f t="shared" si="18"/>
        <v>7500</v>
      </c>
      <c r="S27" s="26">
        <f t="shared" si="12"/>
        <v>0</v>
      </c>
      <c r="T27" s="27"/>
      <c r="U27" s="30">
        <f t="shared" si="1"/>
        <v>0</v>
      </c>
      <c r="V27" s="31" t="str">
        <f t="shared" si="2"/>
        <v/>
      </c>
      <c r="X27" s="28">
        <f>'Proposed Rates'!G113</f>
        <v>0</v>
      </c>
      <c r="Y27" s="29">
        <f t="shared" si="19"/>
        <v>7500</v>
      </c>
      <c r="Z27" s="26">
        <f t="shared" si="13"/>
        <v>0</v>
      </c>
      <c r="AA27" s="27"/>
      <c r="AB27" s="30">
        <f t="shared" si="3"/>
        <v>0</v>
      </c>
      <c r="AC27" s="31" t="str">
        <f t="shared" si="4"/>
        <v/>
      </c>
      <c r="AE27" s="28">
        <f>'Proposed Rates'!H113</f>
        <v>0</v>
      </c>
      <c r="AF27" s="29">
        <f t="shared" si="20"/>
        <v>7500</v>
      </c>
      <c r="AG27" s="26">
        <f t="shared" si="14"/>
        <v>0</v>
      </c>
      <c r="AH27" s="27"/>
      <c r="AI27" s="30">
        <f t="shared" si="5"/>
        <v>0</v>
      </c>
      <c r="AJ27" s="31" t="str">
        <f t="shared" si="6"/>
        <v/>
      </c>
      <c r="AL27" s="28">
        <f>'Proposed Rates'!I113</f>
        <v>0</v>
      </c>
      <c r="AM27" s="29">
        <f t="shared" si="21"/>
        <v>7500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Rates'!D24</f>
        <v>4.2422000000000004</v>
      </c>
      <c r="G29" s="45">
        <f>+$F$19</f>
        <v>7500</v>
      </c>
      <c r="H29" s="26">
        <f t="shared" si="0"/>
        <v>31816.500000000004</v>
      </c>
      <c r="I29" s="27"/>
      <c r="J29" s="28">
        <f>+'Proposed Rates'!E24</f>
        <v>4.7117000000000004</v>
      </c>
      <c r="K29" s="45">
        <f>+$F$19</f>
        <v>7500</v>
      </c>
      <c r="L29" s="26">
        <f t="shared" si="22"/>
        <v>35337.75</v>
      </c>
      <c r="M29" s="27"/>
      <c r="N29" s="30">
        <f t="shared" si="23"/>
        <v>3521.2499999999964</v>
      </c>
      <c r="O29" s="31">
        <f t="shared" si="24"/>
        <v>0.1106737070388005</v>
      </c>
      <c r="Q29" s="28">
        <f>+'Proposed Rates'!F24</f>
        <v>5.0407000000000002</v>
      </c>
      <c r="R29" s="45">
        <f>+$F$19</f>
        <v>7500</v>
      </c>
      <c r="S29" s="26">
        <f t="shared" si="25"/>
        <v>37805.25</v>
      </c>
      <c r="T29" s="27"/>
      <c r="U29" s="30">
        <f t="shared" si="1"/>
        <v>2467.5</v>
      </c>
      <c r="V29" s="31">
        <f t="shared" si="2"/>
        <v>6.9826177388203833E-2</v>
      </c>
      <c r="X29" s="28">
        <f>+'Proposed Rates'!G24</f>
        <v>5.3400999999999996</v>
      </c>
      <c r="Y29" s="45">
        <f>+$F$19</f>
        <v>7500</v>
      </c>
      <c r="Z29" s="26">
        <f t="shared" si="26"/>
        <v>40050.75</v>
      </c>
      <c r="AA29" s="27"/>
      <c r="AB29" s="30">
        <f t="shared" si="3"/>
        <v>2245.5</v>
      </c>
      <c r="AC29" s="31">
        <f t="shared" si="4"/>
        <v>5.9396512389152299E-2</v>
      </c>
      <c r="AE29" s="28">
        <f>+'Proposed Rates'!H24</f>
        <v>5.5446999999999997</v>
      </c>
      <c r="AF29" s="45">
        <f>+$F$19</f>
        <v>7500</v>
      </c>
      <c r="AG29" s="26">
        <f t="shared" si="27"/>
        <v>41585.25</v>
      </c>
      <c r="AH29" s="27"/>
      <c r="AI29" s="30">
        <f t="shared" si="5"/>
        <v>1534.5</v>
      </c>
      <c r="AJ29" s="31">
        <f t="shared" si="6"/>
        <v>3.8313889253010242E-2</v>
      </c>
      <c r="AL29" s="28">
        <f>+'Proposed Rates'!I24</f>
        <v>5.6525999999999996</v>
      </c>
      <c r="AM29" s="45">
        <f>+$F$19</f>
        <v>7500</v>
      </c>
      <c r="AN29" s="26">
        <f t="shared" si="28"/>
        <v>42394.5</v>
      </c>
      <c r="AO29" s="27"/>
      <c r="AP29" s="30">
        <f t="shared" si="7"/>
        <v>809.25</v>
      </c>
      <c r="AQ29" s="31">
        <f t="shared" si="8"/>
        <v>1.9460024888632389E-2</v>
      </c>
    </row>
    <row r="30" spans="2:43" x14ac:dyDescent="0.25">
      <c r="B30" s="21" t="s">
        <v>21</v>
      </c>
      <c r="C30" s="21"/>
      <c r="D30" s="22"/>
      <c r="E30" s="23"/>
      <c r="F30" s="24"/>
      <c r="G30" s="25">
        <f t="shared" ref="G30" si="29">$F$18</f>
        <v>4000000</v>
      </c>
      <c r="H30" s="26">
        <f t="shared" si="0"/>
        <v>0</v>
      </c>
      <c r="I30" s="27"/>
      <c r="J30" s="28"/>
      <c r="K30" s="25">
        <f t="shared" ref="K30:K38" si="30">$F$18</f>
        <v>4000000</v>
      </c>
      <c r="L30" s="26">
        <f t="shared" si="22"/>
        <v>0</v>
      </c>
      <c r="M30" s="27"/>
      <c r="N30" s="30">
        <f t="shared" si="23"/>
        <v>0</v>
      </c>
      <c r="O30" s="31" t="str">
        <f t="shared" si="24"/>
        <v/>
      </c>
      <c r="Q30" s="28"/>
      <c r="R30" s="25">
        <f t="shared" ref="R30:R38" si="31">$F$18</f>
        <v>4000000</v>
      </c>
      <c r="S30" s="26">
        <f t="shared" si="25"/>
        <v>0</v>
      </c>
      <c r="T30" s="27"/>
      <c r="U30" s="30">
        <f t="shared" si="1"/>
        <v>0</v>
      </c>
      <c r="V30" s="31" t="str">
        <f t="shared" si="2"/>
        <v/>
      </c>
      <c r="X30" s="28"/>
      <c r="Y30" s="25">
        <f t="shared" ref="Y30:Y38" si="32">$F$18</f>
        <v>4000000</v>
      </c>
      <c r="Z30" s="26">
        <f t="shared" si="26"/>
        <v>0</v>
      </c>
      <c r="AA30" s="27"/>
      <c r="AB30" s="30">
        <f t="shared" si="3"/>
        <v>0</v>
      </c>
      <c r="AC30" s="31" t="str">
        <f t="shared" si="4"/>
        <v/>
      </c>
      <c r="AE30" s="28"/>
      <c r="AF30" s="25">
        <f t="shared" ref="AF30:AF38" si="33">$F$18</f>
        <v>4000000</v>
      </c>
      <c r="AG30" s="26">
        <f t="shared" si="27"/>
        <v>0</v>
      </c>
      <c r="AH30" s="27"/>
      <c r="AI30" s="30">
        <f t="shared" si="5"/>
        <v>0</v>
      </c>
      <c r="AJ30" s="31" t="str">
        <f t="shared" si="6"/>
        <v/>
      </c>
      <c r="AL30" s="28"/>
      <c r="AM30" s="25">
        <f t="shared" ref="AM30:AM38" si="34">$F$18</f>
        <v>4000000</v>
      </c>
      <c r="AN30" s="26">
        <f t="shared" si="28"/>
        <v>0</v>
      </c>
      <c r="AO30" s="27"/>
      <c r="AP30" s="30">
        <f t="shared" si="7"/>
        <v>0</v>
      </c>
      <c r="AQ30" s="31" t="str">
        <f t="shared" si="8"/>
        <v/>
      </c>
    </row>
    <row r="31" spans="2:43" x14ac:dyDescent="0.25">
      <c r="B31" s="21" t="s">
        <v>136</v>
      </c>
      <c r="C31" s="21"/>
      <c r="D31" s="22" t="s">
        <v>59</v>
      </c>
      <c r="E31" s="23"/>
      <c r="F31" s="24">
        <f>+'Proposed Rates'!D71</f>
        <v>0</v>
      </c>
      <c r="G31" s="45">
        <f>+$F$19</f>
        <v>7500</v>
      </c>
      <c r="H31" s="26">
        <f t="shared" si="0"/>
        <v>0</v>
      </c>
      <c r="I31" s="27"/>
      <c r="J31" s="179">
        <f>+'Proposed Rates'!E71</f>
        <v>4.1000000000000002E-2</v>
      </c>
      <c r="K31" s="45">
        <f>+$F$19</f>
        <v>7500</v>
      </c>
      <c r="L31" s="26">
        <f t="shared" si="22"/>
        <v>307.5</v>
      </c>
      <c r="M31" s="27"/>
      <c r="N31" s="30">
        <f t="shared" si="23"/>
        <v>307.5</v>
      </c>
      <c r="O31" s="31" t="str">
        <f t="shared" si="24"/>
        <v/>
      </c>
      <c r="Q31" s="28">
        <f>+'Proposed Rates'!F71</f>
        <v>4.1099999999999998E-2</v>
      </c>
      <c r="R31" s="45">
        <f>+$F$19</f>
        <v>7500</v>
      </c>
      <c r="S31" s="26">
        <f t="shared" si="25"/>
        <v>308.25</v>
      </c>
      <c r="T31" s="27"/>
      <c r="U31" s="30">
        <f t="shared" si="1"/>
        <v>0.75</v>
      </c>
      <c r="V31" s="31">
        <f t="shared" si="2"/>
        <v>2.4390243902439024E-3</v>
      </c>
      <c r="X31" s="28"/>
      <c r="Y31" s="45">
        <f>+$F$19</f>
        <v>7500</v>
      </c>
      <c r="Z31" s="26">
        <f t="shared" si="26"/>
        <v>0</v>
      </c>
      <c r="AA31" s="27"/>
      <c r="AB31" s="30">
        <f t="shared" si="3"/>
        <v>-308.25</v>
      </c>
      <c r="AC31" s="31">
        <f t="shared" si="4"/>
        <v>-1</v>
      </c>
      <c r="AE31" s="28"/>
      <c r="AF31" s="45">
        <f>+$F$19</f>
        <v>7500</v>
      </c>
      <c r="AG31" s="26">
        <f t="shared" si="27"/>
        <v>0</v>
      </c>
      <c r="AH31" s="27"/>
      <c r="AI31" s="30">
        <f t="shared" si="5"/>
        <v>0</v>
      </c>
      <c r="AJ31" s="31" t="str">
        <f t="shared" si="6"/>
        <v/>
      </c>
      <c r="AL31" s="28"/>
      <c r="AM31" s="45">
        <f>+$F$19</f>
        <v>7500</v>
      </c>
      <c r="AN31" s="26">
        <f t="shared" si="28"/>
        <v>0</v>
      </c>
      <c r="AO31" s="27"/>
      <c r="AP31" s="30">
        <f t="shared" si="7"/>
        <v>0</v>
      </c>
      <c r="AQ31" s="31" t="str">
        <f t="shared" si="8"/>
        <v/>
      </c>
    </row>
    <row r="32" spans="2:43" x14ac:dyDescent="0.25">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5">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5">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5">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25" x14ac:dyDescent="0.25">
      <c r="B36" s="229" t="s">
        <v>101</v>
      </c>
      <c r="C36" s="21"/>
      <c r="D36" s="22" t="s">
        <v>59</v>
      </c>
      <c r="E36" s="23"/>
      <c r="F36" s="24">
        <f>+'Proposed Rates'!D56</f>
        <v>0.183</v>
      </c>
      <c r="G36" s="45">
        <f>$F$19</f>
        <v>7500</v>
      </c>
      <c r="H36" s="26">
        <f t="shared" si="0"/>
        <v>1372.5</v>
      </c>
      <c r="I36" s="27"/>
      <c r="J36" s="28">
        <f>+'Proposed Rates'!E56</f>
        <v>-0.2409</v>
      </c>
      <c r="K36" s="45">
        <f>$F$19</f>
        <v>7500</v>
      </c>
      <c r="L36" s="26">
        <f t="shared" si="22"/>
        <v>-1806.75</v>
      </c>
      <c r="M36" s="27"/>
      <c r="N36" s="30">
        <f t="shared" si="23"/>
        <v>-3179.25</v>
      </c>
      <c r="O36" s="31">
        <f t="shared" si="24"/>
        <v>-2.3163934426229509</v>
      </c>
      <c r="Q36" s="28">
        <f>+'Proposed Rates'!F56</f>
        <v>-0.24099999999999999</v>
      </c>
      <c r="R36" s="45">
        <f>$F$19</f>
        <v>7500</v>
      </c>
      <c r="S36" s="26">
        <f t="shared" si="25"/>
        <v>-1807.5</v>
      </c>
      <c r="T36" s="27"/>
      <c r="U36" s="30">
        <f t="shared" si="1"/>
        <v>-0.75</v>
      </c>
      <c r="V36" s="31">
        <f t="shared" si="2"/>
        <v>4.1511000415110004E-4</v>
      </c>
      <c r="X36" s="28">
        <f>+'Proposed Rates'!G56</f>
        <v>0</v>
      </c>
      <c r="Y36" s="45">
        <f>$F$19</f>
        <v>7500</v>
      </c>
      <c r="Z36" s="26">
        <f t="shared" si="26"/>
        <v>0</v>
      </c>
      <c r="AA36" s="27"/>
      <c r="AB36" s="30">
        <f t="shared" si="3"/>
        <v>1807.5</v>
      </c>
      <c r="AC36" s="31">
        <f t="shared" si="4"/>
        <v>-1</v>
      </c>
      <c r="AE36" s="28">
        <f>+'Proposed Rates'!H56</f>
        <v>0</v>
      </c>
      <c r="AF36" s="45">
        <f>$F$19</f>
        <v>7500</v>
      </c>
      <c r="AG36" s="26">
        <f t="shared" si="27"/>
        <v>0</v>
      </c>
      <c r="AH36" s="27"/>
      <c r="AI36" s="30">
        <f t="shared" si="5"/>
        <v>0</v>
      </c>
      <c r="AJ36" s="31" t="str">
        <f t="shared" si="6"/>
        <v/>
      </c>
      <c r="AL36" s="28">
        <f>+'Proposed Rates'!I56</f>
        <v>0</v>
      </c>
      <c r="AM36" s="45">
        <f>$F$19</f>
        <v>7500</v>
      </c>
      <c r="AN36" s="26">
        <f t="shared" si="28"/>
        <v>0</v>
      </c>
      <c r="AO36" s="27"/>
      <c r="AP36" s="30">
        <f t="shared" si="7"/>
        <v>0</v>
      </c>
      <c r="AQ36" s="31" t="str">
        <f t="shared" si="8"/>
        <v/>
      </c>
    </row>
    <row r="37" spans="2:43" x14ac:dyDescent="0.25">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5">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48420.320000000007</v>
      </c>
      <c r="I39" s="62"/>
      <c r="J39" s="239"/>
      <c r="K39" s="240"/>
      <c r="L39" s="238">
        <f>SUM(L23:L38)</f>
        <v>49069.82</v>
      </c>
      <c r="M39" s="62"/>
      <c r="N39" s="37">
        <f t="shared" si="23"/>
        <v>649.49999999999272</v>
      </c>
      <c r="O39" s="38">
        <f t="shared" si="24"/>
        <v>1.3413789912995053E-2</v>
      </c>
      <c r="Q39" s="239"/>
      <c r="R39" s="240"/>
      <c r="S39" s="238">
        <f>SUM(S23:S38)</f>
        <v>51537.32</v>
      </c>
      <c r="T39" s="62"/>
      <c r="U39" s="37">
        <f t="shared" si="1"/>
        <v>2467.5</v>
      </c>
      <c r="V39" s="38">
        <f t="shared" si="2"/>
        <v>5.0285491163407567E-2</v>
      </c>
      <c r="X39" s="239"/>
      <c r="Y39" s="240"/>
      <c r="Z39" s="238">
        <f>SUM(Z23:Z38)</f>
        <v>55267.61</v>
      </c>
      <c r="AA39" s="62"/>
      <c r="AB39" s="37">
        <f t="shared" si="3"/>
        <v>3730.2900000000009</v>
      </c>
      <c r="AC39" s="38">
        <f t="shared" si="4"/>
        <v>7.2380364365085353E-2</v>
      </c>
      <c r="AE39" s="239"/>
      <c r="AF39" s="240"/>
      <c r="AG39" s="238">
        <f>SUM(AG23:AG38)</f>
        <v>56515.47</v>
      </c>
      <c r="AH39" s="62"/>
      <c r="AI39" s="37">
        <f t="shared" si="5"/>
        <v>1247.8600000000006</v>
      </c>
      <c r="AJ39" s="38">
        <f t="shared" si="6"/>
        <v>2.2578504842167058E-2</v>
      </c>
      <c r="AL39" s="239"/>
      <c r="AM39" s="240"/>
      <c r="AN39" s="238">
        <f>SUM(AN23:AN38)</f>
        <v>56923.31</v>
      </c>
      <c r="AO39" s="62"/>
      <c r="AP39" s="37">
        <f t="shared" si="7"/>
        <v>407.83999999999651</v>
      </c>
      <c r="AQ39" s="38">
        <f t="shared" si="8"/>
        <v>7.2164311824708619E-3</v>
      </c>
    </row>
    <row r="40" spans="2:43" ht="25" x14ac:dyDescent="0.25">
      <c r="B40" s="40" t="str">
        <f>+'&gt;50 (100)'!B40</f>
        <v>Deferral/Variance Account Disposition Rate Rider Class 1</v>
      </c>
      <c r="C40" s="21"/>
      <c r="D40" s="22" t="str">
        <f>+'&gt;50 (100)'!D40</f>
        <v>per kW</v>
      </c>
      <c r="E40" s="23"/>
      <c r="F40" s="24">
        <f>+'Proposed Rates'!D42</f>
        <v>-8.6300000000000002E-2</v>
      </c>
      <c r="G40" s="45">
        <f>+$F$19</f>
        <v>7500</v>
      </c>
      <c r="H40" s="26">
        <f>G40*F40</f>
        <v>-647.25</v>
      </c>
      <c r="I40" s="27"/>
      <c r="J40" s="28">
        <f>+'Proposed Rates'!E42</f>
        <v>-0.30759999999999998</v>
      </c>
      <c r="K40" s="45">
        <f>+$F$19</f>
        <v>7500</v>
      </c>
      <c r="L40" s="26">
        <f>K40*J40</f>
        <v>-2307</v>
      </c>
      <c r="M40" s="27"/>
      <c r="N40" s="30">
        <f>L40-H40</f>
        <v>-1659.75</v>
      </c>
      <c r="O40" s="31">
        <f>IF((H40)=0,"",(N40/H40))</f>
        <v>2.5643105446118191</v>
      </c>
      <c r="Q40" s="28">
        <f>+'Proposed Rates'!F42</f>
        <v>-0.30780000000000002</v>
      </c>
      <c r="R40" s="45">
        <f>+$F$19</f>
        <v>7500</v>
      </c>
      <c r="S40" s="26">
        <f>R40*Q40</f>
        <v>-2308.5</v>
      </c>
      <c r="T40" s="27"/>
      <c r="U40" s="30">
        <f t="shared" si="1"/>
        <v>-1.5</v>
      </c>
      <c r="V40" s="31">
        <f t="shared" si="2"/>
        <v>6.5019505851755528E-4</v>
      </c>
      <c r="X40" s="28">
        <f>+'Proposed Rates'!G42</f>
        <v>0</v>
      </c>
      <c r="Y40" s="45">
        <f>+$F$19</f>
        <v>7500</v>
      </c>
      <c r="Z40" s="26">
        <f>Y40*X40</f>
        <v>0</v>
      </c>
      <c r="AA40" s="27"/>
      <c r="AB40" s="30">
        <f t="shared" si="3"/>
        <v>2308.5</v>
      </c>
      <c r="AC40" s="31">
        <f t="shared" si="4"/>
        <v>-1</v>
      </c>
      <c r="AE40" s="28">
        <f>+'Proposed Rates'!H42</f>
        <v>0</v>
      </c>
      <c r="AF40" s="45">
        <f>+$F$19</f>
        <v>7500</v>
      </c>
      <c r="AG40" s="26">
        <f>AF40*AE40</f>
        <v>0</v>
      </c>
      <c r="AH40" s="27"/>
      <c r="AI40" s="30">
        <f t="shared" si="5"/>
        <v>0</v>
      </c>
      <c r="AJ40" s="31" t="str">
        <f t="shared" si="6"/>
        <v/>
      </c>
      <c r="AL40" s="28">
        <f>+'Proposed Rates'!I42</f>
        <v>0</v>
      </c>
      <c r="AM40" s="45">
        <f>+$F$19</f>
        <v>7500</v>
      </c>
      <c r="AN40" s="26">
        <f>AM40*AL40</f>
        <v>0</v>
      </c>
      <c r="AO40" s="27"/>
      <c r="AP40" s="30">
        <f t="shared" si="7"/>
        <v>0</v>
      </c>
      <c r="AQ40" s="31" t="str">
        <f t="shared" si="8"/>
        <v/>
      </c>
    </row>
    <row r="41" spans="2:43" x14ac:dyDescent="0.25">
      <c r="B41" s="40"/>
      <c r="C41" s="21"/>
      <c r="D41" s="22"/>
      <c r="E41" s="23"/>
      <c r="F41" s="24"/>
      <c r="G41" s="45"/>
      <c r="H41" s="26"/>
      <c r="I41" s="41"/>
      <c r="J41" s="28"/>
      <c r="K41" s="45"/>
      <c r="L41" s="26"/>
      <c r="M41" s="42"/>
      <c r="N41" s="30"/>
      <c r="O41" s="31"/>
      <c r="Q41" s="28"/>
      <c r="R41" s="45"/>
      <c r="S41" s="26"/>
      <c r="T41" s="42"/>
      <c r="U41" s="30"/>
      <c r="V41" s="31"/>
      <c r="X41" s="28"/>
      <c r="Y41" s="45"/>
      <c r="Z41" s="26"/>
      <c r="AA41" s="42"/>
      <c r="AB41" s="30"/>
      <c r="AC41" s="31"/>
      <c r="AE41" s="28"/>
      <c r="AF41" s="45"/>
      <c r="AG41" s="26"/>
      <c r="AH41" s="42"/>
      <c r="AI41" s="30"/>
      <c r="AJ41" s="31"/>
      <c r="AL41" s="28"/>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8">
        <f>+'Proposed Rates'!E128</f>
        <v>2.5999999999999999E-3</v>
      </c>
      <c r="K42" s="25">
        <f t="shared" ref="K42" si="38">$F$18</f>
        <v>4000000</v>
      </c>
      <c r="L42" s="26">
        <f t="shared" ref="L42:L43" si="39">K42*J42</f>
        <v>10400</v>
      </c>
      <c r="M42" s="42"/>
      <c r="N42" s="30">
        <f t="shared" ref="N42:N43" si="40">L42-H42</f>
        <v>16400</v>
      </c>
      <c r="O42" s="31">
        <f t="shared" ref="O42:O64"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Rates'!D144</f>
        <v>0</v>
      </c>
      <c r="G43" s="45">
        <f>$F$19</f>
        <v>7500</v>
      </c>
      <c r="H43" s="26">
        <f t="shared" si="37"/>
        <v>0</v>
      </c>
      <c r="I43" s="41"/>
      <c r="J43" s="28">
        <f>+'Proposed Rates'!E144</f>
        <v>0</v>
      </c>
      <c r="K43" s="45">
        <f>$F19</f>
        <v>7500</v>
      </c>
      <c r="L43" s="26">
        <f t="shared" si="39"/>
        <v>0</v>
      </c>
      <c r="M43" s="42"/>
      <c r="N43" s="30">
        <f t="shared" si="40"/>
        <v>0</v>
      </c>
      <c r="O43" s="31" t="str">
        <f t="shared" si="41"/>
        <v/>
      </c>
      <c r="Q43" s="28">
        <f>+'Proposed Rates'!F143</f>
        <v>0</v>
      </c>
      <c r="R43" s="45">
        <f>$F$19</f>
        <v>7500</v>
      </c>
      <c r="S43" s="26">
        <f t="shared" si="43"/>
        <v>0</v>
      </c>
      <c r="T43" s="42"/>
      <c r="U43" s="30">
        <f t="shared" si="1"/>
        <v>0</v>
      </c>
      <c r="V43" s="31" t="str">
        <f t="shared" si="2"/>
        <v/>
      </c>
      <c r="X43" s="28">
        <f>+'Proposed Rates'!G143</f>
        <v>0</v>
      </c>
      <c r="Y43" s="45">
        <f>$F$19</f>
        <v>7500</v>
      </c>
      <c r="Z43" s="26">
        <f t="shared" si="45"/>
        <v>0</v>
      </c>
      <c r="AA43" s="42"/>
      <c r="AB43" s="30">
        <f t="shared" si="3"/>
        <v>0</v>
      </c>
      <c r="AC43" s="31" t="str">
        <f t="shared" si="4"/>
        <v/>
      </c>
      <c r="AE43" s="28">
        <f>+'Proposed Rates'!H143</f>
        <v>0</v>
      </c>
      <c r="AF43" s="45">
        <f>$F$19</f>
        <v>7500</v>
      </c>
      <c r="AG43" s="26">
        <f t="shared" si="47"/>
        <v>0</v>
      </c>
      <c r="AH43" s="42"/>
      <c r="AI43" s="30">
        <f t="shared" si="5"/>
        <v>0</v>
      </c>
      <c r="AJ43" s="31" t="str">
        <f t="shared" si="6"/>
        <v/>
      </c>
      <c r="AL43" s="28">
        <f>+'Proposed Rates'!I143</f>
        <v>0</v>
      </c>
      <c r="AM43" s="45">
        <f>$F$19</f>
        <v>7500</v>
      </c>
      <c r="AN43" s="26">
        <f t="shared" si="49"/>
        <v>0</v>
      </c>
      <c r="AO43" s="42"/>
      <c r="AP43" s="30">
        <f t="shared" si="7"/>
        <v>0</v>
      </c>
      <c r="AQ43" s="31" t="str">
        <f t="shared" si="8"/>
        <v/>
      </c>
    </row>
    <row r="44" spans="2:43" x14ac:dyDescent="0.25">
      <c r="B44" s="43" t="s">
        <v>24</v>
      </c>
      <c r="C44" s="21"/>
      <c r="D44" s="22" t="s">
        <v>59</v>
      </c>
      <c r="E44" s="23"/>
      <c r="F44" s="44">
        <f>+'Proposed Rates'!D237</f>
        <v>2.9510000000000002E-2</v>
      </c>
      <c r="G44" s="45">
        <f>+$F$19</f>
        <v>7500</v>
      </c>
      <c r="H44" s="26">
        <f>G44*F44</f>
        <v>221.32500000000002</v>
      </c>
      <c r="I44" s="27"/>
      <c r="J44" s="28">
        <f>+'Proposed Rates'!E237</f>
        <v>2.3640000000000001E-2</v>
      </c>
      <c r="K44" s="45">
        <f>+$F$19</f>
        <v>7500</v>
      </c>
      <c r="L44" s="26">
        <f>K44*J44</f>
        <v>177.3</v>
      </c>
      <c r="M44" s="27"/>
      <c r="N44" s="30">
        <f>L44-H44</f>
        <v>-44.025000000000006</v>
      </c>
      <c r="O44" s="31">
        <f>IF((H44)=0,"",(N44/H44))</f>
        <v>-0.19891562182311082</v>
      </c>
      <c r="Q44" s="46">
        <f>+'Proposed Rates'!F237</f>
        <v>2.3959999999999999E-2</v>
      </c>
      <c r="R44" s="45">
        <f>+$F$19</f>
        <v>7500</v>
      </c>
      <c r="S44" s="26">
        <f>R44*Q44</f>
        <v>179.7</v>
      </c>
      <c r="T44" s="27"/>
      <c r="U44" s="30">
        <f t="shared" si="1"/>
        <v>2.3999999999999773</v>
      </c>
      <c r="V44" s="31">
        <f t="shared" si="2"/>
        <v>1.3536379018612392E-2</v>
      </c>
      <c r="X44" s="46">
        <f>+'Proposed Rates'!G237</f>
        <v>2.427E-2</v>
      </c>
      <c r="Y44" s="45">
        <f>+$F$19</f>
        <v>7500</v>
      </c>
      <c r="Z44" s="26">
        <f>Y44*X44</f>
        <v>182.02500000000001</v>
      </c>
      <c r="AA44" s="27"/>
      <c r="AB44" s="30">
        <f t="shared" si="3"/>
        <v>2.3250000000000171</v>
      </c>
      <c r="AC44" s="31">
        <f t="shared" si="4"/>
        <v>1.2938230383973385E-2</v>
      </c>
      <c r="AE44" s="46">
        <f>+'Proposed Rates'!H237</f>
        <v>2.453E-2</v>
      </c>
      <c r="AF44" s="45">
        <f>+$F$19</f>
        <v>7500</v>
      </c>
      <c r="AG44" s="26">
        <f>AF44*AE44</f>
        <v>183.97499999999999</v>
      </c>
      <c r="AH44" s="27"/>
      <c r="AI44" s="30">
        <f t="shared" si="5"/>
        <v>1.9499999999999886</v>
      </c>
      <c r="AJ44" s="31">
        <f t="shared" si="6"/>
        <v>1.0712814173877152E-2</v>
      </c>
      <c r="AL44" s="46">
        <f>+'Proposed Rates'!I237</f>
        <v>2.4910000000000002E-2</v>
      </c>
      <c r="AM44" s="45">
        <f>+$F$19</f>
        <v>7500</v>
      </c>
      <c r="AN44" s="26">
        <f>AM44*AL44</f>
        <v>186.82500000000002</v>
      </c>
      <c r="AO44" s="27"/>
      <c r="AP44" s="30">
        <f t="shared" si="7"/>
        <v>2.8500000000000227</v>
      </c>
      <c r="AQ44" s="31">
        <f t="shared" si="8"/>
        <v>1.549123522217705E-2</v>
      </c>
    </row>
    <row r="45" spans="2:43" x14ac:dyDescent="0.25">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5">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41994.395000000004</v>
      </c>
      <c r="I47" s="36"/>
      <c r="J47" s="53"/>
      <c r="K47" s="55"/>
      <c r="L47" s="54">
        <f>SUM(L40:L46)+L39</f>
        <v>57340.119999999995</v>
      </c>
      <c r="M47" s="36"/>
      <c r="N47" s="37">
        <f t="shared" ref="N47:N64" si="58">L47-H47</f>
        <v>15345.724999999991</v>
      </c>
      <c r="O47" s="38">
        <f t="shared" si="41"/>
        <v>0.3654231713541769</v>
      </c>
      <c r="Q47" s="53"/>
      <c r="R47" s="55"/>
      <c r="S47" s="54">
        <f>SUM(S40:S46)+S39</f>
        <v>49408.52</v>
      </c>
      <c r="T47" s="36"/>
      <c r="U47" s="37">
        <f t="shared" si="1"/>
        <v>-7931.5999999999985</v>
      </c>
      <c r="V47" s="38">
        <f t="shared" si="2"/>
        <v>-0.1383254865877504</v>
      </c>
      <c r="X47" s="53"/>
      <c r="Y47" s="55"/>
      <c r="Z47" s="54">
        <f>SUM(Z40:Z46)+Z39</f>
        <v>55449.635000000002</v>
      </c>
      <c r="AA47" s="36"/>
      <c r="AB47" s="37">
        <f t="shared" si="3"/>
        <v>6041.1150000000052</v>
      </c>
      <c r="AC47" s="38">
        <f t="shared" si="4"/>
        <v>0.12226868969157557</v>
      </c>
      <c r="AE47" s="53"/>
      <c r="AF47" s="55"/>
      <c r="AG47" s="54">
        <f>SUM(AG40:AG46)+AG39</f>
        <v>56699.445</v>
      </c>
      <c r="AH47" s="36"/>
      <c r="AI47" s="37">
        <f t="shared" si="5"/>
        <v>1249.8099999999977</v>
      </c>
      <c r="AJ47" s="38">
        <f t="shared" si="6"/>
        <v>2.2539553236013143E-2</v>
      </c>
      <c r="AL47" s="53"/>
      <c r="AM47" s="55"/>
      <c r="AN47" s="54">
        <f>SUM(AN40:AN46)+AN39</f>
        <v>57110.134999999995</v>
      </c>
      <c r="AO47" s="36"/>
      <c r="AP47" s="37">
        <f t="shared" si="7"/>
        <v>410.68999999999505</v>
      </c>
      <c r="AQ47" s="38">
        <f t="shared" si="8"/>
        <v>7.2432807763814101E-3</v>
      </c>
    </row>
    <row r="48" spans="2:43" x14ac:dyDescent="0.25">
      <c r="B48" s="27" t="s">
        <v>28</v>
      </c>
      <c r="C48" s="27"/>
      <c r="D48" s="56" t="s">
        <v>59</v>
      </c>
      <c r="E48" s="57"/>
      <c r="F48" s="28">
        <f>'Proposed Rates'!D157</f>
        <v>3.3399000000000001</v>
      </c>
      <c r="G48" s="58">
        <f>+$F$19</f>
        <v>7500</v>
      </c>
      <c r="H48" s="26">
        <f>G48*F48</f>
        <v>25049.25</v>
      </c>
      <c r="I48" s="27"/>
      <c r="J48" s="28">
        <f>'Proposed Rates'!E157</f>
        <v>3.5749</v>
      </c>
      <c r="K48" s="58">
        <f>+$F$19</f>
        <v>7500</v>
      </c>
      <c r="L48" s="26">
        <f>K48*J48</f>
        <v>26811.75</v>
      </c>
      <c r="M48" s="27"/>
      <c r="N48" s="30">
        <f t="shared" si="58"/>
        <v>1762.5</v>
      </c>
      <c r="O48" s="31">
        <f t="shared" si="41"/>
        <v>7.0361388065510941E-2</v>
      </c>
      <c r="Q48" s="28">
        <f>'Proposed Rates'!F157</f>
        <v>3.5749</v>
      </c>
      <c r="R48" s="58">
        <f>+$F$19</f>
        <v>7500</v>
      </c>
      <c r="S48" s="26">
        <f>R48*Q48</f>
        <v>26811.75</v>
      </c>
      <c r="T48" s="27"/>
      <c r="U48" s="30">
        <f t="shared" si="1"/>
        <v>0</v>
      </c>
      <c r="V48" s="31">
        <f t="shared" si="2"/>
        <v>0</v>
      </c>
      <c r="X48" s="28">
        <f>'Proposed Rates'!G157</f>
        <v>3.5749</v>
      </c>
      <c r="Y48" s="58">
        <f>+$F$19</f>
        <v>7500</v>
      </c>
      <c r="Z48" s="26">
        <f>Y48*X48</f>
        <v>26811.75</v>
      </c>
      <c r="AA48" s="27"/>
      <c r="AB48" s="30">
        <f t="shared" si="3"/>
        <v>0</v>
      </c>
      <c r="AC48" s="31">
        <f t="shared" si="4"/>
        <v>0</v>
      </c>
      <c r="AE48" s="28">
        <f>'Proposed Rates'!H157</f>
        <v>3.5749</v>
      </c>
      <c r="AF48" s="58">
        <f>+$F$19</f>
        <v>7500</v>
      </c>
      <c r="AG48" s="26">
        <f>AF48*AE48</f>
        <v>26811.75</v>
      </c>
      <c r="AH48" s="27"/>
      <c r="AI48" s="30">
        <f t="shared" si="5"/>
        <v>0</v>
      </c>
      <c r="AJ48" s="31">
        <f t="shared" si="6"/>
        <v>0</v>
      </c>
      <c r="AL48" s="28">
        <f>'Proposed Rates'!I157</f>
        <v>3.5749</v>
      </c>
      <c r="AM48" s="58">
        <f>+$F$19</f>
        <v>7500</v>
      </c>
      <c r="AN48" s="26">
        <f>AM48*AL48</f>
        <v>26811.75</v>
      </c>
      <c r="AO48" s="27"/>
      <c r="AP48" s="30">
        <f t="shared" si="7"/>
        <v>0</v>
      </c>
      <c r="AQ48" s="31">
        <f t="shared" si="8"/>
        <v>0</v>
      </c>
    </row>
    <row r="49" spans="2:43" ht="25" x14ac:dyDescent="0.25">
      <c r="B49" s="60" t="s">
        <v>29</v>
      </c>
      <c r="C49" s="27"/>
      <c r="D49" s="56" t="s">
        <v>59</v>
      </c>
      <c r="E49" s="57"/>
      <c r="F49" s="28">
        <f>'Proposed Rates'!D171</f>
        <v>2.4641999999999999</v>
      </c>
      <c r="G49" s="58">
        <f>G48</f>
        <v>7500</v>
      </c>
      <c r="H49" s="26">
        <f>G49*F49</f>
        <v>18481.5</v>
      </c>
      <c r="I49" s="27"/>
      <c r="J49" s="28">
        <f>'Proposed Rates'!E171</f>
        <v>2.3643000000000001</v>
      </c>
      <c r="K49" s="58">
        <f>K48</f>
        <v>7500</v>
      </c>
      <c r="L49" s="26">
        <f>K49*J49</f>
        <v>17732.25</v>
      </c>
      <c r="M49" s="27"/>
      <c r="N49" s="30">
        <f t="shared" si="58"/>
        <v>-749.25</v>
      </c>
      <c r="O49" s="31">
        <f t="shared" si="41"/>
        <v>-4.0540540540540543E-2</v>
      </c>
      <c r="Q49" s="28">
        <f>'Proposed Rates'!F171</f>
        <v>2.3643000000000001</v>
      </c>
      <c r="R49" s="58">
        <f>R48</f>
        <v>7500</v>
      </c>
      <c r="S49" s="26">
        <f>R49*Q49</f>
        <v>17732.25</v>
      </c>
      <c r="T49" s="27"/>
      <c r="U49" s="30">
        <f t="shared" si="1"/>
        <v>0</v>
      </c>
      <c r="V49" s="31">
        <f t="shared" si="2"/>
        <v>0</v>
      </c>
      <c r="X49" s="28">
        <f>'Proposed Rates'!G171</f>
        <v>2.3643000000000001</v>
      </c>
      <c r="Y49" s="58">
        <f>Y48</f>
        <v>7500</v>
      </c>
      <c r="Z49" s="26">
        <f>Y49*X49</f>
        <v>17732.25</v>
      </c>
      <c r="AA49" s="27"/>
      <c r="AB49" s="30">
        <f t="shared" si="3"/>
        <v>0</v>
      </c>
      <c r="AC49" s="31">
        <f t="shared" si="4"/>
        <v>0</v>
      </c>
      <c r="AE49" s="28">
        <f>'Proposed Rates'!H171</f>
        <v>2.3643000000000001</v>
      </c>
      <c r="AF49" s="58">
        <f>AF48</f>
        <v>7500</v>
      </c>
      <c r="AG49" s="26">
        <f>AF49*AE49</f>
        <v>17732.25</v>
      </c>
      <c r="AH49" s="27"/>
      <c r="AI49" s="30">
        <f t="shared" si="5"/>
        <v>0</v>
      </c>
      <c r="AJ49" s="31">
        <f t="shared" si="6"/>
        <v>0</v>
      </c>
      <c r="AL49" s="28">
        <f>'Proposed Rates'!I171</f>
        <v>2.3643000000000001</v>
      </c>
      <c r="AM49" s="58">
        <f>AM48</f>
        <v>7500</v>
      </c>
      <c r="AN49" s="26">
        <f>AM49*AL49</f>
        <v>17732.25</v>
      </c>
      <c r="AO49" s="27"/>
      <c r="AP49" s="30">
        <f t="shared" si="7"/>
        <v>0</v>
      </c>
      <c r="AQ49" s="31">
        <f t="shared" si="8"/>
        <v>0</v>
      </c>
    </row>
    <row r="50" spans="2:43" ht="26" x14ac:dyDescent="0.25">
      <c r="B50" s="50" t="s">
        <v>30</v>
      </c>
      <c r="C50" s="35"/>
      <c r="D50" s="35"/>
      <c r="E50" s="35"/>
      <c r="F50" s="61"/>
      <c r="G50" s="53"/>
      <c r="H50" s="54">
        <f>SUM(H47:H49)</f>
        <v>85525.145000000004</v>
      </c>
      <c r="I50" s="62"/>
      <c r="J50" s="63"/>
      <c r="K50" s="53"/>
      <c r="L50" s="54">
        <f>SUM(L47:L49)</f>
        <v>101884.12</v>
      </c>
      <c r="M50" s="62"/>
      <c r="N50" s="37">
        <f t="shared" si="58"/>
        <v>16358.974999999991</v>
      </c>
      <c r="O50" s="38">
        <f t="shared" si="41"/>
        <v>0.19127678766285625</v>
      </c>
      <c r="Q50" s="63"/>
      <c r="R50" s="53"/>
      <c r="S50" s="54">
        <f>SUM(S47:S49)</f>
        <v>93952.51999999999</v>
      </c>
      <c r="T50" s="62"/>
      <c r="U50" s="37">
        <f t="shared" si="1"/>
        <v>-7931.6000000000058</v>
      </c>
      <c r="V50" s="38">
        <f t="shared" si="2"/>
        <v>-7.7849227141580116E-2</v>
      </c>
      <c r="X50" s="63"/>
      <c r="Y50" s="53"/>
      <c r="Z50" s="54">
        <f>SUM(Z47:Z49)</f>
        <v>99993.635000000009</v>
      </c>
      <c r="AA50" s="62"/>
      <c r="AB50" s="37">
        <f t="shared" si="3"/>
        <v>6041.1150000000198</v>
      </c>
      <c r="AC50" s="38">
        <f t="shared" si="4"/>
        <v>6.4299659019258035E-2</v>
      </c>
      <c r="AE50" s="63"/>
      <c r="AF50" s="53"/>
      <c r="AG50" s="54">
        <f>SUM(AG47:AG49)</f>
        <v>101243.44500000001</v>
      </c>
      <c r="AH50" s="62"/>
      <c r="AI50" s="37">
        <f t="shared" si="5"/>
        <v>1249.8099999999977</v>
      </c>
      <c r="AJ50" s="38">
        <f t="shared" si="6"/>
        <v>1.2498895554702032E-2</v>
      </c>
      <c r="AL50" s="63"/>
      <c r="AM50" s="53"/>
      <c r="AN50" s="54">
        <f>SUM(AN47:AN49)</f>
        <v>101654.13499999999</v>
      </c>
      <c r="AO50" s="62"/>
      <c r="AP50" s="37">
        <f t="shared" si="7"/>
        <v>410.68999999998778</v>
      </c>
      <c r="AQ50" s="38">
        <f t="shared" si="8"/>
        <v>4.0564601490989142E-3</v>
      </c>
    </row>
    <row r="51" spans="2:43" ht="25" x14ac:dyDescent="0.25">
      <c r="B51" s="65" t="s">
        <v>31</v>
      </c>
      <c r="C51" s="21"/>
      <c r="D51" s="22" t="s">
        <v>20</v>
      </c>
      <c r="E51" s="23"/>
      <c r="F51" s="66">
        <f>'Proposed Rates'!D182</f>
        <v>3.3999999999999998E-3</v>
      </c>
      <c r="G51" s="58">
        <f>F18+G45</f>
        <v>4024800</v>
      </c>
      <c r="H51" s="67">
        <f t="shared" ref="H51:H54" si="59">G51*F51</f>
        <v>13684.32</v>
      </c>
      <c r="I51" s="27"/>
      <c r="J51" s="66">
        <f>'Proposed Rates'!E182</f>
        <v>3.3999999999999998E-3</v>
      </c>
      <c r="K51" s="58">
        <f>$F$18+K45</f>
        <v>4020400.0000000005</v>
      </c>
      <c r="L51" s="67">
        <f t="shared" ref="L51:L54" si="60">K51*J51</f>
        <v>13669.36</v>
      </c>
      <c r="M51" s="27"/>
      <c r="N51" s="30">
        <f t="shared" si="58"/>
        <v>-14.959999999999127</v>
      </c>
      <c r="O51" s="68">
        <f t="shared" si="41"/>
        <v>-1.0932220234545179E-3</v>
      </c>
      <c r="Q51" s="66">
        <f>'Proposed Rates'!F181</f>
        <v>3.3999999999999998E-3</v>
      </c>
      <c r="R51" s="58">
        <f>$F$18+R45</f>
        <v>4020400.0000000005</v>
      </c>
      <c r="S51" s="67">
        <f t="shared" ref="S51:S54" si="61">R51*Q51</f>
        <v>13669.36</v>
      </c>
      <c r="T51" s="27"/>
      <c r="U51" s="30">
        <f t="shared" si="1"/>
        <v>0</v>
      </c>
      <c r="V51" s="68">
        <f t="shared" si="2"/>
        <v>0</v>
      </c>
      <c r="X51" s="66">
        <f>'Proposed Rates'!G181</f>
        <v>3.3999999999999998E-3</v>
      </c>
      <c r="Y51" s="58">
        <f>$F$18+Y45</f>
        <v>4020400.0000000005</v>
      </c>
      <c r="Z51" s="67">
        <f t="shared" ref="Z51:Z54" si="62">Y51*X51</f>
        <v>13669.36</v>
      </c>
      <c r="AA51" s="27"/>
      <c r="AB51" s="30">
        <f t="shared" si="3"/>
        <v>0</v>
      </c>
      <c r="AC51" s="68">
        <f t="shared" si="4"/>
        <v>0</v>
      </c>
      <c r="AE51" s="66">
        <f>'Proposed Rates'!H181</f>
        <v>3.3999999999999998E-3</v>
      </c>
      <c r="AF51" s="58">
        <f>$F$18+AF45</f>
        <v>4020400.0000000005</v>
      </c>
      <c r="AG51" s="67">
        <f t="shared" ref="AG51:AG54" si="63">AF51*AE51</f>
        <v>13669.36</v>
      </c>
      <c r="AH51" s="27"/>
      <c r="AI51" s="30">
        <f t="shared" si="5"/>
        <v>0</v>
      </c>
      <c r="AJ51" s="68">
        <f t="shared" si="6"/>
        <v>0</v>
      </c>
      <c r="AL51" s="66">
        <f>'Proposed Rates'!I181</f>
        <v>3.3999999999999998E-3</v>
      </c>
      <c r="AM51" s="58">
        <f>$F$18+AM45</f>
        <v>4020400.0000000005</v>
      </c>
      <c r="AN51" s="67">
        <f t="shared" ref="AN51:AN54" si="64">AM51*AL51</f>
        <v>13669.36</v>
      </c>
      <c r="AO51" s="27"/>
      <c r="AP51" s="30">
        <f t="shared" si="7"/>
        <v>0</v>
      </c>
      <c r="AQ51" s="68">
        <f t="shared" si="8"/>
        <v>0</v>
      </c>
    </row>
    <row r="52" spans="2:43" ht="25" x14ac:dyDescent="0.25">
      <c r="B52" s="65" t="s">
        <v>32</v>
      </c>
      <c r="C52" s="21"/>
      <c r="D52" s="22" t="s">
        <v>20</v>
      </c>
      <c r="E52" s="23"/>
      <c r="F52" s="66">
        <f>'Proposed Rates'!D196</f>
        <v>5.0000000000000001E-4</v>
      </c>
      <c r="G52" s="58">
        <f>G51</f>
        <v>4024800</v>
      </c>
      <c r="H52" s="67">
        <f t="shared" si="59"/>
        <v>2012.4</v>
      </c>
      <c r="I52" s="27"/>
      <c r="J52" s="66">
        <f>'Proposed Rates'!E196</f>
        <v>5.0000000000000001E-4</v>
      </c>
      <c r="K52" s="58">
        <f>$F$18+K45</f>
        <v>4020400.0000000005</v>
      </c>
      <c r="L52" s="67">
        <f t="shared" si="60"/>
        <v>2010.2000000000003</v>
      </c>
      <c r="M52" s="27"/>
      <c r="N52" s="30">
        <f t="shared" si="58"/>
        <v>-2.1999999999998181</v>
      </c>
      <c r="O52" s="68">
        <f t="shared" si="41"/>
        <v>-1.0932220234544912E-3</v>
      </c>
      <c r="Q52" s="66">
        <f>'Proposed Rates'!F195</f>
        <v>5.0000000000000001E-4</v>
      </c>
      <c r="R52" s="58">
        <f>$F$18+R45</f>
        <v>4020400.0000000005</v>
      </c>
      <c r="S52" s="67">
        <f t="shared" si="61"/>
        <v>2010.2000000000003</v>
      </c>
      <c r="T52" s="27"/>
      <c r="U52" s="30">
        <f t="shared" si="1"/>
        <v>0</v>
      </c>
      <c r="V52" s="68">
        <f t="shared" si="2"/>
        <v>0</v>
      </c>
      <c r="X52" s="66">
        <f>'Proposed Rates'!G195</f>
        <v>5.0000000000000001E-4</v>
      </c>
      <c r="Y52" s="58">
        <f>$F$18+Y45</f>
        <v>4020400.0000000005</v>
      </c>
      <c r="Z52" s="67">
        <f t="shared" si="62"/>
        <v>2010.2000000000003</v>
      </c>
      <c r="AA52" s="27"/>
      <c r="AB52" s="30">
        <f t="shared" si="3"/>
        <v>0</v>
      </c>
      <c r="AC52" s="68">
        <f t="shared" si="4"/>
        <v>0</v>
      </c>
      <c r="AE52" s="66">
        <f>'Proposed Rates'!H195</f>
        <v>5.0000000000000001E-4</v>
      </c>
      <c r="AF52" s="58">
        <f>$F$18+AF45</f>
        <v>4020400.0000000005</v>
      </c>
      <c r="AG52" s="67">
        <f t="shared" si="63"/>
        <v>2010.2000000000003</v>
      </c>
      <c r="AH52" s="27"/>
      <c r="AI52" s="30">
        <f t="shared" si="5"/>
        <v>0</v>
      </c>
      <c r="AJ52" s="68">
        <f t="shared" si="6"/>
        <v>0</v>
      </c>
      <c r="AL52" s="66">
        <f>'Proposed Rates'!I195</f>
        <v>5.0000000000000001E-4</v>
      </c>
      <c r="AM52" s="58">
        <f>$F$18+AM45</f>
        <v>4020400.0000000005</v>
      </c>
      <c r="AN52" s="67">
        <f t="shared" si="64"/>
        <v>2010.2000000000003</v>
      </c>
      <c r="AO52" s="27"/>
      <c r="AP52" s="30">
        <f t="shared" si="7"/>
        <v>0</v>
      </c>
      <c r="AQ52" s="68">
        <f t="shared" si="8"/>
        <v>0</v>
      </c>
    </row>
    <row r="53" spans="2:43" x14ac:dyDescent="0.25">
      <c r="B53" s="21" t="s">
        <v>33</v>
      </c>
      <c r="C53" s="21"/>
      <c r="D53" s="22" t="s">
        <v>17</v>
      </c>
      <c r="E53" s="23"/>
      <c r="F53" s="66">
        <f>'Proposed Rates'!D210</f>
        <v>0.25</v>
      </c>
      <c r="G53" s="25">
        <v>1</v>
      </c>
      <c r="H53" s="67">
        <f t="shared" si="59"/>
        <v>0.25</v>
      </c>
      <c r="I53" s="27"/>
      <c r="J53" s="66">
        <f>'Proposed Rates'!E210</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5">
      <c r="B54" s="43" t="s">
        <v>124</v>
      </c>
      <c r="C54" s="21"/>
      <c r="D54" s="22"/>
      <c r="E54" s="23"/>
      <c r="F54" s="66">
        <f>'Proposed Rates'!D229</f>
        <v>0.1101</v>
      </c>
      <c r="G54" s="71">
        <f>G52</f>
        <v>4024800</v>
      </c>
      <c r="H54" s="67">
        <f t="shared" si="59"/>
        <v>443130.48000000004</v>
      </c>
      <c r="I54" s="27"/>
      <c r="J54" s="66">
        <f>'Proposed Rates'!E229</f>
        <v>0.1101</v>
      </c>
      <c r="K54" s="71">
        <f>$F$18+K45</f>
        <v>4020400.0000000005</v>
      </c>
      <c r="L54" s="67">
        <f t="shared" si="60"/>
        <v>442646.04000000004</v>
      </c>
      <c r="M54" s="27"/>
      <c r="N54" s="30">
        <f t="shared" si="58"/>
        <v>-484.44000000000233</v>
      </c>
      <c r="O54" s="68">
        <f t="shared" si="41"/>
        <v>-1.0932220234545868E-3</v>
      </c>
      <c r="Q54" s="66">
        <f>'Proposed Rates'!F229</f>
        <v>0.1101</v>
      </c>
      <c r="R54" s="71">
        <f>$F$18+R45</f>
        <v>4020400.0000000005</v>
      </c>
      <c r="S54" s="67">
        <f t="shared" si="61"/>
        <v>442646.04000000004</v>
      </c>
      <c r="T54" s="27"/>
      <c r="U54" s="30">
        <f t="shared" si="1"/>
        <v>0</v>
      </c>
      <c r="V54" s="68">
        <f t="shared" si="2"/>
        <v>0</v>
      </c>
      <c r="X54" s="66">
        <f>'Proposed Rates'!G229</f>
        <v>0.1101</v>
      </c>
      <c r="Y54" s="71">
        <f>$F$18+Y45</f>
        <v>4020400.0000000005</v>
      </c>
      <c r="Z54" s="67">
        <f t="shared" si="62"/>
        <v>442646.04000000004</v>
      </c>
      <c r="AA54" s="27"/>
      <c r="AB54" s="30">
        <f t="shared" si="3"/>
        <v>0</v>
      </c>
      <c r="AC54" s="68">
        <f t="shared" si="4"/>
        <v>0</v>
      </c>
      <c r="AE54" s="66">
        <f>'Proposed Rates'!H229</f>
        <v>0.1101</v>
      </c>
      <c r="AF54" s="71">
        <f>$F$18+AF45</f>
        <v>4020400.0000000005</v>
      </c>
      <c r="AG54" s="67">
        <f t="shared" si="63"/>
        <v>442646.04000000004</v>
      </c>
      <c r="AH54" s="27"/>
      <c r="AI54" s="30">
        <f t="shared" si="5"/>
        <v>0</v>
      </c>
      <c r="AJ54" s="68">
        <f t="shared" si="6"/>
        <v>0</v>
      </c>
      <c r="AL54" s="66">
        <f>'Proposed Rates'!I229</f>
        <v>0.1101</v>
      </c>
      <c r="AM54" s="71">
        <f>$F$18+AM45</f>
        <v>4020400.0000000005</v>
      </c>
      <c r="AN54" s="67">
        <f t="shared" si="64"/>
        <v>442646.04000000004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544352.59499999997</v>
      </c>
      <c r="I60" s="94"/>
      <c r="J60" s="95"/>
      <c r="K60" s="95"/>
      <c r="L60" s="93">
        <f>SUM(L51:L56,L50)</f>
        <v>560209.97</v>
      </c>
      <c r="M60" s="96"/>
      <c r="N60" s="97">
        <f t="shared" ref="N60" si="65">L60-H60</f>
        <v>15857.375</v>
      </c>
      <c r="O60" s="98">
        <f t="shared" ref="O60" si="66">IF((H60)=0,"",(N60/H60))</f>
        <v>2.9130705255478759E-2</v>
      </c>
      <c r="Q60" s="95"/>
      <c r="R60" s="95"/>
      <c r="S60" s="93">
        <f>SUM(S51:S56,S50)</f>
        <v>552278.37</v>
      </c>
      <c r="T60" s="96"/>
      <c r="U60" s="97">
        <f t="shared" si="1"/>
        <v>-7931.5999999999767</v>
      </c>
      <c r="V60" s="98">
        <f>IF((L60)=0,"",(U60/L60))</f>
        <v>-1.4158262838485322E-2</v>
      </c>
      <c r="X60" s="95"/>
      <c r="Y60" s="95"/>
      <c r="Z60" s="93">
        <f>SUM(Z51:Z56,Z50)</f>
        <v>558319.4850000001</v>
      </c>
      <c r="AA60" s="96"/>
      <c r="AB60" s="97">
        <f t="shared" si="3"/>
        <v>6041.1150000001071</v>
      </c>
      <c r="AC60" s="98">
        <f>IF((S60)=0,"",(AB60/S60))</f>
        <v>1.0938532682350221E-2</v>
      </c>
      <c r="AE60" s="95"/>
      <c r="AF60" s="95"/>
      <c r="AG60" s="93">
        <f>SUM(AG51:AG56,AG50)</f>
        <v>559569.29500000004</v>
      </c>
      <c r="AH60" s="96"/>
      <c r="AI60" s="97">
        <f t="shared" ref="AI60:AI64" si="67">AG60-Z60</f>
        <v>1249.8099999999395</v>
      </c>
      <c r="AJ60" s="98">
        <f>IF((Z60)=0,"",(AI60/Z60))</f>
        <v>2.2385211936494375E-3</v>
      </c>
      <c r="AL60" s="95"/>
      <c r="AM60" s="95"/>
      <c r="AN60" s="93">
        <f>SUM(AN51:AN56,AN50)</f>
        <v>559979.98499999999</v>
      </c>
      <c r="AO60" s="96"/>
      <c r="AP60" s="97">
        <f t="shared" ref="AP60:AP64" si="68">AN60-AG60</f>
        <v>410.68999999994412</v>
      </c>
      <c r="AQ60" s="98">
        <f>IF((AG60)=0,"",(AP60/AG60))</f>
        <v>7.3393948465300281E-4</v>
      </c>
    </row>
    <row r="61" spans="2:43" x14ac:dyDescent="0.25">
      <c r="B61" s="99" t="s">
        <v>40</v>
      </c>
      <c r="C61" s="21"/>
      <c r="D61" s="21"/>
      <c r="E61" s="21"/>
      <c r="F61" s="100">
        <v>0.13</v>
      </c>
      <c r="G61" s="101"/>
      <c r="H61" s="102">
        <f>H60*F61</f>
        <v>70765.837350000002</v>
      </c>
      <c r="I61" s="103"/>
      <c r="J61" s="104">
        <v>0.13</v>
      </c>
      <c r="K61" s="103"/>
      <c r="L61" s="105">
        <f>L60*J61</f>
        <v>72827.296099999992</v>
      </c>
      <c r="M61" s="106"/>
      <c r="N61" s="107">
        <f t="shared" si="58"/>
        <v>2061.4587499999907</v>
      </c>
      <c r="O61" s="108">
        <f t="shared" si="41"/>
        <v>2.9130705255478628E-2</v>
      </c>
      <c r="Q61" s="104">
        <v>0.13</v>
      </c>
      <c r="R61" s="103"/>
      <c r="S61" s="105">
        <f>S60*Q61</f>
        <v>71796.188099999999</v>
      </c>
      <c r="T61" s="106"/>
      <c r="U61" s="107">
        <f t="shared" si="1"/>
        <v>-1031.1079999999929</v>
      </c>
      <c r="V61" s="108">
        <f t="shared" ref="V61:V70" si="69">IF((L61)=0,"",(U61/L61))</f>
        <v>-1.4158262838485267E-2</v>
      </c>
      <c r="X61" s="104">
        <v>0.13</v>
      </c>
      <c r="Y61" s="103"/>
      <c r="Z61" s="105">
        <f>Z60*X61</f>
        <v>72581.533050000013</v>
      </c>
      <c r="AA61" s="106"/>
      <c r="AB61" s="107">
        <f t="shared" si="3"/>
        <v>785.34495000001334</v>
      </c>
      <c r="AC61" s="108">
        <f t="shared" ref="AC61:AC70" si="70">IF((S61)=0,"",(AB61/S61))</f>
        <v>1.0938532682350212E-2</v>
      </c>
      <c r="AE61" s="104">
        <v>0.13</v>
      </c>
      <c r="AF61" s="103"/>
      <c r="AG61" s="105">
        <f>AG60*AE61</f>
        <v>72744.008350000004</v>
      </c>
      <c r="AH61" s="106"/>
      <c r="AI61" s="107">
        <f t="shared" si="67"/>
        <v>162.47529999999097</v>
      </c>
      <c r="AJ61" s="108">
        <f t="shared" ref="AJ61:AJ70" si="71">IF((Z61)=0,"",(AI61/Z61))</f>
        <v>2.2385211936494214E-3</v>
      </c>
      <c r="AL61" s="104">
        <v>0.13</v>
      </c>
      <c r="AM61" s="103"/>
      <c r="AN61" s="105">
        <f>AN60*AL61</f>
        <v>72797.398050000003</v>
      </c>
      <c r="AO61" s="106"/>
      <c r="AP61" s="107">
        <f t="shared" si="68"/>
        <v>53.389699999999721</v>
      </c>
      <c r="AQ61" s="108">
        <f t="shared" ref="AQ61:AQ70" si="72">IF((AG61)=0,"",(AP61/AG61))</f>
        <v>7.3393948465309887E-4</v>
      </c>
    </row>
    <row r="62" spans="2:43" ht="13" x14ac:dyDescent="0.25">
      <c r="B62" s="109" t="s">
        <v>41</v>
      </c>
      <c r="C62" s="21"/>
      <c r="D62" s="21"/>
      <c r="E62" s="21"/>
      <c r="F62" s="110"/>
      <c r="G62" s="101"/>
      <c r="H62" s="102">
        <f>H60+H61</f>
        <v>615118.43235000002</v>
      </c>
      <c r="I62" s="103"/>
      <c r="J62" s="103"/>
      <c r="K62" s="103"/>
      <c r="L62" s="105">
        <f>L60+L61</f>
        <v>633037.26610000001</v>
      </c>
      <c r="M62" s="106"/>
      <c r="N62" s="107">
        <f t="shared" si="58"/>
        <v>17918.833749999991</v>
      </c>
      <c r="O62" s="108">
        <f t="shared" si="41"/>
        <v>2.9130705255478742E-2</v>
      </c>
      <c r="Q62" s="103"/>
      <c r="R62" s="103"/>
      <c r="S62" s="105">
        <f>S60+S61</f>
        <v>624074.55810000002</v>
      </c>
      <c r="T62" s="106"/>
      <c r="U62" s="107">
        <f t="shared" si="1"/>
        <v>-8962.7079999999842</v>
      </c>
      <c r="V62" s="108">
        <f t="shared" si="69"/>
        <v>-1.4158262838485338E-2</v>
      </c>
      <c r="X62" s="103"/>
      <c r="Y62" s="103"/>
      <c r="Z62" s="105">
        <f>Z60+Z61</f>
        <v>630901.01805000007</v>
      </c>
      <c r="AA62" s="106"/>
      <c r="AB62" s="107">
        <f t="shared" si="3"/>
        <v>6826.4599500000477</v>
      </c>
      <c r="AC62" s="108">
        <f t="shared" si="70"/>
        <v>1.0938532682350103E-2</v>
      </c>
      <c r="AE62" s="103"/>
      <c r="AF62" s="103"/>
      <c r="AG62" s="105">
        <f>AG60+AG61</f>
        <v>632313.30335000006</v>
      </c>
      <c r="AH62" s="106"/>
      <c r="AI62" s="107">
        <f t="shared" si="67"/>
        <v>1412.2852999999886</v>
      </c>
      <c r="AJ62" s="108">
        <f t="shared" si="71"/>
        <v>2.2385211936495281E-3</v>
      </c>
      <c r="AL62" s="103"/>
      <c r="AM62" s="103"/>
      <c r="AN62" s="105">
        <f>AN60+AN61</f>
        <v>632777.38304999995</v>
      </c>
      <c r="AO62" s="106"/>
      <c r="AP62" s="107">
        <f t="shared" si="68"/>
        <v>464.07969999988563</v>
      </c>
      <c r="AQ62" s="108">
        <f t="shared" si="72"/>
        <v>7.3393948465292171E-4</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41"/>
        <v/>
      </c>
      <c r="Q63" s="103"/>
      <c r="R63" s="103"/>
      <c r="S63" s="174">
        <f>Q63*S60</f>
        <v>0</v>
      </c>
      <c r="T63" s="106"/>
      <c r="U63" s="112">
        <f t="shared" si="1"/>
        <v>0</v>
      </c>
      <c r="V63" s="113" t="str">
        <f t="shared" si="69"/>
        <v/>
      </c>
      <c r="X63" s="103"/>
      <c r="Y63" s="103"/>
      <c r="Z63" s="174">
        <f>X63*Z60</f>
        <v>0</v>
      </c>
      <c r="AA63" s="106"/>
      <c r="AB63" s="112">
        <f t="shared" si="3"/>
        <v>0</v>
      </c>
      <c r="AC63" s="113" t="str">
        <f t="shared" si="70"/>
        <v/>
      </c>
      <c r="AE63" s="103"/>
      <c r="AF63" s="103"/>
      <c r="AG63" s="174">
        <f>AE63*AG60</f>
        <v>0</v>
      </c>
      <c r="AH63" s="106"/>
      <c r="AI63" s="112">
        <f t="shared" si="67"/>
        <v>0</v>
      </c>
      <c r="AJ63" s="113" t="str">
        <f t="shared" si="71"/>
        <v/>
      </c>
      <c r="AL63" s="103"/>
      <c r="AM63" s="103"/>
      <c r="AN63" s="174">
        <f>AL63*AN60</f>
        <v>0</v>
      </c>
      <c r="AO63" s="106"/>
      <c r="AP63" s="112">
        <f t="shared" si="68"/>
        <v>0</v>
      </c>
      <c r="AQ63" s="113" t="str">
        <f t="shared" si="72"/>
        <v/>
      </c>
    </row>
    <row r="64" spans="2:43" ht="13.5" customHeight="1" thickBot="1" x14ac:dyDescent="0.3">
      <c r="B64" s="422" t="s">
        <v>126</v>
      </c>
      <c r="C64" s="422"/>
      <c r="D64" s="422"/>
      <c r="E64" s="114"/>
      <c r="F64" s="115"/>
      <c r="G64" s="116"/>
      <c r="H64" s="117">
        <f>H62-H63</f>
        <v>615118.43235000002</v>
      </c>
      <c r="I64" s="118"/>
      <c r="J64" s="118"/>
      <c r="K64" s="118"/>
      <c r="L64" s="119">
        <f>L62-L63</f>
        <v>633037.26610000001</v>
      </c>
      <c r="M64" s="120"/>
      <c r="N64" s="121">
        <f t="shared" si="58"/>
        <v>17918.833749999991</v>
      </c>
      <c r="O64" s="122">
        <f t="shared" si="41"/>
        <v>2.9130705255478742E-2</v>
      </c>
      <c r="Q64" s="118"/>
      <c r="R64" s="118"/>
      <c r="S64" s="119">
        <f>S62-S63</f>
        <v>624074.55810000002</v>
      </c>
      <c r="T64" s="120"/>
      <c r="U64" s="121">
        <f t="shared" si="1"/>
        <v>-8962.7079999999842</v>
      </c>
      <c r="V64" s="122">
        <f t="shared" si="69"/>
        <v>-1.4158262838485338E-2</v>
      </c>
      <c r="X64" s="118"/>
      <c r="Y64" s="118"/>
      <c r="Z64" s="119">
        <f>Z62-Z63</f>
        <v>630901.01805000007</v>
      </c>
      <c r="AA64" s="120"/>
      <c r="AB64" s="121">
        <f t="shared" si="3"/>
        <v>6826.4599500000477</v>
      </c>
      <c r="AC64" s="122">
        <f t="shared" si="70"/>
        <v>1.0938532682350103E-2</v>
      </c>
      <c r="AE64" s="118"/>
      <c r="AF64" s="118"/>
      <c r="AG64" s="119">
        <f>AG62-AG63</f>
        <v>632313.30335000006</v>
      </c>
      <c r="AH64" s="120"/>
      <c r="AI64" s="121">
        <f t="shared" si="67"/>
        <v>1412.2852999999886</v>
      </c>
      <c r="AJ64" s="122">
        <f t="shared" si="71"/>
        <v>2.2385211936495281E-3</v>
      </c>
      <c r="AL64" s="118"/>
      <c r="AM64" s="118"/>
      <c r="AN64" s="119">
        <f>AN62-AN63</f>
        <v>632777.38304999995</v>
      </c>
      <c r="AO64" s="120"/>
      <c r="AP64" s="121">
        <f t="shared" si="68"/>
        <v>464.07969999988563</v>
      </c>
      <c r="AQ64" s="122">
        <f t="shared" si="72"/>
        <v>7.3393948465292171E-4</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101222.11499999999</v>
      </c>
      <c r="I66" s="134"/>
      <c r="J66" s="135"/>
      <c r="K66" s="135"/>
      <c r="L66" s="133">
        <f>SUM(L57:L58,L50,L51:L53)</f>
        <v>117563.93</v>
      </c>
      <c r="M66" s="136"/>
      <c r="N66" s="137">
        <f t="shared" ref="N66:N70" si="73">L66-H66</f>
        <v>16341.815000000002</v>
      </c>
      <c r="O66" s="98">
        <f t="shared" ref="O66:O70" si="74">IF((H66)=0,"",(N66/H66))</f>
        <v>0.16144510515315752</v>
      </c>
      <c r="Q66" s="135"/>
      <c r="R66" s="135"/>
      <c r="S66" s="133">
        <f>SUM(S57:S58,S50,S51:S53)</f>
        <v>109632.32999999999</v>
      </c>
      <c r="T66" s="136"/>
      <c r="U66" s="137">
        <f t="shared" si="1"/>
        <v>-7931.6000000000058</v>
      </c>
      <c r="V66" s="98">
        <f t="shared" si="69"/>
        <v>-6.7466271329990474E-2</v>
      </c>
      <c r="X66" s="135"/>
      <c r="Y66" s="135"/>
      <c r="Z66" s="133">
        <f>SUM(Z57:Z58,Z50,Z51:Z53)</f>
        <v>115673.44500000001</v>
      </c>
      <c r="AA66" s="136"/>
      <c r="AB66" s="137">
        <f t="shared" si="3"/>
        <v>6041.1150000000198</v>
      </c>
      <c r="AC66" s="98">
        <f t="shared" si="70"/>
        <v>5.5103407908962808E-2</v>
      </c>
      <c r="AE66" s="135"/>
      <c r="AF66" s="135"/>
      <c r="AG66" s="133">
        <f>SUM(AG57:AG58,AG50,AG51:AG53)</f>
        <v>116923.255</v>
      </c>
      <c r="AH66" s="136"/>
      <c r="AI66" s="137">
        <f t="shared" ref="AI66:AI70" si="75">AG66-Z66</f>
        <v>1249.8099999999977</v>
      </c>
      <c r="AJ66" s="98">
        <f t="shared" si="71"/>
        <v>1.0804640598367219E-2</v>
      </c>
      <c r="AL66" s="135"/>
      <c r="AM66" s="135"/>
      <c r="AN66" s="133">
        <f>SUM(AN57:AN58,AN50,AN51:AN53)</f>
        <v>117333.94499999999</v>
      </c>
      <c r="AO66" s="136"/>
      <c r="AP66" s="137">
        <f t="shared" ref="AP66:AP70" si="76">AN66-AG66</f>
        <v>410.68999999998778</v>
      </c>
      <c r="AQ66" s="98">
        <f t="shared" si="72"/>
        <v>3.5124749135660633E-3</v>
      </c>
    </row>
    <row r="67" spans="1:43" s="79" customFormat="1" x14ac:dyDescent="0.25">
      <c r="B67" s="138" t="s">
        <v>40</v>
      </c>
      <c r="C67" s="73"/>
      <c r="D67" s="73"/>
      <c r="E67" s="73"/>
      <c r="F67" s="139">
        <v>0.13</v>
      </c>
      <c r="G67" s="132"/>
      <c r="H67" s="140">
        <f>H66*F67</f>
        <v>13158.874949999999</v>
      </c>
      <c r="I67" s="141"/>
      <c r="J67" s="142">
        <v>0.13</v>
      </c>
      <c r="K67" s="143"/>
      <c r="L67" s="144">
        <f>L66*J67</f>
        <v>15283.3109</v>
      </c>
      <c r="M67" s="145"/>
      <c r="N67" s="146">
        <f t="shared" si="73"/>
        <v>2124.435950000001</v>
      </c>
      <c r="O67" s="108">
        <f t="shared" si="74"/>
        <v>0.16144510515315758</v>
      </c>
      <c r="Q67" s="142">
        <v>0.13</v>
      </c>
      <c r="R67" s="143"/>
      <c r="S67" s="144">
        <f>S66*Q67</f>
        <v>14252.202899999998</v>
      </c>
      <c r="T67" s="145"/>
      <c r="U67" s="146">
        <f t="shared" si="1"/>
        <v>-1031.108000000002</v>
      </c>
      <c r="V67" s="108">
        <f t="shared" si="69"/>
        <v>-6.7466271329990543E-2</v>
      </c>
      <c r="X67" s="142">
        <v>0.13</v>
      </c>
      <c r="Y67" s="143"/>
      <c r="Z67" s="144">
        <f>Z66*X67</f>
        <v>15037.547850000001</v>
      </c>
      <c r="AA67" s="145"/>
      <c r="AB67" s="146">
        <f t="shared" si="3"/>
        <v>785.34495000000243</v>
      </c>
      <c r="AC67" s="108">
        <f t="shared" si="70"/>
        <v>5.5103407908962794E-2</v>
      </c>
      <c r="AE67" s="142">
        <v>0.13</v>
      </c>
      <c r="AF67" s="143"/>
      <c r="AG67" s="144">
        <f>AG66*AE67</f>
        <v>15200.023150000001</v>
      </c>
      <c r="AH67" s="145"/>
      <c r="AI67" s="146">
        <f t="shared" si="75"/>
        <v>162.47530000000006</v>
      </c>
      <c r="AJ67" s="108">
        <f t="shared" si="71"/>
        <v>1.0804640598367244E-2</v>
      </c>
      <c r="AL67" s="142">
        <v>0.13</v>
      </c>
      <c r="AM67" s="143"/>
      <c r="AN67" s="144">
        <f>AN66*AL67</f>
        <v>15253.412849999999</v>
      </c>
      <c r="AO67" s="145"/>
      <c r="AP67" s="146">
        <f t="shared" si="76"/>
        <v>53.389699999997902</v>
      </c>
      <c r="AQ67" s="108">
        <f t="shared" si="72"/>
        <v>3.5124749135660295E-3</v>
      </c>
    </row>
    <row r="68" spans="1:43" s="79" customFormat="1" ht="13" x14ac:dyDescent="0.25">
      <c r="B68" s="147" t="s">
        <v>41</v>
      </c>
      <c r="C68" s="73"/>
      <c r="D68" s="73"/>
      <c r="E68" s="73"/>
      <c r="F68" s="148"/>
      <c r="G68" s="149"/>
      <c r="H68" s="140">
        <f>H66+H67</f>
        <v>114380.98994999999</v>
      </c>
      <c r="I68" s="141"/>
      <c r="J68" s="141"/>
      <c r="K68" s="141"/>
      <c r="L68" s="144">
        <f>L66+L67</f>
        <v>132847.2409</v>
      </c>
      <c r="M68" s="145"/>
      <c r="N68" s="146">
        <f t="shared" si="73"/>
        <v>18466.250950000016</v>
      </c>
      <c r="O68" s="108">
        <f t="shared" si="74"/>
        <v>0.16144510515315766</v>
      </c>
      <c r="Q68" s="141"/>
      <c r="R68" s="141"/>
      <c r="S68" s="144">
        <f>S66+S67</f>
        <v>123884.53289999999</v>
      </c>
      <c r="T68" s="145"/>
      <c r="U68" s="146">
        <f t="shared" si="1"/>
        <v>-8962.7080000000133</v>
      </c>
      <c r="V68" s="108">
        <f t="shared" si="69"/>
        <v>-6.7466271329990515E-2</v>
      </c>
      <c r="X68" s="141"/>
      <c r="Y68" s="141"/>
      <c r="Z68" s="144">
        <f>Z66+Z67</f>
        <v>130710.99285000001</v>
      </c>
      <c r="AA68" s="145"/>
      <c r="AB68" s="146">
        <f t="shared" si="3"/>
        <v>6826.4599500000186</v>
      </c>
      <c r="AC68" s="108">
        <f t="shared" si="70"/>
        <v>5.5103407908962773E-2</v>
      </c>
      <c r="AE68" s="141"/>
      <c r="AF68" s="141"/>
      <c r="AG68" s="144">
        <f>AG66+AG67</f>
        <v>132123.27815</v>
      </c>
      <c r="AH68" s="145"/>
      <c r="AI68" s="146">
        <f t="shared" si="75"/>
        <v>1412.2852999999886</v>
      </c>
      <c r="AJ68" s="108">
        <f t="shared" si="71"/>
        <v>1.0804640598367152E-2</v>
      </c>
      <c r="AL68" s="141"/>
      <c r="AM68" s="141"/>
      <c r="AN68" s="144">
        <f>AN66+AN67</f>
        <v>132587.35785</v>
      </c>
      <c r="AO68" s="145"/>
      <c r="AP68" s="146">
        <f t="shared" si="76"/>
        <v>464.07970000000205</v>
      </c>
      <c r="AQ68" s="108">
        <f t="shared" si="72"/>
        <v>3.5124749135661834E-3</v>
      </c>
    </row>
    <row r="69" spans="1:43" s="79" customFormat="1" ht="15.75" customHeight="1" x14ac:dyDescent="0.25">
      <c r="B69" s="424">
        <f>'Proposed Rates'!E277</f>
        <v>3.3799999999999997E-2</v>
      </c>
      <c r="C69" s="421"/>
      <c r="D69" s="421"/>
      <c r="E69" s="73"/>
      <c r="F69" s="148"/>
      <c r="G69" s="149"/>
      <c r="H69" s="150">
        <f>F69*H66</f>
        <v>0</v>
      </c>
      <c r="I69" s="141"/>
      <c r="J69" s="141"/>
      <c r="K69" s="141"/>
      <c r="L69" s="175">
        <f>J69*L66</f>
        <v>0</v>
      </c>
      <c r="M69" s="145"/>
      <c r="N69" s="151">
        <f t="shared" si="73"/>
        <v>0</v>
      </c>
      <c r="O69" s="113" t="str">
        <f t="shared" si="74"/>
        <v/>
      </c>
      <c r="Q69" s="141"/>
      <c r="R69" s="141"/>
      <c r="S69" s="175">
        <f>Q69*S66</f>
        <v>0</v>
      </c>
      <c r="T69" s="145"/>
      <c r="U69" s="151">
        <f t="shared" si="1"/>
        <v>0</v>
      </c>
      <c r="V69" s="113" t="str">
        <f t="shared" si="69"/>
        <v/>
      </c>
      <c r="X69" s="141"/>
      <c r="Y69" s="141"/>
      <c r="Z69" s="175">
        <f>X69*Z66</f>
        <v>0</v>
      </c>
      <c r="AA69" s="145"/>
      <c r="AB69" s="151">
        <f t="shared" si="3"/>
        <v>0</v>
      </c>
      <c r="AC69" s="113" t="str">
        <f t="shared" si="70"/>
        <v/>
      </c>
      <c r="AE69" s="141"/>
      <c r="AF69" s="141"/>
      <c r="AG69" s="175">
        <f>AE69*AG66</f>
        <v>0</v>
      </c>
      <c r="AH69" s="145"/>
      <c r="AI69" s="151">
        <f t="shared" si="75"/>
        <v>0</v>
      </c>
      <c r="AJ69" s="113" t="str">
        <f t="shared" si="71"/>
        <v/>
      </c>
      <c r="AL69" s="141"/>
      <c r="AM69" s="141"/>
      <c r="AN69" s="175">
        <f>AL69*AN66</f>
        <v>0</v>
      </c>
      <c r="AO69" s="145"/>
      <c r="AP69" s="151">
        <f t="shared" si="76"/>
        <v>0</v>
      </c>
      <c r="AQ69" s="113" t="str">
        <f t="shared" si="72"/>
        <v/>
      </c>
    </row>
    <row r="70" spans="1:43" s="79" customFormat="1" ht="13.5" customHeight="1" thickBot="1" x14ac:dyDescent="0.3">
      <c r="B70" s="420" t="s">
        <v>128</v>
      </c>
      <c r="C70" s="420"/>
      <c r="D70" s="420"/>
      <c r="E70" s="152"/>
      <c r="F70" s="153"/>
      <c r="G70" s="154"/>
      <c r="H70" s="155">
        <f>H68-H69</f>
        <v>114380.98994999999</v>
      </c>
      <c r="I70" s="156"/>
      <c r="J70" s="156"/>
      <c r="K70" s="156"/>
      <c r="L70" s="157">
        <f>L68-L69</f>
        <v>132847.2409</v>
      </c>
      <c r="M70" s="158"/>
      <c r="N70" s="159">
        <f t="shared" si="73"/>
        <v>18466.250950000016</v>
      </c>
      <c r="O70" s="160">
        <f t="shared" si="74"/>
        <v>0.16144510515315766</v>
      </c>
      <c r="Q70" s="156"/>
      <c r="R70" s="156"/>
      <c r="S70" s="157">
        <f>S68-S69</f>
        <v>123884.53289999999</v>
      </c>
      <c r="T70" s="158"/>
      <c r="U70" s="159">
        <f t="shared" si="1"/>
        <v>-8962.7080000000133</v>
      </c>
      <c r="V70" s="160">
        <f t="shared" si="69"/>
        <v>-6.7466271329990515E-2</v>
      </c>
      <c r="X70" s="156"/>
      <c r="Y70" s="156"/>
      <c r="Z70" s="157">
        <f>Z68-Z69</f>
        <v>130710.99285000001</v>
      </c>
      <c r="AA70" s="158"/>
      <c r="AB70" s="159">
        <f t="shared" si="3"/>
        <v>6826.4599500000186</v>
      </c>
      <c r="AC70" s="160">
        <f t="shared" si="70"/>
        <v>5.5103407908962773E-2</v>
      </c>
      <c r="AE70" s="156"/>
      <c r="AF70" s="156"/>
      <c r="AG70" s="157">
        <f>AG68-AG69</f>
        <v>132123.27815</v>
      </c>
      <c r="AH70" s="158"/>
      <c r="AI70" s="159">
        <f t="shared" si="75"/>
        <v>1412.2852999999886</v>
      </c>
      <c r="AJ70" s="160">
        <f t="shared" si="71"/>
        <v>1.0804640598367152E-2</v>
      </c>
      <c r="AL70" s="156"/>
      <c r="AM70" s="156"/>
      <c r="AN70" s="157">
        <f>AN68-AN69</f>
        <v>132587.35785</v>
      </c>
      <c r="AO70" s="158"/>
      <c r="AP70" s="159">
        <f t="shared" si="76"/>
        <v>464.07970000000205</v>
      </c>
      <c r="AQ70" s="160">
        <f t="shared" si="72"/>
        <v>3.5124749135661834E-3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488950</xdr:colOff>
                    <xdr:row>16</xdr:row>
                    <xdr:rowOff>184150</xdr:rowOff>
                  </from>
                  <to>
                    <xdr:col>9</xdr:col>
                    <xdr:colOff>88900</xdr:colOff>
                    <xdr:row>18</xdr:row>
                    <xdr:rowOff>31750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374650</xdr:colOff>
                    <xdr:row>16</xdr:row>
                    <xdr:rowOff>114300</xdr:rowOff>
                  </from>
                  <to>
                    <xdr:col>14</xdr:col>
                    <xdr:colOff>431800</xdr:colOff>
                    <xdr:row>18</xdr:row>
                    <xdr:rowOff>146050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35" zoomScale="85" zoomScaleNormal="85" zoomScaleSheetLayoutView="100" workbookViewId="0">
      <selection activeCell="J43" sqref="J43"/>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5.54296875" style="6" customWidth="1"/>
    <col min="7" max="7" width="11" style="6" bestFit="1" customWidth="1"/>
    <col min="8" max="8" width="17.81640625" style="6" bestFit="1" customWidth="1"/>
    <col min="9" max="9" width="2.81640625" style="6" customWidth="1"/>
    <col min="10" max="10" width="11.81640625" style="6" bestFit="1" customWidth="1"/>
    <col min="11" max="11" width="11" style="6" bestFit="1" customWidth="1"/>
    <col min="12" max="12" width="19.81640625" style="6" bestFit="1" customWidth="1"/>
    <col min="13" max="13" width="2.81640625" style="6" customWidth="1"/>
    <col min="14" max="14" width="20.1796875" style="6" bestFit="1" customWidth="1"/>
    <col min="15" max="15" width="12.453125" style="6" bestFit="1" customWidth="1"/>
    <col min="16" max="16" width="3.81640625" style="6" customWidth="1"/>
    <col min="17" max="17" width="11.81640625" style="6" bestFit="1" customWidth="1"/>
    <col min="18" max="18" width="11" style="6" bestFit="1" customWidth="1"/>
    <col min="19" max="19" width="17.81640625" style="6" bestFit="1" customWidth="1"/>
    <col min="20" max="20" width="2.453125" style="6" bestFit="1" customWidth="1"/>
    <col min="21" max="21" width="20.1796875" style="6" bestFit="1" customWidth="1"/>
    <col min="22" max="22" width="12.453125" style="6" bestFit="1" customWidth="1"/>
    <col min="23" max="23" width="4.54296875" style="6" customWidth="1"/>
    <col min="24" max="24" width="11.81640625" style="6" bestFit="1" customWidth="1"/>
    <col min="25" max="25" width="11" style="6" bestFit="1" customWidth="1"/>
    <col min="26" max="26" width="17.81640625" style="6" bestFit="1" customWidth="1"/>
    <col min="27" max="27" width="2.453125" style="6" bestFit="1" customWidth="1"/>
    <col min="28" max="28" width="15.1796875" style="6" bestFit="1" customWidth="1"/>
    <col min="29" max="29" width="12.453125" style="6" bestFit="1" customWidth="1"/>
    <col min="30" max="30" width="4.54296875" style="6" customWidth="1"/>
    <col min="31" max="31" width="12.1796875" style="6" customWidth="1"/>
    <col min="32" max="32" width="11" style="6" bestFit="1" customWidth="1"/>
    <col min="33" max="33" width="17.81640625" style="6" bestFit="1" customWidth="1"/>
    <col min="34" max="34" width="2.453125" style="6" bestFit="1" customWidth="1"/>
    <col min="35" max="35" width="15.1796875" style="6" bestFit="1" customWidth="1"/>
    <col min="36" max="36" width="12.453125" style="6" bestFit="1" customWidth="1"/>
    <col min="37" max="37" width="4.54296875" style="6" customWidth="1"/>
    <col min="38" max="38" width="12.1796875" style="6" customWidth="1"/>
    <col min="39" max="39" width="11" style="6" bestFit="1" customWidth="1"/>
    <col min="40" max="40" width="17.81640625" style="6" bestFit="1" customWidth="1"/>
    <col min="41" max="41" width="2.453125" style="6" bestFit="1" customWidth="1"/>
    <col min="42" max="42" width="1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62</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4000000</v>
      </c>
      <c r="G18" s="12" t="s">
        <v>7</v>
      </c>
    </row>
    <row r="19" spans="2:43" ht="13" x14ac:dyDescent="0.3">
      <c r="B19" s="11"/>
      <c r="F19" s="13">
        <v>10000</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Rates'!D11</f>
        <v>15231.32</v>
      </c>
      <c r="G23" s="25">
        <v>1</v>
      </c>
      <c r="H23" s="26">
        <f>G23*F23</f>
        <v>15231.32</v>
      </c>
      <c r="I23" s="27"/>
      <c r="J23" s="176">
        <f>+'LU(7500)'!J23</f>
        <v>15231.32</v>
      </c>
      <c r="K23" s="29">
        <v>1</v>
      </c>
      <c r="L23" s="26">
        <f>K23*J23</f>
        <v>15231.32</v>
      </c>
      <c r="M23" s="27"/>
      <c r="N23" s="30">
        <f>L23-H23</f>
        <v>0</v>
      </c>
      <c r="O23" s="31">
        <f>IF((H23)=0,"",(N23/H23))</f>
        <v>0</v>
      </c>
      <c r="Q23" s="176">
        <f>+'LU(7500)'!Q23</f>
        <v>15231.32</v>
      </c>
      <c r="R23" s="29">
        <v>1</v>
      </c>
      <c r="S23" s="26">
        <f>R23*Q23</f>
        <v>15231.32</v>
      </c>
      <c r="T23" s="27"/>
      <c r="U23" s="30">
        <f>S23-L23</f>
        <v>0</v>
      </c>
      <c r="V23" s="31">
        <f>IF((L23)=0,"",(U23/L23))</f>
        <v>0</v>
      </c>
      <c r="X23" s="176">
        <f>+'LU(7500)'!X23</f>
        <v>15216.86</v>
      </c>
      <c r="Y23" s="29">
        <v>1</v>
      </c>
      <c r="Z23" s="26">
        <f>Y23*X23</f>
        <v>15216.86</v>
      </c>
      <c r="AA23" s="27"/>
      <c r="AB23" s="30">
        <f>Z23-S23</f>
        <v>-14.459999999999127</v>
      </c>
      <c r="AC23" s="31">
        <f>IF((S23)=0,"",(AB23/S23))</f>
        <v>-9.4935960901610154E-4</v>
      </c>
      <c r="AE23" s="176">
        <f>+'LU(7500)'!AE23</f>
        <v>14930.22</v>
      </c>
      <c r="AF23" s="29">
        <v>1</v>
      </c>
      <c r="AG23" s="26">
        <f>AF23*AE23</f>
        <v>14930.22</v>
      </c>
      <c r="AH23" s="27"/>
      <c r="AI23" s="30">
        <f>AG23-Z23</f>
        <v>-286.64000000000124</v>
      </c>
      <c r="AJ23" s="31">
        <f>IF((Z23)=0,"",(AI23/Z23))</f>
        <v>-1.8837000537561707E-2</v>
      </c>
      <c r="AL23" s="176">
        <f>+'LU(7500)'!AL23</f>
        <v>14528.81</v>
      </c>
      <c r="AM23" s="29">
        <v>1</v>
      </c>
      <c r="AN23" s="26">
        <f>AM23*AL23</f>
        <v>14528.81</v>
      </c>
      <c r="AO23" s="27"/>
      <c r="AP23" s="30">
        <f>AN23-AG23</f>
        <v>-401.40999999999985</v>
      </c>
      <c r="AQ23" s="31">
        <f>IF((AG23)=0,"",(AP23/AG23))</f>
        <v>-2.6885739125076514E-2</v>
      </c>
    </row>
    <row r="24" spans="2:4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24"/>
      <c r="R24" s="29">
        <v>1</v>
      </c>
      <c r="S24" s="26">
        <f>R24*Q24</f>
        <v>0</v>
      </c>
      <c r="T24" s="27"/>
      <c r="U24" s="30">
        <f t="shared" ref="U24:U70" si="1">S24-L24</f>
        <v>0</v>
      </c>
      <c r="V24" s="31" t="str">
        <f t="shared" ref="V24:V54" si="2">IF((L24)=0,"",(U24/L24))</f>
        <v/>
      </c>
      <c r="X24" s="24"/>
      <c r="Y24" s="29">
        <v>1</v>
      </c>
      <c r="Z24" s="26">
        <f>Y24*X24</f>
        <v>0</v>
      </c>
      <c r="AA24" s="27"/>
      <c r="AB24" s="30">
        <f t="shared" ref="AB24:AB70" si="3">Z24-S24</f>
        <v>0</v>
      </c>
      <c r="AC24" s="31" t="str">
        <f t="shared" ref="AC24:AC54" si="4">IF((S24)=0,"",(AB24/S24))</f>
        <v/>
      </c>
      <c r="AE24" s="24"/>
      <c r="AF24" s="29">
        <v>1</v>
      </c>
      <c r="AG24" s="26">
        <f>AF24*AE24</f>
        <v>0</v>
      </c>
      <c r="AH24" s="27"/>
      <c r="AI24" s="30">
        <f t="shared" ref="AI24:AI54" si="5">AG24-Z24</f>
        <v>0</v>
      </c>
      <c r="AJ24" s="31" t="str">
        <f t="shared" ref="AJ24:AJ54" si="6">IF((Z24)=0,"",(AI24/Z24))</f>
        <v/>
      </c>
      <c r="AL24" s="24"/>
      <c r="AM24" s="29">
        <v>1</v>
      </c>
      <c r="AN24" s="26">
        <f>AM24*AL24</f>
        <v>0</v>
      </c>
      <c r="AO24" s="27"/>
      <c r="AP24" s="30">
        <f t="shared" ref="AP24:AP54" si="7">AN24-AG24</f>
        <v>0</v>
      </c>
      <c r="AQ24" s="31" t="str">
        <f t="shared" ref="AQ24:AQ54" si="8">IF((AG24)=0,"",(AP24/AG24))</f>
        <v/>
      </c>
    </row>
    <row r="25" spans="2:43" x14ac:dyDescent="0.25">
      <c r="B25" s="32" t="str">
        <f>'Proposed Rates'!B79</f>
        <v>Rate Rider Calculation for Gain and Loss</v>
      </c>
      <c r="C25" s="21"/>
      <c r="D25" s="22" t="s">
        <v>59</v>
      </c>
      <c r="E25" s="23"/>
      <c r="F25" s="24">
        <f>'Proposed Rates'!D85</f>
        <v>0</v>
      </c>
      <c r="G25" s="25">
        <f>$F$19</f>
        <v>10000</v>
      </c>
      <c r="H25" s="26">
        <f t="shared" si="0"/>
        <v>0</v>
      </c>
      <c r="I25" s="27"/>
      <c r="J25" s="24">
        <f>'Proposed Rates'!E85</f>
        <v>0</v>
      </c>
      <c r="K25" s="29">
        <f>$F$19</f>
        <v>10000</v>
      </c>
      <c r="L25" s="26">
        <f t="shared" ref="L25:L27" si="9">K25*J25</f>
        <v>0</v>
      </c>
      <c r="M25" s="27"/>
      <c r="N25" s="30">
        <f t="shared" ref="N25:N27" si="10">L25-H25</f>
        <v>0</v>
      </c>
      <c r="O25" s="31" t="str">
        <f t="shared" ref="O25:O27" si="11">IF((H25)=0,"",(N25/H25))</f>
        <v/>
      </c>
      <c r="Q25" s="24">
        <f>'Proposed Rates'!F85</f>
        <v>0</v>
      </c>
      <c r="R25" s="29">
        <f>$F$19</f>
        <v>10000</v>
      </c>
      <c r="S25" s="26">
        <f t="shared" ref="S25:S27" si="12">R25*Q25</f>
        <v>0</v>
      </c>
      <c r="T25" s="27"/>
      <c r="U25" s="30">
        <f t="shared" si="1"/>
        <v>0</v>
      </c>
      <c r="V25" s="31" t="str">
        <f t="shared" si="2"/>
        <v/>
      </c>
      <c r="X25" s="24">
        <f>'Proposed Rates'!G85</f>
        <v>0</v>
      </c>
      <c r="Y25" s="29">
        <f>$F$19</f>
        <v>10000</v>
      </c>
      <c r="Z25" s="26">
        <f t="shared" ref="Z25:Z27" si="13">Y25*X25</f>
        <v>0</v>
      </c>
      <c r="AA25" s="27"/>
      <c r="AB25" s="30">
        <f t="shared" si="3"/>
        <v>0</v>
      </c>
      <c r="AC25" s="31" t="str">
        <f t="shared" si="4"/>
        <v/>
      </c>
      <c r="AE25" s="24">
        <f>'Proposed Rates'!H85</f>
        <v>0</v>
      </c>
      <c r="AF25" s="29">
        <f>$F$19</f>
        <v>10000</v>
      </c>
      <c r="AG25" s="26">
        <f t="shared" ref="AG25:AG27" si="14">AF25*AE25</f>
        <v>0</v>
      </c>
      <c r="AH25" s="27"/>
      <c r="AI25" s="30">
        <f t="shared" si="5"/>
        <v>0</v>
      </c>
      <c r="AJ25" s="31" t="str">
        <f t="shared" si="6"/>
        <v/>
      </c>
      <c r="AL25" s="24">
        <f>'Proposed Rates'!I85</f>
        <v>0</v>
      </c>
      <c r="AM25" s="29">
        <f>$F$19</f>
        <v>10000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Rates'!D99</f>
        <v>0</v>
      </c>
      <c r="G26" s="25">
        <f t="shared" ref="G26:G27" si="16">$F$19</f>
        <v>10000</v>
      </c>
      <c r="H26" s="26">
        <f t="shared" si="0"/>
        <v>0</v>
      </c>
      <c r="I26" s="27"/>
      <c r="J26" s="24">
        <f>'Proposed Rates'!E99</f>
        <v>0</v>
      </c>
      <c r="K26" s="29">
        <f t="shared" ref="K26:K27" si="17">$F$19</f>
        <v>10000</v>
      </c>
      <c r="L26" s="26">
        <f t="shared" si="9"/>
        <v>0</v>
      </c>
      <c r="M26" s="27"/>
      <c r="N26" s="30">
        <f t="shared" si="10"/>
        <v>0</v>
      </c>
      <c r="O26" s="31" t="str">
        <f t="shared" si="11"/>
        <v/>
      </c>
      <c r="Q26" s="24">
        <f>'Proposed Rates'!F99</f>
        <v>0</v>
      </c>
      <c r="R26" s="29">
        <f t="shared" ref="R26:R27" si="18">$F$19</f>
        <v>10000</v>
      </c>
      <c r="S26" s="26">
        <f t="shared" si="12"/>
        <v>0</v>
      </c>
      <c r="T26" s="27"/>
      <c r="U26" s="30">
        <f t="shared" si="1"/>
        <v>0</v>
      </c>
      <c r="V26" s="31" t="str">
        <f t="shared" si="2"/>
        <v/>
      </c>
      <c r="X26" s="24">
        <f>'Proposed Rates'!G99</f>
        <v>0</v>
      </c>
      <c r="Y26" s="29">
        <f t="shared" ref="Y26:Y27" si="19">$F$19</f>
        <v>10000</v>
      </c>
      <c r="Z26" s="26">
        <f t="shared" si="13"/>
        <v>0</v>
      </c>
      <c r="AA26" s="27"/>
      <c r="AB26" s="30">
        <f t="shared" si="3"/>
        <v>0</v>
      </c>
      <c r="AC26" s="31" t="str">
        <f t="shared" si="4"/>
        <v/>
      </c>
      <c r="AE26" s="24">
        <f>'Proposed Rates'!H99</f>
        <v>0</v>
      </c>
      <c r="AF26" s="29">
        <f t="shared" ref="AF26:AF27" si="20">$F$19</f>
        <v>10000</v>
      </c>
      <c r="AG26" s="26">
        <f t="shared" si="14"/>
        <v>0</v>
      </c>
      <c r="AH26" s="27"/>
      <c r="AI26" s="30">
        <f t="shared" si="5"/>
        <v>0</v>
      </c>
      <c r="AJ26" s="31" t="str">
        <f t="shared" si="6"/>
        <v/>
      </c>
      <c r="AL26" s="24">
        <f>'Proposed Rates'!I99</f>
        <v>0</v>
      </c>
      <c r="AM26" s="29">
        <f t="shared" ref="AM26:AM27" si="21">$F$19</f>
        <v>10000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Rates'!D113</f>
        <v>0</v>
      </c>
      <c r="G27" s="25">
        <f t="shared" si="16"/>
        <v>10000</v>
      </c>
      <c r="H27" s="26">
        <f t="shared" si="0"/>
        <v>0</v>
      </c>
      <c r="I27" s="27"/>
      <c r="J27" s="24">
        <f>'Proposed Rates'!E113</f>
        <v>0</v>
      </c>
      <c r="K27" s="29">
        <f t="shared" si="17"/>
        <v>10000</v>
      </c>
      <c r="L27" s="26">
        <f t="shared" si="9"/>
        <v>0</v>
      </c>
      <c r="M27" s="27"/>
      <c r="N27" s="30">
        <f t="shared" si="10"/>
        <v>0</v>
      </c>
      <c r="O27" s="31" t="str">
        <f t="shared" si="11"/>
        <v/>
      </c>
      <c r="Q27" s="24">
        <f>'Proposed Rates'!F113</f>
        <v>0</v>
      </c>
      <c r="R27" s="29">
        <f t="shared" si="18"/>
        <v>10000</v>
      </c>
      <c r="S27" s="26">
        <f t="shared" si="12"/>
        <v>0</v>
      </c>
      <c r="T27" s="27"/>
      <c r="U27" s="30">
        <f t="shared" si="1"/>
        <v>0</v>
      </c>
      <c r="V27" s="31" t="str">
        <f t="shared" si="2"/>
        <v/>
      </c>
      <c r="X27" s="24">
        <f>'Proposed Rates'!G113</f>
        <v>0</v>
      </c>
      <c r="Y27" s="29">
        <f t="shared" si="19"/>
        <v>10000</v>
      </c>
      <c r="Z27" s="26">
        <f t="shared" si="13"/>
        <v>0</v>
      </c>
      <c r="AA27" s="27"/>
      <c r="AB27" s="30">
        <f t="shared" si="3"/>
        <v>0</v>
      </c>
      <c r="AC27" s="31" t="str">
        <f t="shared" si="4"/>
        <v/>
      </c>
      <c r="AE27" s="24">
        <f>'Proposed Rates'!H113</f>
        <v>0</v>
      </c>
      <c r="AF27" s="29">
        <f t="shared" si="20"/>
        <v>10000</v>
      </c>
      <c r="AG27" s="26">
        <f t="shared" si="14"/>
        <v>0</v>
      </c>
      <c r="AH27" s="27"/>
      <c r="AI27" s="30">
        <f t="shared" si="5"/>
        <v>0</v>
      </c>
      <c r="AJ27" s="31" t="str">
        <f t="shared" si="6"/>
        <v/>
      </c>
      <c r="AL27" s="24">
        <f>'Proposed Rates'!I113</f>
        <v>0</v>
      </c>
      <c r="AM27" s="29">
        <f t="shared" si="21"/>
        <v>10000</v>
      </c>
      <c r="AN27" s="26">
        <f t="shared" si="15"/>
        <v>0</v>
      </c>
      <c r="AO27" s="27"/>
      <c r="AP27" s="30">
        <f t="shared" si="7"/>
        <v>0</v>
      </c>
      <c r="AQ27" s="31" t="str">
        <f t="shared" si="8"/>
        <v/>
      </c>
    </row>
    <row r="28" spans="2:43" x14ac:dyDescent="0.25">
      <c r="B28" s="32"/>
      <c r="C28" s="21"/>
      <c r="D28" s="22"/>
      <c r="E28" s="23"/>
      <c r="F28" s="24"/>
      <c r="G28" s="25">
        <v>1</v>
      </c>
      <c r="H28" s="26">
        <f t="shared" si="0"/>
        <v>0</v>
      </c>
      <c r="I28" s="27"/>
      <c r="J28" s="24"/>
      <c r="K28" s="29">
        <v>1</v>
      </c>
      <c r="L28" s="26">
        <f t="shared" ref="L28:L38" si="22">K28*J28</f>
        <v>0</v>
      </c>
      <c r="M28" s="27"/>
      <c r="N28" s="30">
        <f t="shared" ref="N28:N39" si="23">L28-H28</f>
        <v>0</v>
      </c>
      <c r="O28" s="31" t="str">
        <f t="shared" ref="O28:O39" si="24">IF((H28)=0,"",(N28/H28))</f>
        <v/>
      </c>
      <c r="Q28" s="24"/>
      <c r="R28" s="29">
        <v>1</v>
      </c>
      <c r="S28" s="26">
        <f t="shared" ref="S28:S38" si="25">R28*Q28</f>
        <v>0</v>
      </c>
      <c r="T28" s="27"/>
      <c r="U28" s="30">
        <f t="shared" si="1"/>
        <v>0</v>
      </c>
      <c r="V28" s="31" t="str">
        <f t="shared" si="2"/>
        <v/>
      </c>
      <c r="X28" s="24"/>
      <c r="Y28" s="29">
        <v>1</v>
      </c>
      <c r="Z28" s="26">
        <f t="shared" ref="Z28:Z38" si="26">Y28*X28</f>
        <v>0</v>
      </c>
      <c r="AA28" s="27"/>
      <c r="AB28" s="30">
        <f t="shared" si="3"/>
        <v>0</v>
      </c>
      <c r="AC28" s="31" t="str">
        <f t="shared" si="4"/>
        <v/>
      </c>
      <c r="AE28" s="24"/>
      <c r="AF28" s="29">
        <v>1</v>
      </c>
      <c r="AG28" s="26">
        <f t="shared" ref="AG28:AG38" si="27">AF28*AE28</f>
        <v>0</v>
      </c>
      <c r="AH28" s="27"/>
      <c r="AI28" s="30">
        <f t="shared" si="5"/>
        <v>0</v>
      </c>
      <c r="AJ28" s="31" t="str">
        <f t="shared" si="6"/>
        <v/>
      </c>
      <c r="AL28" s="24"/>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Rates'!D24</f>
        <v>4.2422000000000004</v>
      </c>
      <c r="G29" s="45">
        <f>+$F$19</f>
        <v>10000</v>
      </c>
      <c r="H29" s="26">
        <f t="shared" si="0"/>
        <v>42422.000000000007</v>
      </c>
      <c r="I29" s="27"/>
      <c r="J29" s="24">
        <f>+'LU(7500)'!J29</f>
        <v>4.7117000000000004</v>
      </c>
      <c r="K29" s="45">
        <f>+$F$19</f>
        <v>10000</v>
      </c>
      <c r="L29" s="26">
        <f t="shared" si="22"/>
        <v>47117.000000000007</v>
      </c>
      <c r="M29" s="27"/>
      <c r="N29" s="30">
        <f t="shared" si="23"/>
        <v>4695</v>
      </c>
      <c r="O29" s="31">
        <f t="shared" si="24"/>
        <v>0.1106737070388006</v>
      </c>
      <c r="Q29" s="24">
        <f>+'LU(7500)'!Q29</f>
        <v>5.0407000000000002</v>
      </c>
      <c r="R29" s="45">
        <f>+$F$19</f>
        <v>10000</v>
      </c>
      <c r="S29" s="26">
        <f t="shared" si="25"/>
        <v>50407</v>
      </c>
      <c r="T29" s="27"/>
      <c r="U29" s="30">
        <f t="shared" si="1"/>
        <v>3289.9999999999927</v>
      </c>
      <c r="V29" s="31">
        <f t="shared" si="2"/>
        <v>6.9826177388203667E-2</v>
      </c>
      <c r="X29" s="24">
        <f>+'LU(7500)'!X29</f>
        <v>5.3400999999999996</v>
      </c>
      <c r="Y29" s="45">
        <f>+$F$19</f>
        <v>10000</v>
      </c>
      <c r="Z29" s="26">
        <f t="shared" si="26"/>
        <v>53400.999999999993</v>
      </c>
      <c r="AA29" s="27"/>
      <c r="AB29" s="30">
        <f t="shared" si="3"/>
        <v>2993.9999999999927</v>
      </c>
      <c r="AC29" s="31">
        <f t="shared" si="4"/>
        <v>5.9396512389152153E-2</v>
      </c>
      <c r="AE29" s="24">
        <f>+'LU(7500)'!AE29</f>
        <v>5.5446999999999997</v>
      </c>
      <c r="AF29" s="45">
        <f>+$F$19</f>
        <v>10000</v>
      </c>
      <c r="AG29" s="26">
        <f t="shared" si="27"/>
        <v>55447</v>
      </c>
      <c r="AH29" s="27"/>
      <c r="AI29" s="30">
        <f t="shared" si="5"/>
        <v>2046.0000000000073</v>
      </c>
      <c r="AJ29" s="31">
        <f t="shared" si="6"/>
        <v>3.8313889253010387E-2</v>
      </c>
      <c r="AL29" s="24">
        <f>+'LU(7500)'!AL29</f>
        <v>5.6525999999999996</v>
      </c>
      <c r="AM29" s="45">
        <f>+$F$19</f>
        <v>10000</v>
      </c>
      <c r="AN29" s="26">
        <f t="shared" si="28"/>
        <v>56525.999999999993</v>
      </c>
      <c r="AO29" s="27"/>
      <c r="AP29" s="30">
        <f t="shared" si="7"/>
        <v>1078.9999999999927</v>
      </c>
      <c r="AQ29" s="31">
        <f t="shared" si="8"/>
        <v>1.9460024888632257E-2</v>
      </c>
    </row>
    <row r="30" spans="2:43" x14ac:dyDescent="0.25">
      <c r="B30" s="21" t="s">
        <v>21</v>
      </c>
      <c r="C30" s="21"/>
      <c r="D30" s="22"/>
      <c r="E30" s="23"/>
      <c r="F30" s="24"/>
      <c r="G30" s="25">
        <f t="shared" ref="G30" si="29">$F$18</f>
        <v>4000000</v>
      </c>
      <c r="H30" s="26">
        <f t="shared" si="0"/>
        <v>0</v>
      </c>
      <c r="I30" s="27"/>
      <c r="J30" s="24"/>
      <c r="K30" s="25">
        <f t="shared" ref="K30:K38" si="30">$F$18</f>
        <v>4000000</v>
      </c>
      <c r="L30" s="26">
        <f t="shared" si="22"/>
        <v>0</v>
      </c>
      <c r="M30" s="27"/>
      <c r="N30" s="30">
        <f t="shared" si="23"/>
        <v>0</v>
      </c>
      <c r="O30" s="31" t="str">
        <f t="shared" si="24"/>
        <v/>
      </c>
      <c r="Q30" s="24"/>
      <c r="R30" s="25">
        <f t="shared" ref="R30:R38" si="31">$F$18</f>
        <v>4000000</v>
      </c>
      <c r="S30" s="26">
        <f t="shared" si="25"/>
        <v>0</v>
      </c>
      <c r="T30" s="27"/>
      <c r="U30" s="30">
        <f t="shared" si="1"/>
        <v>0</v>
      </c>
      <c r="V30" s="31" t="str">
        <f t="shared" si="2"/>
        <v/>
      </c>
      <c r="X30" s="24"/>
      <c r="Y30" s="25">
        <f t="shared" ref="Y30:Y38" si="32">$F$18</f>
        <v>4000000</v>
      </c>
      <c r="Z30" s="26">
        <f t="shared" si="26"/>
        <v>0</v>
      </c>
      <c r="AA30" s="27"/>
      <c r="AB30" s="30">
        <f t="shared" si="3"/>
        <v>0</v>
      </c>
      <c r="AC30" s="31" t="str">
        <f t="shared" si="4"/>
        <v/>
      </c>
      <c r="AE30" s="24"/>
      <c r="AF30" s="25">
        <f t="shared" ref="AF30:AF38" si="33">$F$18</f>
        <v>4000000</v>
      </c>
      <c r="AG30" s="26">
        <f t="shared" si="27"/>
        <v>0</v>
      </c>
      <c r="AH30" s="27"/>
      <c r="AI30" s="30">
        <f t="shared" si="5"/>
        <v>0</v>
      </c>
      <c r="AJ30" s="31" t="str">
        <f t="shared" si="6"/>
        <v/>
      </c>
      <c r="AL30" s="24"/>
      <c r="AM30" s="25">
        <f t="shared" ref="AM30:AM38" si="34">$F$18</f>
        <v>4000000</v>
      </c>
      <c r="AN30" s="26">
        <f t="shared" si="28"/>
        <v>0</v>
      </c>
      <c r="AO30" s="27"/>
      <c r="AP30" s="30">
        <f t="shared" si="7"/>
        <v>0</v>
      </c>
      <c r="AQ30" s="31" t="str">
        <f t="shared" si="8"/>
        <v/>
      </c>
    </row>
    <row r="31" spans="2:43" x14ac:dyDescent="0.25">
      <c r="B31" s="21" t="s">
        <v>136</v>
      </c>
      <c r="C31" s="21"/>
      <c r="D31" s="22" t="s">
        <v>59</v>
      </c>
      <c r="E31" s="23"/>
      <c r="F31" s="24">
        <f>+'Proposed Rates'!D71</f>
        <v>0</v>
      </c>
      <c r="G31" s="45">
        <f>+$F$19</f>
        <v>10000</v>
      </c>
      <c r="H31" s="26">
        <f t="shared" si="0"/>
        <v>0</v>
      </c>
      <c r="I31" s="27"/>
      <c r="J31" s="24">
        <f>+'LU(7500)'!J31</f>
        <v>4.1000000000000002E-2</v>
      </c>
      <c r="K31" s="45">
        <f>+$F$19</f>
        <v>10000</v>
      </c>
      <c r="L31" s="26">
        <f t="shared" si="22"/>
        <v>410</v>
      </c>
      <c r="M31" s="27"/>
      <c r="N31" s="30">
        <f t="shared" si="23"/>
        <v>410</v>
      </c>
      <c r="O31" s="31" t="str">
        <f t="shared" si="24"/>
        <v/>
      </c>
      <c r="Q31" s="24">
        <f>+'LU(7500)'!Q31</f>
        <v>4.1099999999999998E-2</v>
      </c>
      <c r="R31" s="45">
        <f>+$F$19</f>
        <v>10000</v>
      </c>
      <c r="S31" s="26">
        <f t="shared" si="25"/>
        <v>411</v>
      </c>
      <c r="T31" s="27"/>
      <c r="U31" s="30">
        <f t="shared" si="1"/>
        <v>1</v>
      </c>
      <c r="V31" s="31">
        <f t="shared" si="2"/>
        <v>2.4390243902439024E-3</v>
      </c>
      <c r="X31" s="24">
        <f>+'LU(7500)'!X31</f>
        <v>0</v>
      </c>
      <c r="Y31" s="45">
        <f>+$F$19</f>
        <v>10000</v>
      </c>
      <c r="Z31" s="26">
        <f t="shared" si="26"/>
        <v>0</v>
      </c>
      <c r="AA31" s="27"/>
      <c r="AB31" s="30">
        <f t="shared" si="3"/>
        <v>-411</v>
      </c>
      <c r="AC31" s="31">
        <f t="shared" si="4"/>
        <v>-1</v>
      </c>
      <c r="AE31" s="24">
        <f>+'LU(7500)'!AE31</f>
        <v>0</v>
      </c>
      <c r="AF31" s="45">
        <f>+$F$19</f>
        <v>10000</v>
      </c>
      <c r="AG31" s="26">
        <f t="shared" si="27"/>
        <v>0</v>
      </c>
      <c r="AH31" s="27"/>
      <c r="AI31" s="30">
        <f t="shared" si="5"/>
        <v>0</v>
      </c>
      <c r="AJ31" s="31" t="str">
        <f t="shared" si="6"/>
        <v/>
      </c>
      <c r="AL31" s="24">
        <f>+'LU(7500)'!AL31</f>
        <v>0</v>
      </c>
      <c r="AM31" s="45">
        <f>+$F$19</f>
        <v>10000</v>
      </c>
      <c r="AN31" s="26">
        <f t="shared" si="28"/>
        <v>0</v>
      </c>
      <c r="AO31" s="27"/>
      <c r="AP31" s="30">
        <f t="shared" si="7"/>
        <v>0</v>
      </c>
      <c r="AQ31" s="31" t="str">
        <f t="shared" si="8"/>
        <v/>
      </c>
    </row>
    <row r="32" spans="2:43" x14ac:dyDescent="0.25">
      <c r="B32" s="33"/>
      <c r="C32" s="21"/>
      <c r="D32" s="22"/>
      <c r="E32" s="23"/>
      <c r="F32" s="24"/>
      <c r="G32" s="25">
        <f t="shared" ref="G32:G38" si="35">$F$18</f>
        <v>4000000</v>
      </c>
      <c r="H32" s="26">
        <f t="shared" si="0"/>
        <v>0</v>
      </c>
      <c r="I32" s="27"/>
      <c r="J32" s="28"/>
      <c r="K32" s="25">
        <f t="shared" si="30"/>
        <v>4000000</v>
      </c>
      <c r="L32" s="26">
        <f t="shared" si="22"/>
        <v>0</v>
      </c>
      <c r="M32" s="27"/>
      <c r="N32" s="30">
        <f t="shared" si="23"/>
        <v>0</v>
      </c>
      <c r="O32" s="31" t="str">
        <f t="shared" si="24"/>
        <v/>
      </c>
      <c r="Q32" s="28"/>
      <c r="R32" s="25">
        <f t="shared" si="31"/>
        <v>4000000</v>
      </c>
      <c r="S32" s="26">
        <f t="shared" si="25"/>
        <v>0</v>
      </c>
      <c r="T32" s="27"/>
      <c r="U32" s="30">
        <f t="shared" si="1"/>
        <v>0</v>
      </c>
      <c r="V32" s="31" t="str">
        <f t="shared" si="2"/>
        <v/>
      </c>
      <c r="X32" s="28"/>
      <c r="Y32" s="25">
        <f t="shared" si="32"/>
        <v>4000000</v>
      </c>
      <c r="Z32" s="26">
        <f t="shared" si="26"/>
        <v>0</v>
      </c>
      <c r="AA32" s="27"/>
      <c r="AB32" s="30">
        <f t="shared" si="3"/>
        <v>0</v>
      </c>
      <c r="AC32" s="31" t="str">
        <f t="shared" si="4"/>
        <v/>
      </c>
      <c r="AE32" s="28"/>
      <c r="AF32" s="25">
        <f t="shared" si="33"/>
        <v>4000000</v>
      </c>
      <c r="AG32" s="26">
        <f t="shared" si="27"/>
        <v>0</v>
      </c>
      <c r="AH32" s="27"/>
      <c r="AI32" s="30">
        <f t="shared" si="5"/>
        <v>0</v>
      </c>
      <c r="AJ32" s="31" t="str">
        <f t="shared" si="6"/>
        <v/>
      </c>
      <c r="AL32" s="28"/>
      <c r="AM32" s="25">
        <f t="shared" si="34"/>
        <v>4000000</v>
      </c>
      <c r="AN32" s="26">
        <f t="shared" si="28"/>
        <v>0</v>
      </c>
      <c r="AO32" s="27"/>
      <c r="AP32" s="30">
        <f t="shared" si="7"/>
        <v>0</v>
      </c>
      <c r="AQ32" s="31" t="str">
        <f t="shared" si="8"/>
        <v/>
      </c>
    </row>
    <row r="33" spans="2:43" x14ac:dyDescent="0.25">
      <c r="B33" s="33"/>
      <c r="C33" s="21"/>
      <c r="D33" s="22"/>
      <c r="E33" s="23"/>
      <c r="F33" s="24"/>
      <c r="G33" s="25">
        <f t="shared" si="35"/>
        <v>4000000</v>
      </c>
      <c r="H33" s="26">
        <f t="shared" si="0"/>
        <v>0</v>
      </c>
      <c r="I33" s="27"/>
      <c r="J33" s="28"/>
      <c r="K33" s="25">
        <f t="shared" si="30"/>
        <v>4000000</v>
      </c>
      <c r="L33" s="26">
        <f t="shared" si="22"/>
        <v>0</v>
      </c>
      <c r="M33" s="27"/>
      <c r="N33" s="30">
        <f t="shared" si="23"/>
        <v>0</v>
      </c>
      <c r="O33" s="31" t="str">
        <f t="shared" si="24"/>
        <v/>
      </c>
      <c r="Q33" s="28"/>
      <c r="R33" s="25">
        <f t="shared" si="31"/>
        <v>4000000</v>
      </c>
      <c r="S33" s="26">
        <f t="shared" si="25"/>
        <v>0</v>
      </c>
      <c r="T33" s="27"/>
      <c r="U33" s="30">
        <f t="shared" si="1"/>
        <v>0</v>
      </c>
      <c r="V33" s="31" t="str">
        <f t="shared" si="2"/>
        <v/>
      </c>
      <c r="X33" s="28"/>
      <c r="Y33" s="25">
        <f t="shared" si="32"/>
        <v>4000000</v>
      </c>
      <c r="Z33" s="26">
        <f t="shared" si="26"/>
        <v>0</v>
      </c>
      <c r="AA33" s="27"/>
      <c r="AB33" s="30">
        <f t="shared" si="3"/>
        <v>0</v>
      </c>
      <c r="AC33" s="31" t="str">
        <f t="shared" si="4"/>
        <v/>
      </c>
      <c r="AE33" s="28"/>
      <c r="AF33" s="25">
        <f t="shared" si="33"/>
        <v>4000000</v>
      </c>
      <c r="AG33" s="26">
        <f t="shared" si="27"/>
        <v>0</v>
      </c>
      <c r="AH33" s="27"/>
      <c r="AI33" s="30">
        <f t="shared" si="5"/>
        <v>0</v>
      </c>
      <c r="AJ33" s="31" t="str">
        <f t="shared" si="6"/>
        <v/>
      </c>
      <c r="AL33" s="28"/>
      <c r="AM33" s="25">
        <f t="shared" si="34"/>
        <v>4000000</v>
      </c>
      <c r="AN33" s="26">
        <f t="shared" si="28"/>
        <v>0</v>
      </c>
      <c r="AO33" s="27"/>
      <c r="AP33" s="30">
        <f t="shared" si="7"/>
        <v>0</v>
      </c>
      <c r="AQ33" s="31" t="str">
        <f t="shared" si="8"/>
        <v/>
      </c>
    </row>
    <row r="34" spans="2:43" x14ac:dyDescent="0.25">
      <c r="B34" s="33"/>
      <c r="C34" s="21"/>
      <c r="D34" s="22"/>
      <c r="E34" s="23"/>
      <c r="F34" s="24"/>
      <c r="G34" s="25">
        <f t="shared" si="35"/>
        <v>4000000</v>
      </c>
      <c r="H34" s="26">
        <f t="shared" si="0"/>
        <v>0</v>
      </c>
      <c r="I34" s="27"/>
      <c r="J34" s="28"/>
      <c r="K34" s="25">
        <f t="shared" si="30"/>
        <v>4000000</v>
      </c>
      <c r="L34" s="26">
        <f t="shared" si="22"/>
        <v>0</v>
      </c>
      <c r="M34" s="27"/>
      <c r="N34" s="30">
        <f t="shared" si="23"/>
        <v>0</v>
      </c>
      <c r="O34" s="31" t="str">
        <f t="shared" si="24"/>
        <v/>
      </c>
      <c r="Q34" s="28"/>
      <c r="R34" s="25">
        <f t="shared" si="31"/>
        <v>4000000</v>
      </c>
      <c r="S34" s="26">
        <f t="shared" si="25"/>
        <v>0</v>
      </c>
      <c r="T34" s="27"/>
      <c r="U34" s="30">
        <f t="shared" si="1"/>
        <v>0</v>
      </c>
      <c r="V34" s="31" t="str">
        <f t="shared" si="2"/>
        <v/>
      </c>
      <c r="X34" s="28"/>
      <c r="Y34" s="25">
        <f t="shared" si="32"/>
        <v>4000000</v>
      </c>
      <c r="Z34" s="26">
        <f t="shared" si="26"/>
        <v>0</v>
      </c>
      <c r="AA34" s="27"/>
      <c r="AB34" s="30">
        <f t="shared" si="3"/>
        <v>0</v>
      </c>
      <c r="AC34" s="31" t="str">
        <f t="shared" si="4"/>
        <v/>
      </c>
      <c r="AE34" s="28"/>
      <c r="AF34" s="25">
        <f t="shared" si="33"/>
        <v>4000000</v>
      </c>
      <c r="AG34" s="26">
        <f t="shared" si="27"/>
        <v>0</v>
      </c>
      <c r="AH34" s="27"/>
      <c r="AI34" s="30">
        <f t="shared" si="5"/>
        <v>0</v>
      </c>
      <c r="AJ34" s="31" t="str">
        <f t="shared" si="6"/>
        <v/>
      </c>
      <c r="AL34" s="28"/>
      <c r="AM34" s="25">
        <f t="shared" si="34"/>
        <v>4000000</v>
      </c>
      <c r="AN34" s="26">
        <f t="shared" si="28"/>
        <v>0</v>
      </c>
      <c r="AO34" s="27"/>
      <c r="AP34" s="30">
        <f t="shared" si="7"/>
        <v>0</v>
      </c>
      <c r="AQ34" s="31" t="str">
        <f t="shared" si="8"/>
        <v/>
      </c>
    </row>
    <row r="35" spans="2:43" x14ac:dyDescent="0.25">
      <c r="B35" s="33"/>
      <c r="C35" s="21"/>
      <c r="D35" s="22"/>
      <c r="E35" s="23"/>
      <c r="F35" s="24"/>
      <c r="G35" s="25">
        <f t="shared" si="35"/>
        <v>4000000</v>
      </c>
      <c r="H35" s="26">
        <f t="shared" si="0"/>
        <v>0</v>
      </c>
      <c r="I35" s="27"/>
      <c r="J35" s="28"/>
      <c r="K35" s="25">
        <f t="shared" si="30"/>
        <v>4000000</v>
      </c>
      <c r="L35" s="26">
        <f t="shared" si="22"/>
        <v>0</v>
      </c>
      <c r="M35" s="27"/>
      <c r="N35" s="30">
        <f t="shared" si="23"/>
        <v>0</v>
      </c>
      <c r="O35" s="31" t="str">
        <f t="shared" si="24"/>
        <v/>
      </c>
      <c r="Q35" s="28"/>
      <c r="R35" s="25">
        <f t="shared" si="31"/>
        <v>4000000</v>
      </c>
      <c r="S35" s="26">
        <f t="shared" si="25"/>
        <v>0</v>
      </c>
      <c r="T35" s="27"/>
      <c r="U35" s="30">
        <f t="shared" si="1"/>
        <v>0</v>
      </c>
      <c r="V35" s="31" t="str">
        <f t="shared" si="2"/>
        <v/>
      </c>
      <c r="X35" s="28"/>
      <c r="Y35" s="25">
        <f t="shared" si="32"/>
        <v>4000000</v>
      </c>
      <c r="Z35" s="26">
        <f t="shared" si="26"/>
        <v>0</v>
      </c>
      <c r="AA35" s="27"/>
      <c r="AB35" s="30">
        <f t="shared" si="3"/>
        <v>0</v>
      </c>
      <c r="AC35" s="31" t="str">
        <f t="shared" si="4"/>
        <v/>
      </c>
      <c r="AE35" s="28"/>
      <c r="AF35" s="25">
        <f t="shared" si="33"/>
        <v>4000000</v>
      </c>
      <c r="AG35" s="26">
        <f t="shared" si="27"/>
        <v>0</v>
      </c>
      <c r="AH35" s="27"/>
      <c r="AI35" s="30">
        <f t="shared" si="5"/>
        <v>0</v>
      </c>
      <c r="AJ35" s="31" t="str">
        <f t="shared" si="6"/>
        <v/>
      </c>
      <c r="AL35" s="28"/>
      <c r="AM35" s="25">
        <f t="shared" si="34"/>
        <v>4000000</v>
      </c>
      <c r="AN35" s="26">
        <f t="shared" si="28"/>
        <v>0</v>
      </c>
      <c r="AO35" s="27"/>
      <c r="AP35" s="30">
        <f t="shared" si="7"/>
        <v>0</v>
      </c>
      <c r="AQ35" s="31" t="str">
        <f t="shared" si="8"/>
        <v/>
      </c>
    </row>
    <row r="36" spans="2:43" ht="25" x14ac:dyDescent="0.25">
      <c r="B36" s="229" t="s">
        <v>101</v>
      </c>
      <c r="C36" s="21"/>
      <c r="D36" s="22" t="s">
        <v>59</v>
      </c>
      <c r="E36" s="23"/>
      <c r="F36" s="24">
        <f>+'Proposed Rates'!D56</f>
        <v>0.183</v>
      </c>
      <c r="G36" s="25">
        <f>$F$19</f>
        <v>10000</v>
      </c>
      <c r="H36" s="26">
        <f t="shared" si="0"/>
        <v>1830</v>
      </c>
      <c r="I36" s="27"/>
      <c r="J36" s="28">
        <f>+'Proposed Rates'!E56</f>
        <v>-0.2409</v>
      </c>
      <c r="K36" s="25">
        <f>$F$19</f>
        <v>10000</v>
      </c>
      <c r="L36" s="26">
        <f t="shared" si="22"/>
        <v>-2409</v>
      </c>
      <c r="M36" s="27"/>
      <c r="N36" s="30">
        <f t="shared" si="23"/>
        <v>-4239</v>
      </c>
      <c r="O36" s="31">
        <f t="shared" si="24"/>
        <v>-2.3163934426229509</v>
      </c>
      <c r="Q36" s="28">
        <f>+'Proposed Rates'!F56</f>
        <v>-0.24099999999999999</v>
      </c>
      <c r="R36" s="25">
        <f>$F$19</f>
        <v>10000</v>
      </c>
      <c r="S36" s="26">
        <f t="shared" si="25"/>
        <v>-2410</v>
      </c>
      <c r="T36" s="27"/>
      <c r="U36" s="30">
        <f t="shared" si="1"/>
        <v>-1</v>
      </c>
      <c r="V36" s="31">
        <f t="shared" si="2"/>
        <v>4.1511000415110004E-4</v>
      </c>
      <c r="X36" s="28">
        <f>+'Proposed Rates'!G56</f>
        <v>0</v>
      </c>
      <c r="Y36" s="25">
        <f>$F$19</f>
        <v>10000</v>
      </c>
      <c r="Z36" s="26">
        <f t="shared" si="26"/>
        <v>0</v>
      </c>
      <c r="AA36" s="27"/>
      <c r="AB36" s="30">
        <f t="shared" si="3"/>
        <v>2410</v>
      </c>
      <c r="AC36" s="31">
        <f t="shared" si="4"/>
        <v>-1</v>
      </c>
      <c r="AE36" s="28">
        <f>+'Proposed Rates'!H56</f>
        <v>0</v>
      </c>
      <c r="AF36" s="25">
        <f>$F$19</f>
        <v>10000</v>
      </c>
      <c r="AG36" s="26">
        <f t="shared" si="27"/>
        <v>0</v>
      </c>
      <c r="AH36" s="27"/>
      <c r="AI36" s="30">
        <f t="shared" si="5"/>
        <v>0</v>
      </c>
      <c r="AJ36" s="31" t="str">
        <f t="shared" si="6"/>
        <v/>
      </c>
      <c r="AL36" s="28">
        <f>+'Proposed Rates'!I56</f>
        <v>0</v>
      </c>
      <c r="AM36" s="25">
        <f>$F$19</f>
        <v>10000</v>
      </c>
      <c r="AN36" s="26">
        <f t="shared" si="28"/>
        <v>0</v>
      </c>
      <c r="AO36" s="27"/>
      <c r="AP36" s="30">
        <f t="shared" si="7"/>
        <v>0</v>
      </c>
      <c r="AQ36" s="31" t="str">
        <f t="shared" si="8"/>
        <v/>
      </c>
    </row>
    <row r="37" spans="2:43" x14ac:dyDescent="0.25">
      <c r="B37" s="33"/>
      <c r="C37" s="21"/>
      <c r="D37" s="22"/>
      <c r="E37" s="23"/>
      <c r="F37" s="24"/>
      <c r="G37" s="25">
        <f t="shared" si="35"/>
        <v>4000000</v>
      </c>
      <c r="H37" s="26">
        <f t="shared" si="0"/>
        <v>0</v>
      </c>
      <c r="I37" s="27"/>
      <c r="J37" s="28"/>
      <c r="K37" s="25">
        <f t="shared" si="30"/>
        <v>4000000</v>
      </c>
      <c r="L37" s="26">
        <f t="shared" si="22"/>
        <v>0</v>
      </c>
      <c r="M37" s="27"/>
      <c r="N37" s="30">
        <f t="shared" si="23"/>
        <v>0</v>
      </c>
      <c r="O37" s="31" t="str">
        <f t="shared" si="24"/>
        <v/>
      </c>
      <c r="Q37" s="28"/>
      <c r="R37" s="25">
        <f t="shared" si="31"/>
        <v>4000000</v>
      </c>
      <c r="S37" s="26">
        <f t="shared" si="25"/>
        <v>0</v>
      </c>
      <c r="T37" s="27"/>
      <c r="U37" s="30">
        <f t="shared" si="1"/>
        <v>0</v>
      </c>
      <c r="V37" s="31" t="str">
        <f t="shared" si="2"/>
        <v/>
      </c>
      <c r="X37" s="28"/>
      <c r="Y37" s="25">
        <f t="shared" si="32"/>
        <v>4000000</v>
      </c>
      <c r="Z37" s="26">
        <f t="shared" si="26"/>
        <v>0</v>
      </c>
      <c r="AA37" s="27"/>
      <c r="AB37" s="30">
        <f t="shared" si="3"/>
        <v>0</v>
      </c>
      <c r="AC37" s="31" t="str">
        <f t="shared" si="4"/>
        <v/>
      </c>
      <c r="AE37" s="28"/>
      <c r="AF37" s="25">
        <f t="shared" si="33"/>
        <v>4000000</v>
      </c>
      <c r="AG37" s="26">
        <f t="shared" si="27"/>
        <v>0</v>
      </c>
      <c r="AH37" s="27"/>
      <c r="AI37" s="30">
        <f t="shared" si="5"/>
        <v>0</v>
      </c>
      <c r="AJ37" s="31" t="str">
        <f t="shared" si="6"/>
        <v/>
      </c>
      <c r="AL37" s="28"/>
      <c r="AM37" s="25">
        <f t="shared" si="34"/>
        <v>4000000</v>
      </c>
      <c r="AN37" s="26">
        <f t="shared" si="28"/>
        <v>0</v>
      </c>
      <c r="AO37" s="27"/>
      <c r="AP37" s="30">
        <f t="shared" si="7"/>
        <v>0</v>
      </c>
      <c r="AQ37" s="31" t="str">
        <f t="shared" si="8"/>
        <v/>
      </c>
    </row>
    <row r="38" spans="2:43" x14ac:dyDescent="0.25">
      <c r="B38" s="33"/>
      <c r="C38" s="21"/>
      <c r="D38" s="22"/>
      <c r="E38" s="23"/>
      <c r="F38" s="24"/>
      <c r="G38" s="25">
        <f t="shared" si="35"/>
        <v>4000000</v>
      </c>
      <c r="H38" s="26">
        <f t="shared" si="0"/>
        <v>0</v>
      </c>
      <c r="I38" s="27"/>
      <c r="J38" s="28"/>
      <c r="K38" s="25">
        <f t="shared" si="30"/>
        <v>4000000</v>
      </c>
      <c r="L38" s="26">
        <f t="shared" si="22"/>
        <v>0</v>
      </c>
      <c r="M38" s="27"/>
      <c r="N38" s="30">
        <f t="shared" si="23"/>
        <v>0</v>
      </c>
      <c r="O38" s="31" t="str">
        <f t="shared" si="24"/>
        <v/>
      </c>
      <c r="Q38" s="28"/>
      <c r="R38" s="25">
        <f t="shared" si="31"/>
        <v>4000000</v>
      </c>
      <c r="S38" s="26">
        <f t="shared" si="25"/>
        <v>0</v>
      </c>
      <c r="T38" s="27"/>
      <c r="U38" s="30">
        <f t="shared" si="1"/>
        <v>0</v>
      </c>
      <c r="V38" s="31" t="str">
        <f t="shared" si="2"/>
        <v/>
      </c>
      <c r="X38" s="28"/>
      <c r="Y38" s="25">
        <f t="shared" si="32"/>
        <v>4000000</v>
      </c>
      <c r="Z38" s="26">
        <f t="shared" si="26"/>
        <v>0</v>
      </c>
      <c r="AA38" s="27"/>
      <c r="AB38" s="30">
        <f t="shared" si="3"/>
        <v>0</v>
      </c>
      <c r="AC38" s="31" t="str">
        <f t="shared" si="4"/>
        <v/>
      </c>
      <c r="AE38" s="28"/>
      <c r="AF38" s="25">
        <f t="shared" si="33"/>
        <v>4000000</v>
      </c>
      <c r="AG38" s="26">
        <f t="shared" si="27"/>
        <v>0</v>
      </c>
      <c r="AH38" s="27"/>
      <c r="AI38" s="30">
        <f t="shared" si="5"/>
        <v>0</v>
      </c>
      <c r="AJ38" s="31" t="str">
        <f t="shared" si="6"/>
        <v/>
      </c>
      <c r="AL38" s="28"/>
      <c r="AM38" s="25">
        <f t="shared" si="34"/>
        <v>4000000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59483.320000000007</v>
      </c>
      <c r="I39" s="62"/>
      <c r="J39" s="239"/>
      <c r="K39" s="240"/>
      <c r="L39" s="238">
        <f>SUM(L23:L38)</f>
        <v>60349.320000000007</v>
      </c>
      <c r="M39" s="62"/>
      <c r="N39" s="37">
        <f t="shared" si="23"/>
        <v>866</v>
      </c>
      <c r="O39" s="38">
        <f t="shared" si="24"/>
        <v>1.4558703179311442E-2</v>
      </c>
      <c r="Q39" s="239"/>
      <c r="R39" s="240"/>
      <c r="S39" s="238">
        <f>SUM(S23:S38)</f>
        <v>63639.320000000007</v>
      </c>
      <c r="T39" s="62"/>
      <c r="U39" s="37">
        <f t="shared" si="1"/>
        <v>3290</v>
      </c>
      <c r="V39" s="38">
        <f t="shared" si="2"/>
        <v>5.4515941521793447E-2</v>
      </c>
      <c r="X39" s="239"/>
      <c r="Y39" s="240"/>
      <c r="Z39" s="238">
        <f>SUM(Z23:Z38)</f>
        <v>68617.859999999986</v>
      </c>
      <c r="AA39" s="62"/>
      <c r="AB39" s="37">
        <f t="shared" si="3"/>
        <v>4978.539999999979</v>
      </c>
      <c r="AC39" s="38">
        <f t="shared" si="4"/>
        <v>7.8230565631436322E-2</v>
      </c>
      <c r="AE39" s="239"/>
      <c r="AF39" s="240"/>
      <c r="AG39" s="238">
        <f>SUM(AG23:AG38)</f>
        <v>70377.22</v>
      </c>
      <c r="AH39" s="62"/>
      <c r="AI39" s="37">
        <f t="shared" si="5"/>
        <v>1759.3600000000151</v>
      </c>
      <c r="AJ39" s="38">
        <f t="shared" si="6"/>
        <v>2.5639971867382857E-2</v>
      </c>
      <c r="AL39" s="239"/>
      <c r="AM39" s="240"/>
      <c r="AN39" s="238">
        <f>SUM(AN23:AN38)</f>
        <v>71054.81</v>
      </c>
      <c r="AO39" s="62"/>
      <c r="AP39" s="37">
        <f t="shared" si="7"/>
        <v>677.58999999999651</v>
      </c>
      <c r="AQ39" s="38">
        <f t="shared" si="8"/>
        <v>9.6279733697920509E-3</v>
      </c>
    </row>
    <row r="40" spans="2:43" ht="25" x14ac:dyDescent="0.25">
      <c r="B40" s="40" t="str">
        <f>+'&gt;50 (100)'!B40</f>
        <v>Deferral/Variance Account Disposition Rate Rider Class 1</v>
      </c>
      <c r="C40" s="21"/>
      <c r="D40" s="22" t="str">
        <f>+'&gt;50 (100)'!D40</f>
        <v>per kW</v>
      </c>
      <c r="E40" s="23"/>
      <c r="F40" s="24">
        <f>+'Proposed Rates'!D42</f>
        <v>-8.6300000000000002E-2</v>
      </c>
      <c r="G40" s="45">
        <f>+$F$19</f>
        <v>10000</v>
      </c>
      <c r="H40" s="26">
        <f>G40*F40</f>
        <v>-863</v>
      </c>
      <c r="I40" s="27"/>
      <c r="J40" s="24">
        <f>+'Proposed Rates'!E42</f>
        <v>-0.30759999999999998</v>
      </c>
      <c r="K40" s="45">
        <f>+$F$19</f>
        <v>10000</v>
      </c>
      <c r="L40" s="26">
        <f>K40*J40</f>
        <v>-3076</v>
      </c>
      <c r="M40" s="27"/>
      <c r="N40" s="30">
        <f>L40-H40</f>
        <v>-2213</v>
      </c>
      <c r="O40" s="31">
        <f>IF((H40)=0,"",(N40/H40))</f>
        <v>2.5643105446118191</v>
      </c>
      <c r="Q40" s="24">
        <f>+'Proposed Rates'!F42</f>
        <v>-0.30780000000000002</v>
      </c>
      <c r="R40" s="45">
        <f>+$F$19</f>
        <v>10000</v>
      </c>
      <c r="S40" s="26">
        <f>R40*Q40</f>
        <v>-3078</v>
      </c>
      <c r="T40" s="27"/>
      <c r="U40" s="30">
        <f t="shared" si="1"/>
        <v>-2</v>
      </c>
      <c r="V40" s="31">
        <f t="shared" si="2"/>
        <v>6.5019505851755528E-4</v>
      </c>
      <c r="X40" s="24">
        <f>+'Proposed Rates'!G42</f>
        <v>0</v>
      </c>
      <c r="Y40" s="45">
        <f>+$F$19</f>
        <v>10000</v>
      </c>
      <c r="Z40" s="26">
        <f>Y40*X40</f>
        <v>0</v>
      </c>
      <c r="AA40" s="27"/>
      <c r="AB40" s="30">
        <f t="shared" si="3"/>
        <v>3078</v>
      </c>
      <c r="AC40" s="31">
        <f t="shared" si="4"/>
        <v>-1</v>
      </c>
      <c r="AE40" s="24">
        <f>+'Proposed Rates'!H42</f>
        <v>0</v>
      </c>
      <c r="AF40" s="45">
        <f>+$F$19</f>
        <v>10000</v>
      </c>
      <c r="AG40" s="26">
        <f>AF40*AE40</f>
        <v>0</v>
      </c>
      <c r="AH40" s="27"/>
      <c r="AI40" s="30">
        <f t="shared" si="5"/>
        <v>0</v>
      </c>
      <c r="AJ40" s="31" t="str">
        <f t="shared" si="6"/>
        <v/>
      </c>
      <c r="AL40" s="24">
        <f>+'Proposed Rates'!I42</f>
        <v>0</v>
      </c>
      <c r="AM40" s="45">
        <f>+$F$19</f>
        <v>10000</v>
      </c>
      <c r="AN40" s="26">
        <f>AM40*AL40</f>
        <v>0</v>
      </c>
      <c r="AO40" s="27"/>
      <c r="AP40" s="30">
        <f t="shared" si="7"/>
        <v>0</v>
      </c>
      <c r="AQ40" s="31" t="str">
        <f t="shared" si="8"/>
        <v/>
      </c>
    </row>
    <row r="41" spans="2:43" x14ac:dyDescent="0.25">
      <c r="B41" s="40"/>
      <c r="C41" s="21"/>
      <c r="D41" s="22"/>
      <c r="E41" s="23"/>
      <c r="F41" s="24"/>
      <c r="G41" s="45"/>
      <c r="H41" s="26"/>
      <c r="I41" s="41"/>
      <c r="J41" s="24"/>
      <c r="K41" s="45"/>
      <c r="L41" s="26"/>
      <c r="M41" s="42"/>
      <c r="N41" s="30"/>
      <c r="O41" s="31"/>
      <c r="Q41" s="24"/>
      <c r="R41" s="45"/>
      <c r="S41" s="26"/>
      <c r="T41" s="42"/>
      <c r="U41" s="30"/>
      <c r="V41" s="31"/>
      <c r="X41" s="24"/>
      <c r="Y41" s="45"/>
      <c r="Z41" s="26"/>
      <c r="AA41" s="42"/>
      <c r="AB41" s="30"/>
      <c r="AC41" s="31"/>
      <c r="AE41" s="24"/>
      <c r="AF41" s="45"/>
      <c r="AG41" s="26"/>
      <c r="AH41" s="42"/>
      <c r="AI41" s="30"/>
      <c r="AJ41" s="31"/>
      <c r="AL41" s="24"/>
      <c r="AM41" s="45"/>
      <c r="AN41" s="26"/>
      <c r="AO41" s="42"/>
      <c r="AP41" s="30"/>
      <c r="AQ41" s="31"/>
    </row>
    <row r="42" spans="2:43" ht="37.5" x14ac:dyDescent="0.25">
      <c r="B42" s="40" t="str">
        <f>+'&gt;50 (100)'!B42</f>
        <v xml:space="preserve">Deferral/Variance Account Disposition Rate Rider -  Global Adjustment </v>
      </c>
      <c r="C42" s="21"/>
      <c r="D42" s="22" t="str">
        <f>+'&gt;50 (100)'!D42</f>
        <v>per kWh</v>
      </c>
      <c r="E42" s="23"/>
      <c r="F42" s="24">
        <f>+'Proposed Rates'!D128</f>
        <v>-1.5E-3</v>
      </c>
      <c r="G42" s="25">
        <f t="shared" ref="G42" si="36">$F$18</f>
        <v>4000000</v>
      </c>
      <c r="H42" s="26">
        <f t="shared" ref="H42:H43" si="37">G42*F42</f>
        <v>-6000</v>
      </c>
      <c r="I42" s="41"/>
      <c r="J42" s="24">
        <f>+'Proposed Rates'!E127</f>
        <v>2.5999999999999999E-3</v>
      </c>
      <c r="K42" s="25">
        <f t="shared" ref="K42" si="38">$F$18</f>
        <v>4000000</v>
      </c>
      <c r="L42" s="26">
        <f t="shared" ref="L42:L43" si="39">K42*J42</f>
        <v>10400</v>
      </c>
      <c r="M42" s="42"/>
      <c r="N42" s="30">
        <f t="shared" ref="N42:N43" si="40">L42-H42</f>
        <v>16400</v>
      </c>
      <c r="O42" s="31">
        <f t="shared" ref="O42:O46" si="41">IF((H42)=0,"",(N42/H42))</f>
        <v>-2.7333333333333334</v>
      </c>
      <c r="Q42" s="28">
        <f>+'Proposed Rates'!F127</f>
        <v>0</v>
      </c>
      <c r="R42" s="25">
        <f t="shared" ref="R42" si="42">$F$18</f>
        <v>4000000</v>
      </c>
      <c r="S42" s="26">
        <f t="shared" ref="S42:S43" si="43">R42*Q42</f>
        <v>0</v>
      </c>
      <c r="T42" s="42"/>
      <c r="U42" s="30">
        <f t="shared" si="1"/>
        <v>-10400</v>
      </c>
      <c r="V42" s="31">
        <f t="shared" si="2"/>
        <v>-1</v>
      </c>
      <c r="X42" s="28">
        <f>+'Proposed Rates'!G127</f>
        <v>0</v>
      </c>
      <c r="Y42" s="25">
        <f t="shared" ref="Y42" si="44">$F$18</f>
        <v>4000000</v>
      </c>
      <c r="Z42" s="26">
        <f t="shared" ref="Z42:Z43" si="45">Y42*X42</f>
        <v>0</v>
      </c>
      <c r="AA42" s="42"/>
      <c r="AB42" s="30">
        <f t="shared" si="3"/>
        <v>0</v>
      </c>
      <c r="AC42" s="31" t="str">
        <f t="shared" si="4"/>
        <v/>
      </c>
      <c r="AE42" s="28">
        <f>+'Proposed Rates'!H127</f>
        <v>0</v>
      </c>
      <c r="AF42" s="25">
        <f t="shared" ref="AF42" si="46">$F$18</f>
        <v>4000000</v>
      </c>
      <c r="AG42" s="26">
        <f t="shared" ref="AG42:AG43" si="47">AF42*AE42</f>
        <v>0</v>
      </c>
      <c r="AH42" s="42"/>
      <c r="AI42" s="30">
        <f t="shared" si="5"/>
        <v>0</v>
      </c>
      <c r="AJ42" s="31" t="str">
        <f t="shared" si="6"/>
        <v/>
      </c>
      <c r="AL42" s="28">
        <f>+'Proposed Rates'!I127</f>
        <v>0</v>
      </c>
      <c r="AM42" s="25">
        <f t="shared" ref="AM42" si="48">$F$18</f>
        <v>4000000</v>
      </c>
      <c r="AN42" s="26">
        <f t="shared" ref="AN42:AN43" si="49">AM42*AL42</f>
        <v>0</v>
      </c>
      <c r="AO42" s="42"/>
      <c r="AP42" s="30">
        <f t="shared" si="7"/>
        <v>0</v>
      </c>
      <c r="AQ42" s="31" t="str">
        <f t="shared" si="8"/>
        <v/>
      </c>
    </row>
    <row r="43" spans="2:43" ht="37.5" x14ac:dyDescent="0.25">
      <c r="B43" s="40" t="str">
        <f>+'&gt;50 (100)'!B43</f>
        <v>Deferral / Variance Accounts Balances (excluding Global Adj.) - NON-WMP</v>
      </c>
      <c r="C43" s="21"/>
      <c r="D43" s="22" t="s">
        <v>59</v>
      </c>
      <c r="E43" s="23"/>
      <c r="F43" s="24">
        <f>+'Proposed Rates'!D144</f>
        <v>0</v>
      </c>
      <c r="G43" s="25">
        <f>$F$19</f>
        <v>10000</v>
      </c>
      <c r="H43" s="26">
        <f t="shared" si="37"/>
        <v>0</v>
      </c>
      <c r="I43" s="41"/>
      <c r="J43" s="28">
        <f>+'Proposed Rates'!E143</f>
        <v>0</v>
      </c>
      <c r="K43" s="45">
        <f>$F19</f>
        <v>10000</v>
      </c>
      <c r="L43" s="26">
        <f t="shared" si="39"/>
        <v>0</v>
      </c>
      <c r="M43" s="42"/>
      <c r="N43" s="30">
        <f t="shared" si="40"/>
        <v>0</v>
      </c>
      <c r="O43" s="31" t="str">
        <f t="shared" si="41"/>
        <v/>
      </c>
      <c r="Q43" s="28">
        <f>+'Proposed Rates'!F143</f>
        <v>0</v>
      </c>
      <c r="R43" s="25">
        <f>$F$19</f>
        <v>10000</v>
      </c>
      <c r="S43" s="26">
        <f t="shared" si="43"/>
        <v>0</v>
      </c>
      <c r="T43" s="42"/>
      <c r="U43" s="30">
        <f t="shared" si="1"/>
        <v>0</v>
      </c>
      <c r="V43" s="31" t="str">
        <f t="shared" si="2"/>
        <v/>
      </c>
      <c r="X43" s="28">
        <f>+'Proposed Rates'!G143</f>
        <v>0</v>
      </c>
      <c r="Y43" s="25">
        <f>$F$19</f>
        <v>10000</v>
      </c>
      <c r="Z43" s="26">
        <f t="shared" si="45"/>
        <v>0</v>
      </c>
      <c r="AA43" s="42"/>
      <c r="AB43" s="30">
        <f t="shared" si="3"/>
        <v>0</v>
      </c>
      <c r="AC43" s="31" t="str">
        <f t="shared" si="4"/>
        <v/>
      </c>
      <c r="AE43" s="28">
        <f>+'Proposed Rates'!H143</f>
        <v>0</v>
      </c>
      <c r="AF43" s="25">
        <f>$F$19</f>
        <v>10000</v>
      </c>
      <c r="AG43" s="26">
        <f t="shared" si="47"/>
        <v>0</v>
      </c>
      <c r="AH43" s="42"/>
      <c r="AI43" s="30">
        <f t="shared" si="5"/>
        <v>0</v>
      </c>
      <c r="AJ43" s="31" t="str">
        <f t="shared" si="6"/>
        <v/>
      </c>
      <c r="AL43" s="28">
        <f>+'Proposed Rates'!I143</f>
        <v>0</v>
      </c>
      <c r="AM43" s="25">
        <f>$F$19</f>
        <v>10000</v>
      </c>
      <c r="AN43" s="26">
        <f t="shared" si="49"/>
        <v>0</v>
      </c>
      <c r="AO43" s="42"/>
      <c r="AP43" s="30">
        <f t="shared" si="7"/>
        <v>0</v>
      </c>
      <c r="AQ43" s="31" t="str">
        <f t="shared" si="8"/>
        <v/>
      </c>
    </row>
    <row r="44" spans="2:43" x14ac:dyDescent="0.25">
      <c r="B44" s="43" t="s">
        <v>24</v>
      </c>
      <c r="C44" s="21"/>
      <c r="D44" s="22" t="s">
        <v>59</v>
      </c>
      <c r="E44" s="23"/>
      <c r="F44" s="44">
        <f>+'Proposed Rates'!D237</f>
        <v>2.9510000000000002E-2</v>
      </c>
      <c r="G44" s="45">
        <f>+$F$19</f>
        <v>10000</v>
      </c>
      <c r="H44" s="26">
        <f>G44*F44</f>
        <v>295.10000000000002</v>
      </c>
      <c r="I44" s="27"/>
      <c r="J44" s="46">
        <f>+'Proposed Rates'!E237</f>
        <v>2.3640000000000001E-2</v>
      </c>
      <c r="K44" s="45">
        <f>+$F$19</f>
        <v>10000</v>
      </c>
      <c r="L44" s="26">
        <f>K44*J44</f>
        <v>236.4</v>
      </c>
      <c r="M44" s="27"/>
      <c r="N44" s="30">
        <f>L44-H44</f>
        <v>-58.700000000000017</v>
      </c>
      <c r="O44" s="31">
        <f>IF((H44)=0,"",(N44/H44))</f>
        <v>-0.19891562182311084</v>
      </c>
      <c r="Q44" s="46">
        <f>+'Proposed Rates'!F237</f>
        <v>2.3959999999999999E-2</v>
      </c>
      <c r="R44" s="45">
        <f>+$F$19</f>
        <v>10000</v>
      </c>
      <c r="S44" s="26">
        <f>R44*Q44</f>
        <v>239.6</v>
      </c>
      <c r="T44" s="27"/>
      <c r="U44" s="30">
        <f t="shared" si="1"/>
        <v>3.1999999999999886</v>
      </c>
      <c r="V44" s="31">
        <f t="shared" si="2"/>
        <v>1.3536379018612472E-2</v>
      </c>
      <c r="X44" s="46">
        <f>+'Proposed Rates'!G237</f>
        <v>2.427E-2</v>
      </c>
      <c r="Y44" s="45">
        <f>+$F$19</f>
        <v>10000</v>
      </c>
      <c r="Z44" s="26">
        <f>Y44*X44</f>
        <v>242.7</v>
      </c>
      <c r="AA44" s="27"/>
      <c r="AB44" s="30">
        <f t="shared" si="3"/>
        <v>3.0999999999999943</v>
      </c>
      <c r="AC44" s="31">
        <f t="shared" si="4"/>
        <v>1.2938230383973265E-2</v>
      </c>
      <c r="AE44" s="46">
        <f>+'Proposed Rates'!H237</f>
        <v>2.453E-2</v>
      </c>
      <c r="AF44" s="45">
        <f>+$F$19</f>
        <v>10000</v>
      </c>
      <c r="AG44" s="26">
        <f>AF44*AE44</f>
        <v>245.3</v>
      </c>
      <c r="AH44" s="27"/>
      <c r="AI44" s="30">
        <f t="shared" si="5"/>
        <v>2.6000000000000227</v>
      </c>
      <c r="AJ44" s="31">
        <f t="shared" si="6"/>
        <v>1.0712814173877309E-2</v>
      </c>
      <c r="AL44" s="46">
        <f>+'Proposed Rates'!I237</f>
        <v>2.4910000000000002E-2</v>
      </c>
      <c r="AM44" s="45">
        <f>+$F$19</f>
        <v>10000</v>
      </c>
      <c r="AN44" s="26">
        <f>AM44*AL44</f>
        <v>249.10000000000002</v>
      </c>
      <c r="AO44" s="27"/>
      <c r="AP44" s="30">
        <f t="shared" si="7"/>
        <v>3.8000000000000114</v>
      </c>
      <c r="AQ44" s="31">
        <f t="shared" si="8"/>
        <v>1.5491235222176972E-2</v>
      </c>
    </row>
    <row r="45" spans="2:43" x14ac:dyDescent="0.25">
      <c r="B45" s="43" t="s">
        <v>25</v>
      </c>
      <c r="C45" s="21"/>
      <c r="D45" s="22"/>
      <c r="E45" s="23"/>
      <c r="F45" s="47"/>
      <c r="G45" s="48">
        <f>$F$18*(1+$F$73)-$F$18</f>
        <v>24800</v>
      </c>
      <c r="H45" s="26">
        <f t="shared" ref="H45" si="50">G45*F45</f>
        <v>0</v>
      </c>
      <c r="I45" s="27"/>
      <c r="J45" s="49"/>
      <c r="K45" s="48">
        <f>$F$18*(1+$J$73)-$F$18</f>
        <v>20400.000000000466</v>
      </c>
      <c r="L45" s="26">
        <f t="shared" ref="L45" si="51">K45*J45</f>
        <v>0</v>
      </c>
      <c r="M45" s="27"/>
      <c r="N45" s="30">
        <f t="shared" ref="N45" si="52">L45-H45</f>
        <v>0</v>
      </c>
      <c r="O45" s="31" t="str">
        <f t="shared" ref="O45" si="53">IF((H45)=0,"",(N45/H45))</f>
        <v/>
      </c>
      <c r="Q45" s="49"/>
      <c r="R45" s="48">
        <f>$F$18*(1+Q73)-$F$18</f>
        <v>20400.000000000466</v>
      </c>
      <c r="S45" s="26">
        <f t="shared" ref="S45" si="54">R45*Q45</f>
        <v>0</v>
      </c>
      <c r="T45" s="27"/>
      <c r="U45" s="30">
        <f t="shared" si="1"/>
        <v>0</v>
      </c>
      <c r="V45" s="31" t="str">
        <f t="shared" si="2"/>
        <v/>
      </c>
      <c r="X45" s="49"/>
      <c r="Y45" s="48">
        <f>$F$18*(1+X73)-$F$18</f>
        <v>20400.000000000466</v>
      </c>
      <c r="Z45" s="26">
        <f t="shared" ref="Z45" si="55">Y45*X45</f>
        <v>0</v>
      </c>
      <c r="AA45" s="27"/>
      <c r="AB45" s="30">
        <f t="shared" si="3"/>
        <v>0</v>
      </c>
      <c r="AC45" s="31" t="str">
        <f t="shared" si="4"/>
        <v/>
      </c>
      <c r="AE45" s="49"/>
      <c r="AF45" s="48">
        <f>$F$18*(1+AE73)-$F$18</f>
        <v>20400.000000000466</v>
      </c>
      <c r="AG45" s="26">
        <f t="shared" ref="AG45" si="56">AF45*AE45</f>
        <v>0</v>
      </c>
      <c r="AH45" s="27"/>
      <c r="AI45" s="30">
        <f t="shared" si="5"/>
        <v>0</v>
      </c>
      <c r="AJ45" s="31" t="str">
        <f t="shared" si="6"/>
        <v/>
      </c>
      <c r="AL45" s="49"/>
      <c r="AM45" s="48">
        <f>$F$18*(1+AL73)-$F$18</f>
        <v>20400.000000000466</v>
      </c>
      <c r="AN45" s="26">
        <f t="shared" ref="AN45" si="57">AM45*AL45</f>
        <v>0</v>
      </c>
      <c r="AO45" s="27"/>
      <c r="AP45" s="30">
        <f t="shared" si="7"/>
        <v>0</v>
      </c>
      <c r="AQ45" s="31" t="str">
        <f t="shared" si="8"/>
        <v/>
      </c>
    </row>
    <row r="46" spans="2:43" x14ac:dyDescent="0.25">
      <c r="B46" s="43" t="s">
        <v>26</v>
      </c>
      <c r="C46" s="21"/>
      <c r="D46" s="22" t="s">
        <v>17</v>
      </c>
      <c r="E46" s="23"/>
      <c r="F46" s="173">
        <f>+'Proposed Rates'!D251</f>
        <v>0</v>
      </c>
      <c r="G46" s="25">
        <v>1</v>
      </c>
      <c r="H46" s="26">
        <f>G46*F46</f>
        <v>0</v>
      </c>
      <c r="I46" s="27"/>
      <c r="J46" s="47">
        <f>+'Proposed Rates'!E251</f>
        <v>0</v>
      </c>
      <c r="K46" s="25">
        <v>1</v>
      </c>
      <c r="L46" s="26">
        <f>K46*J46</f>
        <v>0</v>
      </c>
      <c r="M46" s="27"/>
      <c r="N46" s="30">
        <f>L46-H46</f>
        <v>0</v>
      </c>
      <c r="O46" s="31" t="str">
        <f t="shared" si="41"/>
        <v/>
      </c>
      <c r="Q46" s="47">
        <f>+'Proposed Rates'!F251</f>
        <v>0</v>
      </c>
      <c r="R46" s="25">
        <v>1</v>
      </c>
      <c r="S46" s="26">
        <f>R46*Q46</f>
        <v>0</v>
      </c>
      <c r="T46" s="27"/>
      <c r="U46" s="30">
        <f t="shared" si="1"/>
        <v>0</v>
      </c>
      <c r="V46" s="31" t="str">
        <f t="shared" si="2"/>
        <v/>
      </c>
      <c r="X46" s="47">
        <f>+'Proposed Rates'!G251</f>
        <v>0</v>
      </c>
      <c r="Y46" s="25">
        <v>1</v>
      </c>
      <c r="Z46" s="26">
        <f>Y46*X46</f>
        <v>0</v>
      </c>
      <c r="AA46" s="27"/>
      <c r="AB46" s="30">
        <f t="shared" si="3"/>
        <v>0</v>
      </c>
      <c r="AC46" s="31" t="str">
        <f t="shared" si="4"/>
        <v/>
      </c>
      <c r="AE46" s="47">
        <f>+'Proposed Rates'!H251</f>
        <v>0</v>
      </c>
      <c r="AF46" s="25">
        <v>1</v>
      </c>
      <c r="AG46" s="26">
        <f>AF46*AE46</f>
        <v>0</v>
      </c>
      <c r="AH46" s="27"/>
      <c r="AI46" s="30">
        <f t="shared" si="5"/>
        <v>0</v>
      </c>
      <c r="AJ46" s="31" t="str">
        <f t="shared" si="6"/>
        <v/>
      </c>
      <c r="AL46" s="47">
        <f>+'Proposed Rates'!I251</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52915.420000000006</v>
      </c>
      <c r="I47" s="36"/>
      <c r="J47" s="53"/>
      <c r="K47" s="55"/>
      <c r="L47" s="54">
        <f>SUM(L40:L46)+L39</f>
        <v>67909.72</v>
      </c>
      <c r="M47" s="36"/>
      <c r="N47" s="37">
        <f t="shared" ref="N47:N64" si="58">L47-H47</f>
        <v>14994.299999999996</v>
      </c>
      <c r="O47" s="38">
        <f t="shared" ref="O47:O64" si="59">IF((H47)=0,"",(N47/H47))</f>
        <v>0.28336352617063221</v>
      </c>
      <c r="Q47" s="53"/>
      <c r="R47" s="55"/>
      <c r="S47" s="54">
        <f>SUM(S40:S46)+S39</f>
        <v>60800.920000000006</v>
      </c>
      <c r="T47" s="36"/>
      <c r="U47" s="37">
        <f t="shared" si="1"/>
        <v>-7108.7999999999956</v>
      </c>
      <c r="V47" s="38">
        <f t="shared" si="2"/>
        <v>-0.104680154770186</v>
      </c>
      <c r="X47" s="53"/>
      <c r="Y47" s="55"/>
      <c r="Z47" s="54">
        <f>SUM(Z40:Z46)+Z39</f>
        <v>68860.559999999983</v>
      </c>
      <c r="AA47" s="36"/>
      <c r="AB47" s="37">
        <f t="shared" si="3"/>
        <v>8059.6399999999776</v>
      </c>
      <c r="AC47" s="38">
        <f t="shared" si="4"/>
        <v>0.13255786261128905</v>
      </c>
      <c r="AE47" s="53"/>
      <c r="AF47" s="55"/>
      <c r="AG47" s="54">
        <f>SUM(AG40:AG46)+AG39</f>
        <v>70622.52</v>
      </c>
      <c r="AH47" s="36"/>
      <c r="AI47" s="37">
        <f t="shared" si="5"/>
        <v>1761.960000000021</v>
      </c>
      <c r="AJ47" s="38">
        <f t="shared" si="6"/>
        <v>2.5587360892795837E-2</v>
      </c>
      <c r="AL47" s="53"/>
      <c r="AM47" s="55"/>
      <c r="AN47" s="54">
        <f>SUM(AN40:AN46)+AN39</f>
        <v>71303.91</v>
      </c>
      <c r="AO47" s="36"/>
      <c r="AP47" s="37">
        <f t="shared" si="7"/>
        <v>681.38999999999942</v>
      </c>
      <c r="AQ47" s="38">
        <f t="shared" si="8"/>
        <v>9.6483388018439361E-3</v>
      </c>
    </row>
    <row r="48" spans="2:43" x14ac:dyDescent="0.25">
      <c r="B48" s="27" t="s">
        <v>28</v>
      </c>
      <c r="C48" s="27"/>
      <c r="D48" s="56" t="s">
        <v>59</v>
      </c>
      <c r="E48" s="57"/>
      <c r="F48" s="28">
        <f>'Proposed Rates'!D157</f>
        <v>3.3399000000000001</v>
      </c>
      <c r="G48" s="58">
        <f>+$F$19</f>
        <v>10000</v>
      </c>
      <c r="H48" s="26">
        <f>G48*F48</f>
        <v>33399</v>
      </c>
      <c r="I48" s="27"/>
      <c r="J48" s="28">
        <f>'Proposed Rates'!E157</f>
        <v>3.5749</v>
      </c>
      <c r="K48" s="58">
        <f>+$F$19</f>
        <v>10000</v>
      </c>
      <c r="L48" s="26">
        <f>K48*J48</f>
        <v>35749</v>
      </c>
      <c r="M48" s="27"/>
      <c r="N48" s="30">
        <f t="shared" si="58"/>
        <v>2350</v>
      </c>
      <c r="O48" s="31">
        <f t="shared" si="59"/>
        <v>7.0361388065510941E-2</v>
      </c>
      <c r="Q48" s="28">
        <f>'Proposed Rates'!F157</f>
        <v>3.5749</v>
      </c>
      <c r="R48" s="58">
        <f>+$F$19</f>
        <v>10000</v>
      </c>
      <c r="S48" s="26">
        <f>R48*Q48</f>
        <v>35749</v>
      </c>
      <c r="T48" s="27"/>
      <c r="U48" s="30">
        <f t="shared" si="1"/>
        <v>0</v>
      </c>
      <c r="V48" s="31">
        <f t="shared" si="2"/>
        <v>0</v>
      </c>
      <c r="X48" s="28">
        <f>'Proposed Rates'!G157</f>
        <v>3.5749</v>
      </c>
      <c r="Y48" s="58">
        <f>+$F$19</f>
        <v>10000</v>
      </c>
      <c r="Z48" s="26">
        <f>Y48*X48</f>
        <v>35749</v>
      </c>
      <c r="AA48" s="27"/>
      <c r="AB48" s="30">
        <f t="shared" si="3"/>
        <v>0</v>
      </c>
      <c r="AC48" s="31">
        <f t="shared" si="4"/>
        <v>0</v>
      </c>
      <c r="AE48" s="28">
        <f>'Proposed Rates'!H157</f>
        <v>3.5749</v>
      </c>
      <c r="AF48" s="58">
        <f>+$F$19</f>
        <v>10000</v>
      </c>
      <c r="AG48" s="26">
        <f>AF48*AE48</f>
        <v>35749</v>
      </c>
      <c r="AH48" s="27"/>
      <c r="AI48" s="30">
        <f t="shared" si="5"/>
        <v>0</v>
      </c>
      <c r="AJ48" s="31">
        <f t="shared" si="6"/>
        <v>0</v>
      </c>
      <c r="AL48" s="28">
        <f>'Proposed Rates'!I157</f>
        <v>3.5749</v>
      </c>
      <c r="AM48" s="58">
        <f>+$F$19</f>
        <v>10000</v>
      </c>
      <c r="AN48" s="26">
        <f>AM48*AL48</f>
        <v>35749</v>
      </c>
      <c r="AO48" s="27"/>
      <c r="AP48" s="30">
        <f t="shared" si="7"/>
        <v>0</v>
      </c>
      <c r="AQ48" s="31">
        <f t="shared" si="8"/>
        <v>0</v>
      </c>
    </row>
    <row r="49" spans="2:43" ht="25" x14ac:dyDescent="0.25">
      <c r="B49" s="60" t="s">
        <v>29</v>
      </c>
      <c r="C49" s="27"/>
      <c r="D49" s="56" t="s">
        <v>59</v>
      </c>
      <c r="E49" s="57"/>
      <c r="F49" s="28">
        <f>'Proposed Rates'!D171</f>
        <v>2.4641999999999999</v>
      </c>
      <c r="G49" s="58">
        <f>G48</f>
        <v>10000</v>
      </c>
      <c r="H49" s="26">
        <f>G49*F49</f>
        <v>24642</v>
      </c>
      <c r="I49" s="27"/>
      <c r="J49" s="28">
        <f>'Proposed Rates'!E171</f>
        <v>2.3643000000000001</v>
      </c>
      <c r="K49" s="58">
        <f>K48</f>
        <v>10000</v>
      </c>
      <c r="L49" s="26">
        <f>K49*J49</f>
        <v>23643</v>
      </c>
      <c r="M49" s="27"/>
      <c r="N49" s="30">
        <f t="shared" si="58"/>
        <v>-999</v>
      </c>
      <c r="O49" s="31">
        <f t="shared" si="59"/>
        <v>-4.0540540540540543E-2</v>
      </c>
      <c r="Q49" s="28">
        <f>'Proposed Rates'!F171</f>
        <v>2.3643000000000001</v>
      </c>
      <c r="R49" s="58">
        <f>R48</f>
        <v>10000</v>
      </c>
      <c r="S49" s="26">
        <f>R49*Q49</f>
        <v>23643</v>
      </c>
      <c r="T49" s="27"/>
      <c r="U49" s="30">
        <f t="shared" si="1"/>
        <v>0</v>
      </c>
      <c r="V49" s="31">
        <f t="shared" si="2"/>
        <v>0</v>
      </c>
      <c r="X49" s="28">
        <f>'Proposed Rates'!G171</f>
        <v>2.3643000000000001</v>
      </c>
      <c r="Y49" s="58">
        <f>Y48</f>
        <v>10000</v>
      </c>
      <c r="Z49" s="26">
        <f>Y49*X49</f>
        <v>23643</v>
      </c>
      <c r="AA49" s="27"/>
      <c r="AB49" s="30">
        <f t="shared" si="3"/>
        <v>0</v>
      </c>
      <c r="AC49" s="31">
        <f t="shared" si="4"/>
        <v>0</v>
      </c>
      <c r="AE49" s="28">
        <f>'Proposed Rates'!H171</f>
        <v>2.3643000000000001</v>
      </c>
      <c r="AF49" s="58">
        <f>AF48</f>
        <v>10000</v>
      </c>
      <c r="AG49" s="26">
        <f>AF49*AE49</f>
        <v>23643</v>
      </c>
      <c r="AH49" s="27"/>
      <c r="AI49" s="30">
        <f t="shared" si="5"/>
        <v>0</v>
      </c>
      <c r="AJ49" s="31">
        <f t="shared" si="6"/>
        <v>0</v>
      </c>
      <c r="AL49" s="28">
        <f>'Proposed Rates'!I171</f>
        <v>2.3643000000000001</v>
      </c>
      <c r="AM49" s="58">
        <f>AM48</f>
        <v>10000</v>
      </c>
      <c r="AN49" s="26">
        <f>AM49*AL49</f>
        <v>23643</v>
      </c>
      <c r="AO49" s="27"/>
      <c r="AP49" s="30">
        <f t="shared" si="7"/>
        <v>0</v>
      </c>
      <c r="AQ49" s="31">
        <f t="shared" si="8"/>
        <v>0</v>
      </c>
    </row>
    <row r="50" spans="2:43" ht="26" x14ac:dyDescent="0.25">
      <c r="B50" s="50" t="s">
        <v>30</v>
      </c>
      <c r="C50" s="35"/>
      <c r="D50" s="35"/>
      <c r="E50" s="35"/>
      <c r="F50" s="61"/>
      <c r="G50" s="53"/>
      <c r="H50" s="54">
        <f>SUM(H47:H49)</f>
        <v>110956.42000000001</v>
      </c>
      <c r="I50" s="62"/>
      <c r="J50" s="63"/>
      <c r="K50" s="53"/>
      <c r="L50" s="54">
        <f>SUM(L47:L49)</f>
        <v>127301.72</v>
      </c>
      <c r="M50" s="62"/>
      <c r="N50" s="37">
        <f t="shared" si="58"/>
        <v>16345.299999999988</v>
      </c>
      <c r="O50" s="38">
        <f t="shared" si="59"/>
        <v>0.14731279181502058</v>
      </c>
      <c r="Q50" s="63"/>
      <c r="R50" s="53"/>
      <c r="S50" s="54">
        <f>SUM(S47:S49)</f>
        <v>120192.92000000001</v>
      </c>
      <c r="T50" s="62"/>
      <c r="U50" s="37">
        <f t="shared" si="1"/>
        <v>-7108.7999999999884</v>
      </c>
      <c r="V50" s="38">
        <f t="shared" si="2"/>
        <v>-5.5842136304206952E-2</v>
      </c>
      <c r="X50" s="63"/>
      <c r="Y50" s="53"/>
      <c r="Z50" s="54">
        <f>SUM(Z47:Z49)</f>
        <v>128252.55999999998</v>
      </c>
      <c r="AA50" s="62"/>
      <c r="AB50" s="37">
        <f t="shared" si="3"/>
        <v>8059.6399999999703</v>
      </c>
      <c r="AC50" s="38">
        <f t="shared" si="4"/>
        <v>6.7055863190610313E-2</v>
      </c>
      <c r="AE50" s="63"/>
      <c r="AF50" s="53"/>
      <c r="AG50" s="54">
        <f>SUM(AG47:AG49)</f>
        <v>130014.52</v>
      </c>
      <c r="AH50" s="62"/>
      <c r="AI50" s="37">
        <f t="shared" si="5"/>
        <v>1761.960000000021</v>
      </c>
      <c r="AJ50" s="38">
        <f t="shared" si="6"/>
        <v>1.3738205303660381E-2</v>
      </c>
      <c r="AL50" s="63"/>
      <c r="AM50" s="53"/>
      <c r="AN50" s="54">
        <f>SUM(AN47:AN49)</f>
        <v>130695.91</v>
      </c>
      <c r="AO50" s="62"/>
      <c r="AP50" s="37">
        <f t="shared" si="7"/>
        <v>681.38999999999942</v>
      </c>
      <c r="AQ50" s="38">
        <f t="shared" si="8"/>
        <v>5.2408761729074525E-3</v>
      </c>
    </row>
    <row r="51" spans="2:43" ht="25" x14ac:dyDescent="0.25">
      <c r="B51" s="65" t="s">
        <v>31</v>
      </c>
      <c r="C51" s="21"/>
      <c r="D51" s="22" t="s">
        <v>20</v>
      </c>
      <c r="E51" s="23"/>
      <c r="F51" s="66">
        <f>'Proposed Rates'!D182</f>
        <v>3.3999999999999998E-3</v>
      </c>
      <c r="G51" s="58">
        <f>F18+G45</f>
        <v>4024800</v>
      </c>
      <c r="H51" s="67">
        <f t="shared" ref="H51:H54" si="60">G51*F51</f>
        <v>13684.32</v>
      </c>
      <c r="I51" s="27"/>
      <c r="J51" s="66">
        <f>'Proposed Rates'!E182</f>
        <v>3.3999999999999998E-3</v>
      </c>
      <c r="K51" s="58">
        <f>F18+K45</f>
        <v>4020400.0000000005</v>
      </c>
      <c r="L51" s="67">
        <f t="shared" ref="L51:L54" si="61">K51*J51</f>
        <v>13669.36</v>
      </c>
      <c r="M51" s="27"/>
      <c r="N51" s="30">
        <f t="shared" si="58"/>
        <v>-14.959999999999127</v>
      </c>
      <c r="O51" s="68">
        <f t="shared" si="59"/>
        <v>-1.0932220234545179E-3</v>
      </c>
      <c r="Q51" s="66">
        <f>'Proposed Rates'!F181</f>
        <v>3.3999999999999998E-3</v>
      </c>
      <c r="R51" s="58">
        <f>F18+R45</f>
        <v>4020400.0000000005</v>
      </c>
      <c r="S51" s="67">
        <f t="shared" ref="S51:S54" si="62">R51*Q51</f>
        <v>13669.36</v>
      </c>
      <c r="T51" s="27"/>
      <c r="U51" s="30">
        <f t="shared" si="1"/>
        <v>0</v>
      </c>
      <c r="V51" s="68">
        <f t="shared" si="2"/>
        <v>0</v>
      </c>
      <c r="X51" s="66">
        <f>'Proposed Rates'!G181</f>
        <v>3.3999999999999998E-3</v>
      </c>
      <c r="Y51" s="58">
        <f>F18+Y45</f>
        <v>4020400.0000000005</v>
      </c>
      <c r="Z51" s="67">
        <f t="shared" ref="Z51:Z54" si="63">Y51*X51</f>
        <v>13669.36</v>
      </c>
      <c r="AA51" s="27"/>
      <c r="AB51" s="30">
        <f t="shared" si="3"/>
        <v>0</v>
      </c>
      <c r="AC51" s="68">
        <f t="shared" si="4"/>
        <v>0</v>
      </c>
      <c r="AE51" s="66">
        <f>'Proposed Rates'!H181</f>
        <v>3.3999999999999998E-3</v>
      </c>
      <c r="AF51" s="58">
        <f>F18+AF45</f>
        <v>4020400.0000000005</v>
      </c>
      <c r="AG51" s="67">
        <f t="shared" ref="AG51:AG54" si="64">AF51*AE51</f>
        <v>13669.36</v>
      </c>
      <c r="AH51" s="27"/>
      <c r="AI51" s="30">
        <f t="shared" si="5"/>
        <v>0</v>
      </c>
      <c r="AJ51" s="68">
        <f t="shared" si="6"/>
        <v>0</v>
      </c>
      <c r="AL51" s="66">
        <f>'Proposed Rates'!I181</f>
        <v>3.3999999999999998E-3</v>
      </c>
      <c r="AM51" s="58">
        <f>F18+AM45</f>
        <v>4020400.0000000005</v>
      </c>
      <c r="AN51" s="67">
        <f t="shared" ref="AN51:AN54" si="65">AM51*AL51</f>
        <v>13669.36</v>
      </c>
      <c r="AO51" s="27"/>
      <c r="AP51" s="30">
        <f t="shared" si="7"/>
        <v>0</v>
      </c>
      <c r="AQ51" s="68">
        <f t="shared" si="8"/>
        <v>0</v>
      </c>
    </row>
    <row r="52" spans="2:43" ht="25" x14ac:dyDescent="0.25">
      <c r="B52" s="65" t="s">
        <v>32</v>
      </c>
      <c r="C52" s="21"/>
      <c r="D52" s="22" t="s">
        <v>20</v>
      </c>
      <c r="E52" s="23"/>
      <c r="F52" s="66">
        <f>'Proposed Rates'!D196</f>
        <v>5.0000000000000001E-4</v>
      </c>
      <c r="G52" s="58">
        <f>G51</f>
        <v>4024800</v>
      </c>
      <c r="H52" s="67">
        <f t="shared" si="60"/>
        <v>2012.4</v>
      </c>
      <c r="I52" s="27"/>
      <c r="J52" s="66">
        <f>'Proposed Rates'!E196</f>
        <v>5.0000000000000001E-4</v>
      </c>
      <c r="K52" s="58">
        <f>F18+K45</f>
        <v>4020400.0000000005</v>
      </c>
      <c r="L52" s="67">
        <f t="shared" si="61"/>
        <v>2010.2000000000003</v>
      </c>
      <c r="M52" s="27"/>
      <c r="N52" s="30">
        <f t="shared" si="58"/>
        <v>-2.1999999999998181</v>
      </c>
      <c r="O52" s="68">
        <f t="shared" si="59"/>
        <v>-1.0932220234544912E-3</v>
      </c>
      <c r="Q52" s="66">
        <f>'Proposed Rates'!F195</f>
        <v>5.0000000000000001E-4</v>
      </c>
      <c r="R52" s="58">
        <f>F18+R45</f>
        <v>4020400.0000000005</v>
      </c>
      <c r="S52" s="67">
        <f t="shared" si="62"/>
        <v>2010.2000000000003</v>
      </c>
      <c r="T52" s="27"/>
      <c r="U52" s="30">
        <f t="shared" si="1"/>
        <v>0</v>
      </c>
      <c r="V52" s="68">
        <f t="shared" si="2"/>
        <v>0</v>
      </c>
      <c r="X52" s="66">
        <f>'Proposed Rates'!G195</f>
        <v>5.0000000000000001E-4</v>
      </c>
      <c r="Y52" s="58">
        <f>F18+Y45</f>
        <v>4020400.0000000005</v>
      </c>
      <c r="Z52" s="67">
        <f t="shared" si="63"/>
        <v>2010.2000000000003</v>
      </c>
      <c r="AA52" s="27"/>
      <c r="AB52" s="30">
        <f t="shared" si="3"/>
        <v>0</v>
      </c>
      <c r="AC52" s="68">
        <f t="shared" si="4"/>
        <v>0</v>
      </c>
      <c r="AE52" s="66">
        <f>'Proposed Rates'!H195</f>
        <v>5.0000000000000001E-4</v>
      </c>
      <c r="AF52" s="58">
        <f>F18+AF45</f>
        <v>4020400.0000000005</v>
      </c>
      <c r="AG52" s="67">
        <f t="shared" si="64"/>
        <v>2010.2000000000003</v>
      </c>
      <c r="AH52" s="27"/>
      <c r="AI52" s="30">
        <f t="shared" si="5"/>
        <v>0</v>
      </c>
      <c r="AJ52" s="68">
        <f t="shared" si="6"/>
        <v>0</v>
      </c>
      <c r="AL52" s="66">
        <f>'Proposed Rates'!I195</f>
        <v>5.0000000000000001E-4</v>
      </c>
      <c r="AM52" s="58">
        <f>F18+AM45</f>
        <v>4020400.0000000005</v>
      </c>
      <c r="AN52" s="67">
        <f t="shared" si="65"/>
        <v>2010.2000000000003</v>
      </c>
      <c r="AO52" s="27"/>
      <c r="AP52" s="30">
        <f t="shared" si="7"/>
        <v>0</v>
      </c>
      <c r="AQ52" s="68">
        <f t="shared" si="8"/>
        <v>0</v>
      </c>
    </row>
    <row r="53" spans="2:43" x14ac:dyDescent="0.25">
      <c r="B53" s="21" t="s">
        <v>33</v>
      </c>
      <c r="C53" s="21"/>
      <c r="D53" s="22" t="s">
        <v>17</v>
      </c>
      <c r="E53" s="23"/>
      <c r="F53" s="66">
        <f>'Proposed Rates'!D210</f>
        <v>0.25</v>
      </c>
      <c r="G53" s="25">
        <v>1</v>
      </c>
      <c r="H53" s="67">
        <f t="shared" si="60"/>
        <v>0.25</v>
      </c>
      <c r="I53" s="27"/>
      <c r="J53" s="66">
        <f>'Proposed Rates'!E210</f>
        <v>0.25</v>
      </c>
      <c r="K53" s="29">
        <v>1</v>
      </c>
      <c r="L53" s="67">
        <f t="shared" si="61"/>
        <v>0.25</v>
      </c>
      <c r="M53" s="27"/>
      <c r="N53" s="30">
        <f t="shared" si="58"/>
        <v>0</v>
      </c>
      <c r="O53" s="68">
        <f t="shared" si="59"/>
        <v>0</v>
      </c>
      <c r="Q53" s="66">
        <f>'Proposed Rates'!F209</f>
        <v>0.25</v>
      </c>
      <c r="R53" s="29">
        <v>1</v>
      </c>
      <c r="S53" s="67">
        <f t="shared" si="62"/>
        <v>0.25</v>
      </c>
      <c r="T53" s="27"/>
      <c r="U53" s="30">
        <f t="shared" si="1"/>
        <v>0</v>
      </c>
      <c r="V53" s="68">
        <f t="shared" si="2"/>
        <v>0</v>
      </c>
      <c r="X53" s="66">
        <f>'Proposed Rates'!G209</f>
        <v>0.25</v>
      </c>
      <c r="Y53" s="29">
        <v>1</v>
      </c>
      <c r="Z53" s="67">
        <f t="shared" si="63"/>
        <v>0.25</v>
      </c>
      <c r="AA53" s="27"/>
      <c r="AB53" s="30">
        <f t="shared" si="3"/>
        <v>0</v>
      </c>
      <c r="AC53" s="68">
        <f t="shared" si="4"/>
        <v>0</v>
      </c>
      <c r="AE53" s="66">
        <f>'Proposed Rates'!H209</f>
        <v>0.25</v>
      </c>
      <c r="AF53" s="29">
        <v>1</v>
      </c>
      <c r="AG53" s="67">
        <f t="shared" si="64"/>
        <v>0.25</v>
      </c>
      <c r="AH53" s="27"/>
      <c r="AI53" s="30">
        <f t="shared" si="5"/>
        <v>0</v>
      </c>
      <c r="AJ53" s="68">
        <f t="shared" si="6"/>
        <v>0</v>
      </c>
      <c r="AL53" s="66">
        <f>'Proposed Rates'!I209</f>
        <v>0.25</v>
      </c>
      <c r="AM53" s="29">
        <v>1</v>
      </c>
      <c r="AN53" s="67">
        <f t="shared" si="65"/>
        <v>0.25</v>
      </c>
      <c r="AO53" s="27"/>
      <c r="AP53" s="30">
        <f t="shared" si="7"/>
        <v>0</v>
      </c>
      <c r="AQ53" s="68">
        <f t="shared" si="8"/>
        <v>0</v>
      </c>
    </row>
    <row r="54" spans="2:43" x14ac:dyDescent="0.25">
      <c r="B54" s="43" t="s">
        <v>124</v>
      </c>
      <c r="C54" s="21"/>
      <c r="D54" s="22"/>
      <c r="E54" s="23"/>
      <c r="F54" s="66">
        <f>'Proposed Rates'!D229</f>
        <v>0.1101</v>
      </c>
      <c r="G54" s="71">
        <f>G52</f>
        <v>4024800</v>
      </c>
      <c r="H54" s="67">
        <f t="shared" si="60"/>
        <v>443130.48000000004</v>
      </c>
      <c r="I54" s="27"/>
      <c r="J54" s="66">
        <f>'Proposed Rates'!E229</f>
        <v>0.1101</v>
      </c>
      <c r="K54" s="71">
        <f>F18+K45</f>
        <v>4020400.0000000005</v>
      </c>
      <c r="L54" s="67">
        <f t="shared" si="61"/>
        <v>442646.04000000004</v>
      </c>
      <c r="M54" s="27"/>
      <c r="N54" s="30">
        <f t="shared" si="58"/>
        <v>-484.44000000000233</v>
      </c>
      <c r="O54" s="68">
        <f t="shared" si="59"/>
        <v>-1.0932220234545868E-3</v>
      </c>
      <c r="Q54" s="66">
        <f>'Proposed Rates'!F229</f>
        <v>0.1101</v>
      </c>
      <c r="R54" s="71">
        <f>F18+R45</f>
        <v>4020400.0000000005</v>
      </c>
      <c r="S54" s="67">
        <f t="shared" si="62"/>
        <v>442646.04000000004</v>
      </c>
      <c r="T54" s="27"/>
      <c r="U54" s="30">
        <f t="shared" si="1"/>
        <v>0</v>
      </c>
      <c r="V54" s="68">
        <f t="shared" si="2"/>
        <v>0</v>
      </c>
      <c r="X54" s="66">
        <f>'Proposed Rates'!G229</f>
        <v>0.1101</v>
      </c>
      <c r="Y54" s="71">
        <f>F18+Y45</f>
        <v>4020400.0000000005</v>
      </c>
      <c r="Z54" s="67">
        <f t="shared" si="63"/>
        <v>442646.04000000004</v>
      </c>
      <c r="AA54" s="27"/>
      <c r="AB54" s="30">
        <f t="shared" si="3"/>
        <v>0</v>
      </c>
      <c r="AC54" s="68">
        <f t="shared" si="4"/>
        <v>0</v>
      </c>
      <c r="AE54" s="66">
        <f>'Proposed Rates'!H229</f>
        <v>0.1101</v>
      </c>
      <c r="AF54" s="71">
        <f>F18+AF45</f>
        <v>4020400.0000000005</v>
      </c>
      <c r="AG54" s="67">
        <f t="shared" si="64"/>
        <v>442646.04000000004</v>
      </c>
      <c r="AH54" s="27"/>
      <c r="AI54" s="30">
        <f t="shared" si="5"/>
        <v>0</v>
      </c>
      <c r="AJ54" s="68">
        <f t="shared" si="6"/>
        <v>0</v>
      </c>
      <c r="AL54" s="66">
        <f>'Proposed Rates'!I229</f>
        <v>0.1101</v>
      </c>
      <c r="AM54" s="71">
        <f>F18+AM45</f>
        <v>4020400.0000000005</v>
      </c>
      <c r="AN54" s="67">
        <f t="shared" si="65"/>
        <v>442646.04000000004</v>
      </c>
      <c r="AO54" s="27"/>
      <c r="AP54" s="30">
        <f t="shared" si="7"/>
        <v>0</v>
      </c>
      <c r="AQ54" s="68">
        <f t="shared" si="8"/>
        <v>0</v>
      </c>
    </row>
    <row r="55" spans="2:43" x14ac:dyDescent="0.25">
      <c r="B55" s="43"/>
      <c r="C55" s="21"/>
      <c r="D55" s="22"/>
      <c r="E55" s="23"/>
      <c r="F55" s="66"/>
      <c r="G55" s="71"/>
      <c r="H55" s="67"/>
      <c r="I55" s="27"/>
      <c r="J55" s="66"/>
      <c r="K55" s="71"/>
      <c r="L55" s="67"/>
      <c r="M55" s="27"/>
      <c r="N55" s="30"/>
      <c r="O55" s="68"/>
      <c r="Q55" s="66"/>
      <c r="R55" s="71"/>
      <c r="S55" s="67"/>
      <c r="T55" s="27"/>
      <c r="U55" s="30"/>
      <c r="V55" s="68"/>
      <c r="X55" s="66"/>
      <c r="Y55" s="71"/>
      <c r="Z55" s="67"/>
      <c r="AA55" s="27"/>
      <c r="AB55" s="30"/>
      <c r="AC55" s="68"/>
      <c r="AE55" s="66"/>
      <c r="AF55" s="71"/>
      <c r="AG55" s="67"/>
      <c r="AH55" s="27"/>
      <c r="AI55" s="30"/>
      <c r="AJ55" s="68"/>
      <c r="AL55" s="66"/>
      <c r="AM55" s="71"/>
      <c r="AN55" s="67"/>
      <c r="AO55" s="27"/>
      <c r="AP55" s="30"/>
      <c r="AQ55" s="68"/>
    </row>
    <row r="56" spans="2:43" x14ac:dyDescent="0.25">
      <c r="B56" s="11"/>
      <c r="C56" s="21"/>
      <c r="D56" s="22"/>
      <c r="E56" s="23"/>
      <c r="F56" s="66"/>
      <c r="G56" s="71"/>
      <c r="H56" s="67"/>
      <c r="I56" s="27"/>
      <c r="J56" s="66"/>
      <c r="K56" s="71"/>
      <c r="L56" s="67"/>
      <c r="M56" s="27"/>
      <c r="N56" s="30"/>
      <c r="O56" s="68"/>
      <c r="Q56" s="66"/>
      <c r="R56" s="71"/>
      <c r="S56" s="67"/>
      <c r="T56" s="27"/>
      <c r="U56" s="30"/>
      <c r="V56" s="68"/>
      <c r="X56" s="66"/>
      <c r="Y56" s="71"/>
      <c r="Z56" s="67"/>
      <c r="AA56" s="27"/>
      <c r="AB56" s="30"/>
      <c r="AC56" s="68"/>
      <c r="AE56" s="66"/>
      <c r="AF56" s="71"/>
      <c r="AG56" s="67"/>
      <c r="AH56" s="27"/>
      <c r="AI56" s="30"/>
      <c r="AJ56" s="68"/>
      <c r="AL56" s="66"/>
      <c r="AM56" s="71"/>
      <c r="AN56" s="67"/>
      <c r="AO56" s="27"/>
      <c r="AP56" s="30"/>
      <c r="AQ56" s="68"/>
    </row>
    <row r="57" spans="2:43" s="79" customFormat="1" x14ac:dyDescent="0.25">
      <c r="B57" s="72"/>
      <c r="C57" s="73"/>
      <c r="D57" s="74"/>
      <c r="E57" s="75"/>
      <c r="F57" s="66"/>
      <c r="G57" s="76"/>
      <c r="H57" s="67"/>
      <c r="I57" s="77"/>
      <c r="J57" s="66"/>
      <c r="K57" s="76"/>
      <c r="L57" s="67"/>
      <c r="M57" s="77"/>
      <c r="N57" s="78"/>
      <c r="O57" s="68"/>
      <c r="Q57" s="66"/>
      <c r="R57" s="76"/>
      <c r="S57" s="67"/>
      <c r="T57" s="77"/>
      <c r="U57" s="78"/>
      <c r="V57" s="68"/>
      <c r="X57" s="66"/>
      <c r="Y57" s="76"/>
      <c r="Z57" s="67"/>
      <c r="AA57" s="77"/>
      <c r="AB57" s="78"/>
      <c r="AC57" s="68"/>
      <c r="AE57" s="66"/>
      <c r="AF57" s="76"/>
      <c r="AG57" s="67"/>
      <c r="AH57" s="77"/>
      <c r="AI57" s="78"/>
      <c r="AJ57" s="68"/>
      <c r="AL57" s="66"/>
      <c r="AM57" s="76"/>
      <c r="AN57" s="67"/>
      <c r="AO57" s="77"/>
      <c r="AP57" s="78"/>
      <c r="AQ57" s="68"/>
    </row>
    <row r="58" spans="2:43" s="79" customFormat="1" ht="13" thickBot="1" x14ac:dyDescent="0.3">
      <c r="B58" s="72"/>
      <c r="C58" s="73"/>
      <c r="D58" s="74"/>
      <c r="E58" s="75"/>
      <c r="F58" s="66"/>
      <c r="G58" s="76"/>
      <c r="H58" s="67"/>
      <c r="I58" s="77"/>
      <c r="J58" s="66"/>
      <c r="K58" s="76"/>
      <c r="L58" s="67"/>
      <c r="M58" s="77"/>
      <c r="N58" s="78"/>
      <c r="O58" s="68"/>
      <c r="Q58" s="66"/>
      <c r="R58" s="76"/>
      <c r="S58" s="67"/>
      <c r="T58" s="77"/>
      <c r="U58" s="78"/>
      <c r="V58" s="68"/>
      <c r="X58" s="66"/>
      <c r="Y58" s="76"/>
      <c r="Z58" s="67"/>
      <c r="AA58" s="77"/>
      <c r="AB58" s="78"/>
      <c r="AC58" s="68"/>
      <c r="AE58" s="66"/>
      <c r="AF58" s="76"/>
      <c r="AG58" s="67"/>
      <c r="AH58" s="77"/>
      <c r="AI58" s="78"/>
      <c r="AJ58" s="68"/>
      <c r="AL58" s="66"/>
      <c r="AM58" s="76"/>
      <c r="AN58" s="67"/>
      <c r="AO58" s="77"/>
      <c r="AP58" s="78"/>
      <c r="AQ58" s="68"/>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569783.87</v>
      </c>
      <c r="I60" s="94"/>
      <c r="J60" s="95"/>
      <c r="K60" s="95"/>
      <c r="L60" s="93">
        <f>SUM(L51:L56,L50)</f>
        <v>585627.57000000007</v>
      </c>
      <c r="M60" s="96"/>
      <c r="N60" s="97">
        <f t="shared" ref="N60" si="66">L60-H60</f>
        <v>15843.70000000007</v>
      </c>
      <c r="O60" s="98">
        <f t="shared" ref="O60" si="67">IF((H60)=0,"",(N60/H60))</f>
        <v>2.7806508457320966E-2</v>
      </c>
      <c r="Q60" s="95"/>
      <c r="R60" s="95"/>
      <c r="S60" s="93">
        <f>SUM(S51:S56,S50)</f>
        <v>578518.77</v>
      </c>
      <c r="T60" s="96"/>
      <c r="U60" s="97">
        <f t="shared" si="1"/>
        <v>-7108.8000000000466</v>
      </c>
      <c r="V60" s="98">
        <f>IF((L60)=0,"",(U60/L60))</f>
        <v>-1.2138772769868135E-2</v>
      </c>
      <c r="X60" s="95"/>
      <c r="Y60" s="95"/>
      <c r="Z60" s="93">
        <f>SUM(Z51:Z56,Z50)</f>
        <v>586578.41</v>
      </c>
      <c r="AA60" s="96"/>
      <c r="AB60" s="97">
        <f t="shared" si="3"/>
        <v>8059.640000000014</v>
      </c>
      <c r="AC60" s="98">
        <f>IF((S60)=0,"",(AB60/S60))</f>
        <v>1.3931509949106774E-2</v>
      </c>
      <c r="AE60" s="95"/>
      <c r="AF60" s="95"/>
      <c r="AG60" s="93">
        <f>SUM(AG51:AG56,AG50)</f>
        <v>588340.37</v>
      </c>
      <c r="AH60" s="96"/>
      <c r="AI60" s="97">
        <f t="shared" ref="AI60:AI64" si="68">AG60-Z60</f>
        <v>1761.9599999999627</v>
      </c>
      <c r="AJ60" s="98">
        <f>IF((Z60)=0,"",(AI60/Z60))</f>
        <v>3.0037927921690174E-3</v>
      </c>
      <c r="AL60" s="95"/>
      <c r="AM60" s="95"/>
      <c r="AN60" s="93">
        <f>SUM(AN51:AN56,AN50)</f>
        <v>589021.76</v>
      </c>
      <c r="AO60" s="96"/>
      <c r="AP60" s="97">
        <f t="shared" ref="AP60:AP64" si="69">AN60-AG60</f>
        <v>681.39000000001397</v>
      </c>
      <c r="AQ60" s="98">
        <f>IF((AG60)=0,"",(AP60/AG60))</f>
        <v>1.1581561197305124E-3</v>
      </c>
    </row>
    <row r="61" spans="2:43" x14ac:dyDescent="0.25">
      <c r="B61" s="99" t="s">
        <v>40</v>
      </c>
      <c r="C61" s="21"/>
      <c r="D61" s="21"/>
      <c r="E61" s="21"/>
      <c r="F61" s="100">
        <v>0.13</v>
      </c>
      <c r="G61" s="101"/>
      <c r="H61" s="102">
        <f>H60*F61</f>
        <v>74071.903099999996</v>
      </c>
      <c r="I61" s="103"/>
      <c r="J61" s="104">
        <v>0.13</v>
      </c>
      <c r="K61" s="103"/>
      <c r="L61" s="105">
        <f>L60*J61</f>
        <v>76131.584100000007</v>
      </c>
      <c r="M61" s="106"/>
      <c r="N61" s="107">
        <f t="shared" si="58"/>
        <v>2059.6810000000114</v>
      </c>
      <c r="O61" s="108">
        <f t="shared" si="59"/>
        <v>2.7806508457320998E-2</v>
      </c>
      <c r="Q61" s="104">
        <v>0.13</v>
      </c>
      <c r="R61" s="103"/>
      <c r="S61" s="105">
        <f>S60*Q61</f>
        <v>75207.440100000007</v>
      </c>
      <c r="T61" s="106"/>
      <c r="U61" s="107">
        <f t="shared" si="1"/>
        <v>-924.14400000000023</v>
      </c>
      <c r="V61" s="108">
        <f t="shared" ref="V61:V70" si="70">IF((L61)=0,"",(U61/L61))</f>
        <v>-1.2138772769868059E-2</v>
      </c>
      <c r="X61" s="104">
        <v>0.13</v>
      </c>
      <c r="Y61" s="103"/>
      <c r="Z61" s="105">
        <f>Z60*X61</f>
        <v>76255.193300000014</v>
      </c>
      <c r="AA61" s="106"/>
      <c r="AB61" s="107">
        <f t="shared" si="3"/>
        <v>1047.7532000000065</v>
      </c>
      <c r="AC61" s="108">
        <f t="shared" ref="AC61:AC70" si="71">IF((S61)=0,"",(AB61/S61))</f>
        <v>1.3931509949106835E-2</v>
      </c>
      <c r="AE61" s="104">
        <v>0.13</v>
      </c>
      <c r="AF61" s="103"/>
      <c r="AG61" s="105">
        <f>AG60*AE61</f>
        <v>76484.248099999997</v>
      </c>
      <c r="AH61" s="106"/>
      <c r="AI61" s="107">
        <f t="shared" si="68"/>
        <v>229.05479999998352</v>
      </c>
      <c r="AJ61" s="108">
        <f t="shared" ref="AJ61:AJ70" si="72">IF((Z61)=0,"",(AI61/Z61))</f>
        <v>3.0037927921688643E-3</v>
      </c>
      <c r="AL61" s="104">
        <v>0.13</v>
      </c>
      <c r="AM61" s="103"/>
      <c r="AN61" s="105">
        <f>AN60*AL61</f>
        <v>76572.828800000003</v>
      </c>
      <c r="AO61" s="106"/>
      <c r="AP61" s="107">
        <f t="shared" si="69"/>
        <v>88.580700000005891</v>
      </c>
      <c r="AQ61" s="108">
        <f t="shared" ref="AQ61:AQ70" si="73">IF((AG61)=0,"",(AP61/AG61))</f>
        <v>1.1581561197305658E-3</v>
      </c>
    </row>
    <row r="62" spans="2:43" ht="13" x14ac:dyDescent="0.25">
      <c r="B62" s="109" t="s">
        <v>123</v>
      </c>
      <c r="C62" s="21"/>
      <c r="D62" s="21"/>
      <c r="E62" s="21"/>
      <c r="F62" s="110"/>
      <c r="G62" s="101"/>
      <c r="H62" s="102">
        <f>H60+H61</f>
        <v>643855.77309999999</v>
      </c>
      <c r="I62" s="103"/>
      <c r="J62" s="103"/>
      <c r="K62" s="103"/>
      <c r="L62" s="105">
        <f>L60+L61</f>
        <v>661759.15410000004</v>
      </c>
      <c r="M62" s="106"/>
      <c r="N62" s="107">
        <f t="shared" si="58"/>
        <v>17903.381000000052</v>
      </c>
      <c r="O62" s="108">
        <f t="shared" si="59"/>
        <v>2.7806508457320925E-2</v>
      </c>
      <c r="Q62" s="103"/>
      <c r="R62" s="103"/>
      <c r="S62" s="105">
        <f>S60+S61</f>
        <v>653726.21010000003</v>
      </c>
      <c r="T62" s="106"/>
      <c r="U62" s="107">
        <f t="shared" si="1"/>
        <v>-8032.9440000000177</v>
      </c>
      <c r="V62" s="108">
        <f t="shared" si="70"/>
        <v>-1.2138772769868083E-2</v>
      </c>
      <c r="X62" s="103"/>
      <c r="Y62" s="103"/>
      <c r="Z62" s="105">
        <f>Z60+Z61</f>
        <v>662833.60330000008</v>
      </c>
      <c r="AA62" s="106"/>
      <c r="AB62" s="107">
        <f t="shared" si="3"/>
        <v>9107.3932000000495</v>
      </c>
      <c r="AC62" s="108">
        <f t="shared" si="71"/>
        <v>1.3931509949106826E-2</v>
      </c>
      <c r="AE62" s="103"/>
      <c r="AF62" s="103"/>
      <c r="AG62" s="105">
        <f>AG60+AG61</f>
        <v>664824.61809999996</v>
      </c>
      <c r="AH62" s="106"/>
      <c r="AI62" s="107">
        <f t="shared" si="68"/>
        <v>1991.0147999998881</v>
      </c>
      <c r="AJ62" s="108">
        <f t="shared" si="72"/>
        <v>3.003792792168912E-3</v>
      </c>
      <c r="AL62" s="103"/>
      <c r="AM62" s="103"/>
      <c r="AN62" s="105">
        <f>AN60+AN61</f>
        <v>665594.58880000003</v>
      </c>
      <c r="AO62" s="106"/>
      <c r="AP62" s="107">
        <f t="shared" si="69"/>
        <v>769.97070000006352</v>
      </c>
      <c r="AQ62" s="108">
        <f t="shared" si="73"/>
        <v>1.1581561197305842E-3</v>
      </c>
    </row>
    <row r="63" spans="2:43" ht="15.75" customHeight="1" x14ac:dyDescent="0.25">
      <c r="B63" s="421" t="s">
        <v>127</v>
      </c>
      <c r="C63" s="421"/>
      <c r="D63" s="421"/>
      <c r="E63" s="21"/>
      <c r="F63" s="110"/>
      <c r="G63" s="101"/>
      <c r="H63" s="111">
        <f>F63*H60</f>
        <v>0</v>
      </c>
      <c r="I63" s="103"/>
      <c r="J63" s="103"/>
      <c r="K63" s="103"/>
      <c r="L63" s="174">
        <f>J63*L60</f>
        <v>0</v>
      </c>
      <c r="M63" s="106"/>
      <c r="N63" s="112">
        <f t="shared" si="58"/>
        <v>0</v>
      </c>
      <c r="O63" s="113" t="str">
        <f t="shared" si="59"/>
        <v/>
      </c>
      <c r="Q63" s="103"/>
      <c r="R63" s="103"/>
      <c r="S63" s="174">
        <f>Q63*S60</f>
        <v>0</v>
      </c>
      <c r="T63" s="106"/>
      <c r="U63" s="112">
        <f t="shared" si="1"/>
        <v>0</v>
      </c>
      <c r="V63" s="113" t="str">
        <f t="shared" si="70"/>
        <v/>
      </c>
      <c r="X63" s="103"/>
      <c r="Y63" s="103"/>
      <c r="Z63" s="174">
        <f>X63*Z60</f>
        <v>0</v>
      </c>
      <c r="AA63" s="106"/>
      <c r="AB63" s="112">
        <f t="shared" si="3"/>
        <v>0</v>
      </c>
      <c r="AC63" s="113" t="str">
        <f t="shared" si="71"/>
        <v/>
      </c>
      <c r="AE63" s="103"/>
      <c r="AF63" s="103"/>
      <c r="AG63" s="174">
        <f>AE63*AG60</f>
        <v>0</v>
      </c>
      <c r="AH63" s="106"/>
      <c r="AI63" s="112">
        <f t="shared" si="68"/>
        <v>0</v>
      </c>
      <c r="AJ63" s="113" t="str">
        <f t="shared" si="72"/>
        <v/>
      </c>
      <c r="AL63" s="103"/>
      <c r="AM63" s="103"/>
      <c r="AN63" s="174">
        <f>AL63*AN60</f>
        <v>0</v>
      </c>
      <c r="AO63" s="106"/>
      <c r="AP63" s="112">
        <f t="shared" si="69"/>
        <v>0</v>
      </c>
      <c r="AQ63" s="113" t="str">
        <f t="shared" si="73"/>
        <v/>
      </c>
    </row>
    <row r="64" spans="2:43" ht="13.5" customHeight="1" thickBot="1" x14ac:dyDescent="0.3">
      <c r="B64" s="422" t="s">
        <v>126</v>
      </c>
      <c r="C64" s="422"/>
      <c r="D64" s="422"/>
      <c r="E64" s="114"/>
      <c r="F64" s="115"/>
      <c r="G64" s="116"/>
      <c r="H64" s="117">
        <f>H62-H63</f>
        <v>643855.77309999999</v>
      </c>
      <c r="I64" s="118"/>
      <c r="J64" s="118"/>
      <c r="K64" s="118"/>
      <c r="L64" s="119">
        <f>L62-L63</f>
        <v>661759.15410000004</v>
      </c>
      <c r="M64" s="120"/>
      <c r="N64" s="121">
        <f t="shared" si="58"/>
        <v>17903.381000000052</v>
      </c>
      <c r="O64" s="122">
        <f t="shared" si="59"/>
        <v>2.7806508457320925E-2</v>
      </c>
      <c r="Q64" s="118"/>
      <c r="R64" s="118"/>
      <c r="S64" s="119">
        <f>S62-S63</f>
        <v>653726.21010000003</v>
      </c>
      <c r="T64" s="120"/>
      <c r="U64" s="121">
        <f t="shared" si="1"/>
        <v>-8032.9440000000177</v>
      </c>
      <c r="V64" s="122">
        <f t="shared" si="70"/>
        <v>-1.2138772769868083E-2</v>
      </c>
      <c r="X64" s="118"/>
      <c r="Y64" s="118"/>
      <c r="Z64" s="119">
        <f>Z62-Z63</f>
        <v>662833.60330000008</v>
      </c>
      <c r="AA64" s="120"/>
      <c r="AB64" s="121">
        <f t="shared" si="3"/>
        <v>9107.3932000000495</v>
      </c>
      <c r="AC64" s="122">
        <f t="shared" si="71"/>
        <v>1.3931509949106826E-2</v>
      </c>
      <c r="AE64" s="118"/>
      <c r="AF64" s="118"/>
      <c r="AG64" s="119">
        <f>AG62-AG63</f>
        <v>664824.61809999996</v>
      </c>
      <c r="AH64" s="120"/>
      <c r="AI64" s="121">
        <f t="shared" si="68"/>
        <v>1991.0147999998881</v>
      </c>
      <c r="AJ64" s="122">
        <f t="shared" si="72"/>
        <v>3.003792792168912E-3</v>
      </c>
      <c r="AL64" s="118"/>
      <c r="AM64" s="118"/>
      <c r="AN64" s="119">
        <f>AN62-AN63</f>
        <v>665594.58880000003</v>
      </c>
      <c r="AO64" s="120"/>
      <c r="AP64" s="121">
        <f t="shared" si="69"/>
        <v>769.97070000006352</v>
      </c>
      <c r="AQ64" s="122">
        <f t="shared" si="73"/>
        <v>1.1581561197305842E-3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126653.39000000001</v>
      </c>
      <c r="I66" s="134"/>
      <c r="J66" s="135"/>
      <c r="K66" s="135"/>
      <c r="L66" s="133">
        <f>SUM(L57:L58,L50,L51:L53)</f>
        <v>142981.53000000003</v>
      </c>
      <c r="M66" s="136"/>
      <c r="N66" s="137">
        <f t="shared" ref="N66:N70" si="74">L66-H66</f>
        <v>16328.140000000014</v>
      </c>
      <c r="O66" s="98">
        <f t="shared" ref="O66:O70" si="75">IF((H66)=0,"",(N66/H66))</f>
        <v>0.12891988126018586</v>
      </c>
      <c r="Q66" s="135"/>
      <c r="R66" s="135"/>
      <c r="S66" s="133">
        <f>SUM(S57:S58,S50,S51:S53)</f>
        <v>135872.73000000004</v>
      </c>
      <c r="T66" s="136"/>
      <c r="U66" s="137">
        <f t="shared" si="1"/>
        <v>-7108.7999999999884</v>
      </c>
      <c r="V66" s="98">
        <f t="shared" si="70"/>
        <v>-4.9718309770499639E-2</v>
      </c>
      <c r="X66" s="135"/>
      <c r="Y66" s="135"/>
      <c r="Z66" s="133">
        <f>SUM(Z57:Z58,Z50,Z51:Z53)</f>
        <v>143932.37</v>
      </c>
      <c r="AA66" s="136"/>
      <c r="AB66" s="137">
        <f t="shared" si="3"/>
        <v>8059.6399999999558</v>
      </c>
      <c r="AC66" s="98">
        <f t="shared" si="71"/>
        <v>5.9317568727734797E-2</v>
      </c>
      <c r="AE66" s="135"/>
      <c r="AF66" s="135"/>
      <c r="AG66" s="133">
        <f>SUM(AG57:AG58,AG50,AG51:AG53)</f>
        <v>145694.33000000002</v>
      </c>
      <c r="AH66" s="136"/>
      <c r="AI66" s="137">
        <f t="shared" ref="AI66:AI70" si="76">AG66-Z66</f>
        <v>1761.960000000021</v>
      </c>
      <c r="AJ66" s="98">
        <f t="shared" si="72"/>
        <v>1.2241582626618466E-2</v>
      </c>
      <c r="AL66" s="135"/>
      <c r="AM66" s="135"/>
      <c r="AN66" s="133">
        <f>SUM(AN57:AN58,AN50,AN51:AN53)</f>
        <v>146375.72000000003</v>
      </c>
      <c r="AO66" s="136"/>
      <c r="AP66" s="137">
        <f t="shared" ref="AP66:AP70" si="77">AN66-AG66</f>
        <v>681.39000000001397</v>
      </c>
      <c r="AQ66" s="98">
        <f t="shared" si="73"/>
        <v>4.6768463810500649E-3</v>
      </c>
    </row>
    <row r="67" spans="1:43" s="79" customFormat="1" x14ac:dyDescent="0.25">
      <c r="B67" s="138" t="s">
        <v>40</v>
      </c>
      <c r="C67" s="73"/>
      <c r="D67" s="73"/>
      <c r="E67" s="73"/>
      <c r="F67" s="139">
        <v>0.13</v>
      </c>
      <c r="G67" s="132"/>
      <c r="H67" s="140">
        <f>H66*F67</f>
        <v>16464.940700000003</v>
      </c>
      <c r="I67" s="141"/>
      <c r="J67" s="142">
        <v>0.13</v>
      </c>
      <c r="K67" s="143"/>
      <c r="L67" s="144">
        <f>L66*J67</f>
        <v>18587.598900000005</v>
      </c>
      <c r="M67" s="145"/>
      <c r="N67" s="146">
        <f t="shared" si="74"/>
        <v>2122.6582000000017</v>
      </c>
      <c r="O67" s="108">
        <f t="shared" si="75"/>
        <v>0.12891988126018586</v>
      </c>
      <c r="Q67" s="142">
        <v>0.13</v>
      </c>
      <c r="R67" s="143"/>
      <c r="S67" s="144">
        <f>S66*Q67</f>
        <v>17663.454900000004</v>
      </c>
      <c r="T67" s="145"/>
      <c r="U67" s="146">
        <f t="shared" si="1"/>
        <v>-924.14400000000023</v>
      </c>
      <c r="V67" s="108">
        <f t="shared" si="70"/>
        <v>-4.9718309770499729E-2</v>
      </c>
      <c r="X67" s="142">
        <v>0.13</v>
      </c>
      <c r="Y67" s="143"/>
      <c r="Z67" s="144">
        <f>Z66*X67</f>
        <v>18711.2081</v>
      </c>
      <c r="AA67" s="145"/>
      <c r="AB67" s="146">
        <f t="shared" si="3"/>
        <v>1047.7531999999956</v>
      </c>
      <c r="AC67" s="108">
        <f t="shared" si="71"/>
        <v>5.9317568727734873E-2</v>
      </c>
      <c r="AE67" s="142">
        <v>0.13</v>
      </c>
      <c r="AF67" s="143"/>
      <c r="AG67" s="144">
        <f>AG66*AE67</f>
        <v>18940.262900000002</v>
      </c>
      <c r="AH67" s="145"/>
      <c r="AI67" s="146">
        <f t="shared" si="76"/>
        <v>229.05480000000171</v>
      </c>
      <c r="AJ67" s="108">
        <f t="shared" si="72"/>
        <v>1.2241582626618413E-2</v>
      </c>
      <c r="AL67" s="142">
        <v>0.13</v>
      </c>
      <c r="AM67" s="143"/>
      <c r="AN67" s="144">
        <f>AN66*AL67</f>
        <v>19028.843600000004</v>
      </c>
      <c r="AO67" s="145"/>
      <c r="AP67" s="146">
        <f t="shared" si="77"/>
        <v>88.580700000002253</v>
      </c>
      <c r="AQ67" s="108">
        <f t="shared" si="73"/>
        <v>4.6768463810500883E-3</v>
      </c>
    </row>
    <row r="68" spans="1:43" s="79" customFormat="1" ht="13" x14ac:dyDescent="0.25">
      <c r="B68" s="147" t="s">
        <v>41</v>
      </c>
      <c r="C68" s="73"/>
      <c r="D68" s="73"/>
      <c r="E68" s="73"/>
      <c r="F68" s="148"/>
      <c r="G68" s="149"/>
      <c r="H68" s="140">
        <f>H66+H67</f>
        <v>143118.33070000002</v>
      </c>
      <c r="I68" s="141"/>
      <c r="J68" s="141"/>
      <c r="K68" s="141"/>
      <c r="L68" s="144">
        <f>L66+L67</f>
        <v>161569.12890000004</v>
      </c>
      <c r="M68" s="145"/>
      <c r="N68" s="146">
        <f t="shared" si="74"/>
        <v>18450.798200000019</v>
      </c>
      <c r="O68" s="108">
        <f t="shared" si="75"/>
        <v>0.12891988126018589</v>
      </c>
      <c r="Q68" s="141"/>
      <c r="R68" s="141"/>
      <c r="S68" s="144">
        <f>S66+S67</f>
        <v>153536.18490000005</v>
      </c>
      <c r="T68" s="145"/>
      <c r="U68" s="146">
        <f t="shared" si="1"/>
        <v>-8032.9439999999886</v>
      </c>
      <c r="V68" s="108">
        <f t="shared" si="70"/>
        <v>-4.9718309770499645E-2</v>
      </c>
      <c r="X68" s="141"/>
      <c r="Y68" s="141"/>
      <c r="Z68" s="144">
        <f>Z66+Z67</f>
        <v>162643.57809999998</v>
      </c>
      <c r="AA68" s="145"/>
      <c r="AB68" s="146">
        <f t="shared" si="3"/>
        <v>9107.3931999999331</v>
      </c>
      <c r="AC68" s="108">
        <f t="shared" si="71"/>
        <v>5.9317568727734686E-2</v>
      </c>
      <c r="AE68" s="141"/>
      <c r="AF68" s="141"/>
      <c r="AG68" s="144">
        <f>AG66+AG67</f>
        <v>164634.59290000002</v>
      </c>
      <c r="AH68" s="145"/>
      <c r="AI68" s="146">
        <f t="shared" si="76"/>
        <v>1991.0148000000336</v>
      </c>
      <c r="AJ68" s="108">
        <f t="shared" si="72"/>
        <v>1.2241582626618529E-2</v>
      </c>
      <c r="AL68" s="141"/>
      <c r="AM68" s="141"/>
      <c r="AN68" s="144">
        <f>AN66+AN67</f>
        <v>165404.56360000002</v>
      </c>
      <c r="AO68" s="145"/>
      <c r="AP68" s="146">
        <f t="shared" si="77"/>
        <v>769.97070000000531</v>
      </c>
      <c r="AQ68" s="108">
        <f t="shared" si="73"/>
        <v>4.6768463810500016E-3</v>
      </c>
    </row>
    <row r="69" spans="1:43" s="79" customFormat="1" ht="15.75" customHeight="1" x14ac:dyDescent="0.25">
      <c r="B69" s="421" t="s">
        <v>127</v>
      </c>
      <c r="C69" s="421"/>
      <c r="D69" s="421"/>
      <c r="E69" s="73"/>
      <c r="F69" s="148"/>
      <c r="G69" s="149"/>
      <c r="H69" s="150">
        <f>F69*H66</f>
        <v>0</v>
      </c>
      <c r="I69" s="141"/>
      <c r="J69" s="141"/>
      <c r="K69" s="141"/>
      <c r="L69" s="175">
        <f>J69*L66</f>
        <v>0</v>
      </c>
      <c r="M69" s="145"/>
      <c r="N69" s="151">
        <f t="shared" si="74"/>
        <v>0</v>
      </c>
      <c r="O69" s="113" t="str">
        <f t="shared" si="75"/>
        <v/>
      </c>
      <c r="Q69" s="141"/>
      <c r="R69" s="141"/>
      <c r="S69" s="175">
        <f>Q69*S66</f>
        <v>0</v>
      </c>
      <c r="T69" s="145"/>
      <c r="U69" s="151">
        <f t="shared" si="1"/>
        <v>0</v>
      </c>
      <c r="V69" s="113" t="str">
        <f t="shared" si="70"/>
        <v/>
      </c>
      <c r="X69" s="141"/>
      <c r="Y69" s="141"/>
      <c r="Z69" s="175">
        <f>X69*Z66</f>
        <v>0</v>
      </c>
      <c r="AA69" s="145"/>
      <c r="AB69" s="151">
        <f t="shared" si="3"/>
        <v>0</v>
      </c>
      <c r="AC69" s="113" t="str">
        <f t="shared" si="71"/>
        <v/>
      </c>
      <c r="AE69" s="141"/>
      <c r="AF69" s="141"/>
      <c r="AG69" s="175">
        <f>AE69*AG66</f>
        <v>0</v>
      </c>
      <c r="AH69" s="145"/>
      <c r="AI69" s="151">
        <f t="shared" si="76"/>
        <v>0</v>
      </c>
      <c r="AJ69" s="113" t="str">
        <f t="shared" si="72"/>
        <v/>
      </c>
      <c r="AL69" s="141"/>
      <c r="AM69" s="141"/>
      <c r="AN69" s="175">
        <f>AL69*AN66</f>
        <v>0</v>
      </c>
      <c r="AO69" s="145"/>
      <c r="AP69" s="151">
        <f t="shared" si="77"/>
        <v>0</v>
      </c>
      <c r="AQ69" s="113" t="str">
        <f t="shared" si="73"/>
        <v/>
      </c>
    </row>
    <row r="70" spans="1:43" s="79" customFormat="1" ht="13.5" customHeight="1" thickBot="1" x14ac:dyDescent="0.3">
      <c r="B70" s="420" t="s">
        <v>128</v>
      </c>
      <c r="C70" s="420"/>
      <c r="D70" s="420"/>
      <c r="E70" s="152"/>
      <c r="F70" s="153"/>
      <c r="G70" s="154"/>
      <c r="H70" s="155">
        <f>H68-H69</f>
        <v>143118.33070000002</v>
      </c>
      <c r="I70" s="156"/>
      <c r="J70" s="156"/>
      <c r="K70" s="156"/>
      <c r="L70" s="157">
        <f>L68-L69</f>
        <v>161569.12890000004</v>
      </c>
      <c r="M70" s="158"/>
      <c r="N70" s="159">
        <f t="shared" si="74"/>
        <v>18450.798200000019</v>
      </c>
      <c r="O70" s="160">
        <f t="shared" si="75"/>
        <v>0.12891988126018589</v>
      </c>
      <c r="Q70" s="156"/>
      <c r="R70" s="156"/>
      <c r="S70" s="157">
        <f>S68-S69</f>
        <v>153536.18490000005</v>
      </c>
      <c r="T70" s="158"/>
      <c r="U70" s="159">
        <f t="shared" si="1"/>
        <v>-8032.9439999999886</v>
      </c>
      <c r="V70" s="160">
        <f t="shared" si="70"/>
        <v>-4.9718309770499645E-2</v>
      </c>
      <c r="X70" s="156"/>
      <c r="Y70" s="156"/>
      <c r="Z70" s="157">
        <f>Z68-Z69</f>
        <v>162643.57809999998</v>
      </c>
      <c r="AA70" s="158"/>
      <c r="AB70" s="159">
        <f t="shared" si="3"/>
        <v>9107.3931999999331</v>
      </c>
      <c r="AC70" s="160">
        <f t="shared" si="71"/>
        <v>5.9317568727734686E-2</v>
      </c>
      <c r="AE70" s="156"/>
      <c r="AF70" s="156"/>
      <c r="AG70" s="157">
        <f>AG68-AG69</f>
        <v>164634.59290000002</v>
      </c>
      <c r="AH70" s="158"/>
      <c r="AI70" s="159">
        <f t="shared" si="76"/>
        <v>1991.0148000000336</v>
      </c>
      <c r="AJ70" s="160">
        <f t="shared" si="72"/>
        <v>1.2241582626618529E-2</v>
      </c>
      <c r="AL70" s="156"/>
      <c r="AM70" s="156"/>
      <c r="AN70" s="157">
        <f>AN68-AN69</f>
        <v>165404.56360000002</v>
      </c>
      <c r="AO70" s="158"/>
      <c r="AP70" s="159">
        <f t="shared" si="77"/>
        <v>769.97070000000531</v>
      </c>
      <c r="AQ70" s="160">
        <f t="shared" si="73"/>
        <v>4.6768463810500016E-3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Rates'!D279</f>
        <v>6.1999999999999998E-3</v>
      </c>
      <c r="J73" s="168">
        <f>'Proposed Rates'!E279</f>
        <v>5.1000000000000004E-3</v>
      </c>
      <c r="Q73" s="168">
        <f>'Proposed Rates'!F279</f>
        <v>5.1000000000000004E-3</v>
      </c>
      <c r="X73" s="168">
        <f>'Proposed Rates'!G279</f>
        <v>5.1000000000000004E-3</v>
      </c>
      <c r="AE73" s="168">
        <f>'Proposed Rates'!H279</f>
        <v>5.1000000000000004E-3</v>
      </c>
      <c r="AL73" s="168">
        <f>'Proposed Rates'!I279</f>
        <v>5.1000000000000004E-3</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0:D70"/>
    <mergeCell ref="AJ21:AJ22"/>
    <mergeCell ref="AP21:AP22"/>
    <mergeCell ref="AQ21:AQ22"/>
    <mergeCell ref="B63:D63"/>
    <mergeCell ref="B64:D64"/>
    <mergeCell ref="B69:D69"/>
  </mergeCells>
  <dataValidations disablePrompts="1" count="3">
    <dataValidation type="list" allowBlank="1" showInputMessage="1" showErrorMessage="1" sqref="E48:E49 E71 E65 E23:E38 E40:E46 E51:E59">
      <formula1>#REF!</formula1>
    </dataValidation>
    <dataValidation type="list" allowBlank="1" showInputMessage="1" showErrorMessage="1" prompt="Select Charge Unit - monthly, per kWh, per kW" sqref="D71 D51:D59 D23:D38 D48:D49 D40:D46 D65">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29"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488950</xdr:colOff>
                    <xdr:row>16</xdr:row>
                    <xdr:rowOff>184150</xdr:rowOff>
                  </from>
                  <to>
                    <xdr:col>9</xdr:col>
                    <xdr:colOff>31750</xdr:colOff>
                    <xdr:row>18</xdr:row>
                    <xdr:rowOff>31750</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374650</xdr:colOff>
                    <xdr:row>16</xdr:row>
                    <xdr:rowOff>114300</xdr:rowOff>
                  </from>
                  <to>
                    <xdr:col>13</xdr:col>
                    <xdr:colOff>1270000</xdr:colOff>
                    <xdr:row>18</xdr:row>
                    <xdr:rowOff>146050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22" zoomScale="85" zoomScaleNormal="85" zoomScaleSheetLayoutView="100" workbookViewId="0">
      <selection activeCell="J42" sqref="J42"/>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63</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470</v>
      </c>
      <c r="G18" s="12" t="s">
        <v>7</v>
      </c>
    </row>
    <row r="19" spans="2:43" ht="13" x14ac:dyDescent="0.3">
      <c r="B19" s="11"/>
      <c r="F19" s="13"/>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Rates'!D14</f>
        <v>5.09</v>
      </c>
      <c r="G23" s="25">
        <v>1</v>
      </c>
      <c r="H23" s="26">
        <f>G23*F23</f>
        <v>5.09</v>
      </c>
      <c r="I23" s="27"/>
      <c r="J23" s="177">
        <f>+'Proposed Rates'!E14</f>
        <v>5.37</v>
      </c>
      <c r="K23" s="29">
        <v>1</v>
      </c>
      <c r="L23" s="26">
        <f>K23*J23</f>
        <v>5.37</v>
      </c>
      <c r="M23" s="27"/>
      <c r="N23" s="30">
        <f>L23-H23</f>
        <v>0.28000000000000025</v>
      </c>
      <c r="O23" s="31">
        <f>IF((H23)=0,"",(N23/H23))</f>
        <v>5.5009823182711248E-2</v>
      </c>
      <c r="Q23" s="177">
        <f>+'Proposed Rates'!F14</f>
        <v>5.77</v>
      </c>
      <c r="R23" s="29">
        <v>1</v>
      </c>
      <c r="S23" s="26">
        <f>R23*Q23</f>
        <v>5.77</v>
      </c>
      <c r="T23" s="27"/>
      <c r="U23" s="30">
        <f>S23-L23</f>
        <v>0.39999999999999947</v>
      </c>
      <c r="V23" s="31">
        <f>IF((L23)=0,"",(U23/L23))</f>
        <v>7.448789571694589E-2</v>
      </c>
      <c r="X23" s="177">
        <f>+'Proposed Rates'!G14</f>
        <v>6.16</v>
      </c>
      <c r="Y23" s="29">
        <v>1</v>
      </c>
      <c r="Z23" s="26">
        <f>Y23*X23</f>
        <v>6.16</v>
      </c>
      <c r="AA23" s="27"/>
      <c r="AB23" s="30">
        <f>Z23-S23</f>
        <v>0.39000000000000057</v>
      </c>
      <c r="AC23" s="31">
        <f>IF((S23)=0,"",(AB23/S23))</f>
        <v>6.7590987868284338E-2</v>
      </c>
      <c r="AE23" s="177">
        <f>+'Proposed Rates'!H14</f>
        <v>6.46</v>
      </c>
      <c r="AF23" s="29">
        <v>1</v>
      </c>
      <c r="AG23" s="26">
        <f>AF23*AE23</f>
        <v>6.46</v>
      </c>
      <c r="AH23" s="27"/>
      <c r="AI23" s="30">
        <f>AG23-Z23</f>
        <v>0.29999999999999982</v>
      </c>
      <c r="AJ23" s="31">
        <f>IF((Z23)=0,"",(AI23/Z23))</f>
        <v>4.8701298701298669E-2</v>
      </c>
      <c r="AL23" s="177">
        <f>+'Proposed Rates'!I14</f>
        <v>6.69</v>
      </c>
      <c r="AM23" s="29">
        <v>1</v>
      </c>
      <c r="AN23" s="26">
        <f>AM23*AL23</f>
        <v>6.69</v>
      </c>
      <c r="AO23" s="27"/>
      <c r="AP23" s="30">
        <f>AN23-AG23</f>
        <v>0.23000000000000043</v>
      </c>
      <c r="AQ23" s="31">
        <f>IF((AG23)=0,"",(AP23/AG23))</f>
        <v>3.5603715170278702E-2</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Rates'!D88</f>
        <v>0</v>
      </c>
      <c r="G25" s="45">
        <f>$F$18</f>
        <v>470</v>
      </c>
      <c r="H25" s="26">
        <f t="shared" si="0"/>
        <v>0</v>
      </c>
      <c r="I25" s="27"/>
      <c r="J25" s="28">
        <f>'Proposed Rates'!E88</f>
        <v>0</v>
      </c>
      <c r="K25" s="29">
        <f>$F$18</f>
        <v>470</v>
      </c>
      <c r="L25" s="26">
        <f t="shared" ref="L25:L27" si="9">K25*J25</f>
        <v>0</v>
      </c>
      <c r="M25" s="27"/>
      <c r="N25" s="30">
        <f t="shared" ref="N25:N27" si="10">L25-H25</f>
        <v>0</v>
      </c>
      <c r="O25" s="31" t="str">
        <f t="shared" ref="O25:O27" si="11">IF((H25)=0,"",(N25/H25))</f>
        <v/>
      </c>
      <c r="Q25" s="28">
        <f>'Proposed Rates'!F88</f>
        <v>0</v>
      </c>
      <c r="R25" s="29">
        <f>$F$18</f>
        <v>470</v>
      </c>
      <c r="S25" s="26">
        <f t="shared" ref="S25:S27" si="12">R25*Q25</f>
        <v>0</v>
      </c>
      <c r="T25" s="27"/>
      <c r="U25" s="30">
        <f t="shared" si="1"/>
        <v>0</v>
      </c>
      <c r="V25" s="31" t="str">
        <f t="shared" si="2"/>
        <v/>
      </c>
      <c r="X25" s="28">
        <f>'Proposed Rates'!G88</f>
        <v>0</v>
      </c>
      <c r="Y25" s="29">
        <f>$F$18</f>
        <v>470</v>
      </c>
      <c r="Z25" s="26">
        <f t="shared" ref="Z25:Z27" si="13">Y25*X25</f>
        <v>0</v>
      </c>
      <c r="AA25" s="27"/>
      <c r="AB25" s="30">
        <f t="shared" si="3"/>
        <v>0</v>
      </c>
      <c r="AC25" s="31" t="str">
        <f t="shared" si="4"/>
        <v/>
      </c>
      <c r="AE25" s="28">
        <f>'Proposed Rates'!H88</f>
        <v>0</v>
      </c>
      <c r="AF25" s="29">
        <f>$F$18</f>
        <v>470</v>
      </c>
      <c r="AG25" s="26">
        <f t="shared" ref="AG25:AG27" si="14">AF25*AE25</f>
        <v>0</v>
      </c>
      <c r="AH25" s="27"/>
      <c r="AI25" s="30">
        <f t="shared" si="5"/>
        <v>0</v>
      </c>
      <c r="AJ25" s="31" t="str">
        <f t="shared" si="6"/>
        <v/>
      </c>
      <c r="AL25" s="28">
        <f>'Proposed Rates'!I88</f>
        <v>0</v>
      </c>
      <c r="AM25" s="29">
        <f>$F$18</f>
        <v>470</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Rates'!D102</f>
        <v>0</v>
      </c>
      <c r="G26" s="45">
        <f t="shared" ref="G26:G27" si="16">$F$18</f>
        <v>470</v>
      </c>
      <c r="H26" s="26">
        <f t="shared" si="0"/>
        <v>0</v>
      </c>
      <c r="I26" s="27"/>
      <c r="J26" s="28">
        <f>'Proposed Rates'!E102</f>
        <v>0</v>
      </c>
      <c r="K26" s="29">
        <f t="shared" ref="K26:K27" si="17">$F$18</f>
        <v>470</v>
      </c>
      <c r="L26" s="26">
        <f t="shared" si="9"/>
        <v>0</v>
      </c>
      <c r="M26" s="27"/>
      <c r="N26" s="30">
        <f t="shared" si="10"/>
        <v>0</v>
      </c>
      <c r="O26" s="31" t="str">
        <f t="shared" si="11"/>
        <v/>
      </c>
      <c r="Q26" s="28">
        <f>'Proposed Rates'!F102</f>
        <v>0</v>
      </c>
      <c r="R26" s="29">
        <f t="shared" ref="R26:R27" si="18">$F$18</f>
        <v>470</v>
      </c>
      <c r="S26" s="26">
        <f t="shared" si="12"/>
        <v>0</v>
      </c>
      <c r="T26" s="27"/>
      <c r="U26" s="30">
        <f t="shared" si="1"/>
        <v>0</v>
      </c>
      <c r="V26" s="31" t="str">
        <f t="shared" si="2"/>
        <v/>
      </c>
      <c r="X26" s="28">
        <f>'Proposed Rates'!G102</f>
        <v>0</v>
      </c>
      <c r="Y26" s="29">
        <f t="shared" ref="Y26:Y27" si="19">$F$18</f>
        <v>470</v>
      </c>
      <c r="Z26" s="26">
        <f t="shared" si="13"/>
        <v>0</v>
      </c>
      <c r="AA26" s="27"/>
      <c r="AB26" s="30">
        <f t="shared" si="3"/>
        <v>0</v>
      </c>
      <c r="AC26" s="31" t="str">
        <f t="shared" si="4"/>
        <v/>
      </c>
      <c r="AE26" s="28">
        <f>'Proposed Rates'!H102</f>
        <v>0</v>
      </c>
      <c r="AF26" s="29">
        <f t="shared" ref="AF26:AF27" si="20">$F$18</f>
        <v>470</v>
      </c>
      <c r="AG26" s="26">
        <f t="shared" si="14"/>
        <v>0</v>
      </c>
      <c r="AH26" s="27"/>
      <c r="AI26" s="30">
        <f t="shared" si="5"/>
        <v>0</v>
      </c>
      <c r="AJ26" s="31" t="str">
        <f t="shared" si="6"/>
        <v/>
      </c>
      <c r="AL26" s="28">
        <f>'Proposed Rates'!I102</f>
        <v>0</v>
      </c>
      <c r="AM26" s="29">
        <f t="shared" ref="AM26:AM27" si="21">$F$18</f>
        <v>470</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Rates'!D116</f>
        <v>0</v>
      </c>
      <c r="G27" s="45">
        <f t="shared" si="16"/>
        <v>470</v>
      </c>
      <c r="H27" s="26">
        <f t="shared" si="0"/>
        <v>0</v>
      </c>
      <c r="I27" s="27"/>
      <c r="J27" s="28">
        <f>'Proposed Rates'!E116</f>
        <v>0</v>
      </c>
      <c r="K27" s="29">
        <f t="shared" si="17"/>
        <v>470</v>
      </c>
      <c r="L27" s="26">
        <f t="shared" si="9"/>
        <v>0</v>
      </c>
      <c r="M27" s="27"/>
      <c r="N27" s="30">
        <f t="shared" si="10"/>
        <v>0</v>
      </c>
      <c r="O27" s="31" t="str">
        <f t="shared" si="11"/>
        <v/>
      </c>
      <c r="Q27" s="28">
        <f>'Proposed Rates'!F116</f>
        <v>0</v>
      </c>
      <c r="R27" s="29">
        <f t="shared" si="18"/>
        <v>470</v>
      </c>
      <c r="S27" s="26">
        <f t="shared" si="12"/>
        <v>0</v>
      </c>
      <c r="T27" s="27"/>
      <c r="U27" s="30">
        <f t="shared" si="1"/>
        <v>0</v>
      </c>
      <c r="V27" s="31" t="str">
        <f t="shared" si="2"/>
        <v/>
      </c>
      <c r="X27" s="28">
        <f>'Proposed Rates'!G116</f>
        <v>0</v>
      </c>
      <c r="Y27" s="29">
        <f t="shared" si="19"/>
        <v>470</v>
      </c>
      <c r="Z27" s="26">
        <f t="shared" si="13"/>
        <v>0</v>
      </c>
      <c r="AA27" s="27"/>
      <c r="AB27" s="30">
        <f t="shared" si="3"/>
        <v>0</v>
      </c>
      <c r="AC27" s="31" t="str">
        <f t="shared" si="4"/>
        <v/>
      </c>
      <c r="AE27" s="28">
        <f>'Proposed Rates'!H116</f>
        <v>0</v>
      </c>
      <c r="AF27" s="29">
        <f t="shared" si="20"/>
        <v>470</v>
      </c>
      <c r="AG27" s="26">
        <f t="shared" si="14"/>
        <v>0</v>
      </c>
      <c r="AH27" s="27"/>
      <c r="AI27" s="30">
        <f t="shared" si="5"/>
        <v>0</v>
      </c>
      <c r="AJ27" s="31" t="str">
        <f t="shared" si="6"/>
        <v/>
      </c>
      <c r="AL27" s="28">
        <f>'Proposed Rates'!I116</f>
        <v>0</v>
      </c>
      <c r="AM27" s="29">
        <f t="shared" si="21"/>
        <v>470</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20</v>
      </c>
      <c r="E29" s="23"/>
      <c r="F29" s="24">
        <f>+'Proposed Rates'!D27</f>
        <v>2.4199999999999999E-2</v>
      </c>
      <c r="G29" s="25">
        <f>+$F$18</f>
        <v>470</v>
      </c>
      <c r="H29" s="26">
        <f t="shared" si="0"/>
        <v>11.373999999999999</v>
      </c>
      <c r="I29" s="27"/>
      <c r="J29" s="28">
        <f>+'Proposed Rates'!E27</f>
        <v>2.5499999999999998E-2</v>
      </c>
      <c r="K29" s="25">
        <f>+$F$18</f>
        <v>470</v>
      </c>
      <c r="L29" s="26">
        <f t="shared" si="22"/>
        <v>11.984999999999999</v>
      </c>
      <c r="M29" s="27"/>
      <c r="N29" s="30">
        <f t="shared" si="23"/>
        <v>0.61100000000000065</v>
      </c>
      <c r="O29" s="31">
        <f t="shared" si="24"/>
        <v>5.3719008264462874E-2</v>
      </c>
      <c r="Q29" s="28">
        <f>+'Proposed Rates'!F27</f>
        <v>2.7400000000000001E-2</v>
      </c>
      <c r="R29" s="25">
        <f>+$F$18</f>
        <v>470</v>
      </c>
      <c r="S29" s="26">
        <f t="shared" si="25"/>
        <v>12.878</v>
      </c>
      <c r="T29" s="27"/>
      <c r="U29" s="30">
        <f t="shared" si="1"/>
        <v>0.89300000000000068</v>
      </c>
      <c r="V29" s="31">
        <f t="shared" si="2"/>
        <v>7.4509803921568682E-2</v>
      </c>
      <c r="X29" s="28">
        <f>+'Proposed Rates'!G27</f>
        <v>2.92E-2</v>
      </c>
      <c r="Y29" s="25">
        <f>+$F$18</f>
        <v>470</v>
      </c>
      <c r="Z29" s="26">
        <f t="shared" si="26"/>
        <v>13.724</v>
      </c>
      <c r="AA29" s="27"/>
      <c r="AB29" s="30">
        <f t="shared" si="3"/>
        <v>0.84600000000000009</v>
      </c>
      <c r="AC29" s="31">
        <f t="shared" si="4"/>
        <v>6.569343065693431E-2</v>
      </c>
      <c r="AE29" s="28">
        <f>+'Proposed Rates'!H27</f>
        <v>3.0599999999999999E-2</v>
      </c>
      <c r="AF29" s="25">
        <f>+$F$18</f>
        <v>470</v>
      </c>
      <c r="AG29" s="26">
        <f t="shared" si="27"/>
        <v>14.382</v>
      </c>
      <c r="AH29" s="27"/>
      <c r="AI29" s="30">
        <f t="shared" si="5"/>
        <v>0.65799999999999947</v>
      </c>
      <c r="AJ29" s="31">
        <f t="shared" si="6"/>
        <v>4.7945205479452017E-2</v>
      </c>
      <c r="AL29" s="28">
        <f>+'Proposed Rates'!I27</f>
        <v>3.1699999999999999E-2</v>
      </c>
      <c r="AM29" s="25">
        <f>+$F$18</f>
        <v>470</v>
      </c>
      <c r="AN29" s="26">
        <f t="shared" si="28"/>
        <v>14.898999999999999</v>
      </c>
      <c r="AO29" s="27"/>
      <c r="AP29" s="30">
        <f t="shared" si="7"/>
        <v>0.51699999999999946</v>
      </c>
      <c r="AQ29" s="31">
        <f t="shared" si="8"/>
        <v>3.5947712418300616E-2</v>
      </c>
    </row>
    <row r="30" spans="2:43" x14ac:dyDescent="0.25">
      <c r="B30" s="21" t="s">
        <v>21</v>
      </c>
      <c r="C30" s="21"/>
      <c r="D30" s="22"/>
      <c r="E30" s="23"/>
      <c r="F30" s="24"/>
      <c r="G30" s="25">
        <f t="shared" ref="G30:G38" si="29">$F$18</f>
        <v>470</v>
      </c>
      <c r="H30" s="26">
        <f t="shared" si="0"/>
        <v>0</v>
      </c>
      <c r="I30" s="27"/>
      <c r="J30" s="28"/>
      <c r="K30" s="25">
        <f t="shared" ref="K30:K38" si="30">$F$18</f>
        <v>470</v>
      </c>
      <c r="L30" s="26">
        <f t="shared" si="22"/>
        <v>0</v>
      </c>
      <c r="M30" s="27"/>
      <c r="N30" s="30">
        <f t="shared" si="23"/>
        <v>0</v>
      </c>
      <c r="O30" s="31" t="str">
        <f t="shared" si="24"/>
        <v/>
      </c>
      <c r="Q30" s="28"/>
      <c r="R30" s="25">
        <f t="shared" ref="R30:R38" si="31">$F$18</f>
        <v>470</v>
      </c>
      <c r="S30" s="26">
        <f t="shared" si="25"/>
        <v>0</v>
      </c>
      <c r="T30" s="27"/>
      <c r="U30" s="30">
        <f t="shared" si="1"/>
        <v>0</v>
      </c>
      <c r="V30" s="31" t="str">
        <f t="shared" si="2"/>
        <v/>
      </c>
      <c r="X30" s="28"/>
      <c r="Y30" s="25">
        <f t="shared" ref="Y30:Y38" si="32">$F$18</f>
        <v>470</v>
      </c>
      <c r="Z30" s="26">
        <f t="shared" si="26"/>
        <v>0</v>
      </c>
      <c r="AA30" s="27"/>
      <c r="AB30" s="30">
        <f t="shared" si="3"/>
        <v>0</v>
      </c>
      <c r="AC30" s="31" t="str">
        <f t="shared" si="4"/>
        <v/>
      </c>
      <c r="AE30" s="28"/>
      <c r="AF30" s="25">
        <f t="shared" ref="AF30:AF38" si="33">$F$18</f>
        <v>470</v>
      </c>
      <c r="AG30" s="26">
        <f t="shared" si="27"/>
        <v>0</v>
      </c>
      <c r="AH30" s="27"/>
      <c r="AI30" s="30">
        <f t="shared" si="5"/>
        <v>0</v>
      </c>
      <c r="AJ30" s="31" t="str">
        <f t="shared" si="6"/>
        <v/>
      </c>
      <c r="AL30" s="28"/>
      <c r="AM30" s="25">
        <f t="shared" ref="AM30:AM38" si="34">$F$18</f>
        <v>470</v>
      </c>
      <c r="AN30" s="26">
        <f t="shared" si="28"/>
        <v>0</v>
      </c>
      <c r="AO30" s="27"/>
      <c r="AP30" s="30">
        <f t="shared" si="7"/>
        <v>0</v>
      </c>
      <c r="AQ30" s="31" t="str">
        <f t="shared" si="8"/>
        <v/>
      </c>
    </row>
    <row r="31" spans="2:43" x14ac:dyDescent="0.25">
      <c r="B31" s="21" t="s">
        <v>136</v>
      </c>
      <c r="C31" s="21"/>
      <c r="D31" s="22" t="s">
        <v>20</v>
      </c>
      <c r="E31" s="23"/>
      <c r="F31" s="24">
        <f>+'Proposed Rates'!D74</f>
        <v>0</v>
      </c>
      <c r="G31" s="25">
        <f t="shared" si="29"/>
        <v>470</v>
      </c>
      <c r="H31" s="26">
        <f t="shared" si="0"/>
        <v>0</v>
      </c>
      <c r="I31" s="27"/>
      <c r="J31" s="28">
        <f>+'Proposed Rates'!E74</f>
        <v>-1E-4</v>
      </c>
      <c r="K31" s="25">
        <f t="shared" si="30"/>
        <v>470</v>
      </c>
      <c r="L31" s="26">
        <f t="shared" si="22"/>
        <v>-4.7E-2</v>
      </c>
      <c r="M31" s="27"/>
      <c r="N31" s="30">
        <f t="shared" si="23"/>
        <v>-4.7E-2</v>
      </c>
      <c r="O31" s="31" t="str">
        <f t="shared" si="24"/>
        <v/>
      </c>
      <c r="Q31" s="28">
        <f>+'Proposed Rates'!F74</f>
        <v>-2.0000000000000001E-4</v>
      </c>
      <c r="R31" s="25">
        <f t="shared" si="31"/>
        <v>470</v>
      </c>
      <c r="S31" s="26">
        <f t="shared" si="25"/>
        <v>-9.4E-2</v>
      </c>
      <c r="T31" s="27"/>
      <c r="U31" s="30">
        <f t="shared" si="1"/>
        <v>-4.7E-2</v>
      </c>
      <c r="V31" s="31">
        <f t="shared" si="2"/>
        <v>1</v>
      </c>
      <c r="X31" s="28"/>
      <c r="Y31" s="25">
        <f t="shared" si="32"/>
        <v>470</v>
      </c>
      <c r="Z31" s="26">
        <f t="shared" si="26"/>
        <v>0</v>
      </c>
      <c r="AA31" s="27"/>
      <c r="AB31" s="30">
        <f t="shared" si="3"/>
        <v>9.4E-2</v>
      </c>
      <c r="AC31" s="31">
        <f t="shared" si="4"/>
        <v>-1</v>
      </c>
      <c r="AE31" s="28"/>
      <c r="AF31" s="25">
        <f t="shared" si="33"/>
        <v>470</v>
      </c>
      <c r="AG31" s="26">
        <f t="shared" si="27"/>
        <v>0</v>
      </c>
      <c r="AH31" s="27"/>
      <c r="AI31" s="30">
        <f t="shared" si="5"/>
        <v>0</v>
      </c>
      <c r="AJ31" s="31" t="str">
        <f t="shared" si="6"/>
        <v/>
      </c>
      <c r="AL31" s="28"/>
      <c r="AM31" s="25">
        <f t="shared" si="34"/>
        <v>470</v>
      </c>
      <c r="AN31" s="26">
        <f t="shared" si="28"/>
        <v>0</v>
      </c>
      <c r="AO31" s="27"/>
      <c r="AP31" s="30">
        <f t="shared" si="7"/>
        <v>0</v>
      </c>
      <c r="AQ31" s="31" t="str">
        <f t="shared" si="8"/>
        <v/>
      </c>
    </row>
    <row r="32" spans="2:43" x14ac:dyDescent="0.25">
      <c r="B32" s="33"/>
      <c r="C32" s="21"/>
      <c r="D32" s="22"/>
      <c r="E32" s="23"/>
      <c r="F32" s="24"/>
      <c r="G32" s="25">
        <f t="shared" si="29"/>
        <v>470</v>
      </c>
      <c r="H32" s="26">
        <f t="shared" si="0"/>
        <v>0</v>
      </c>
      <c r="I32" s="27"/>
      <c r="J32" s="28"/>
      <c r="K32" s="25">
        <f t="shared" si="30"/>
        <v>470</v>
      </c>
      <c r="L32" s="26">
        <f t="shared" si="22"/>
        <v>0</v>
      </c>
      <c r="M32" s="27"/>
      <c r="N32" s="30">
        <f t="shared" si="23"/>
        <v>0</v>
      </c>
      <c r="O32" s="31" t="str">
        <f t="shared" si="24"/>
        <v/>
      </c>
      <c r="Q32" s="28"/>
      <c r="R32" s="25">
        <f t="shared" si="31"/>
        <v>470</v>
      </c>
      <c r="S32" s="26">
        <f t="shared" si="25"/>
        <v>0</v>
      </c>
      <c r="T32" s="27"/>
      <c r="U32" s="30">
        <f t="shared" si="1"/>
        <v>0</v>
      </c>
      <c r="V32" s="31" t="str">
        <f t="shared" si="2"/>
        <v/>
      </c>
      <c r="X32" s="28"/>
      <c r="Y32" s="25">
        <f t="shared" si="32"/>
        <v>470</v>
      </c>
      <c r="Z32" s="26">
        <f t="shared" si="26"/>
        <v>0</v>
      </c>
      <c r="AA32" s="27"/>
      <c r="AB32" s="30">
        <f t="shared" si="3"/>
        <v>0</v>
      </c>
      <c r="AC32" s="31" t="str">
        <f t="shared" si="4"/>
        <v/>
      </c>
      <c r="AE32" s="28"/>
      <c r="AF32" s="25">
        <f t="shared" si="33"/>
        <v>470</v>
      </c>
      <c r="AG32" s="26">
        <f t="shared" si="27"/>
        <v>0</v>
      </c>
      <c r="AH32" s="27"/>
      <c r="AI32" s="30">
        <f t="shared" si="5"/>
        <v>0</v>
      </c>
      <c r="AJ32" s="31" t="str">
        <f t="shared" si="6"/>
        <v/>
      </c>
      <c r="AL32" s="28"/>
      <c r="AM32" s="25">
        <f t="shared" si="34"/>
        <v>470</v>
      </c>
      <c r="AN32" s="26">
        <f t="shared" si="28"/>
        <v>0</v>
      </c>
      <c r="AO32" s="27"/>
      <c r="AP32" s="30">
        <f t="shared" si="7"/>
        <v>0</v>
      </c>
      <c r="AQ32" s="31" t="str">
        <f t="shared" si="8"/>
        <v/>
      </c>
    </row>
    <row r="33" spans="2:43" x14ac:dyDescent="0.25">
      <c r="B33" s="33"/>
      <c r="C33" s="21"/>
      <c r="D33" s="22"/>
      <c r="E33" s="23"/>
      <c r="F33" s="24"/>
      <c r="G33" s="25">
        <f t="shared" si="29"/>
        <v>470</v>
      </c>
      <c r="H33" s="26">
        <f t="shared" si="0"/>
        <v>0</v>
      </c>
      <c r="I33" s="27"/>
      <c r="J33" s="28"/>
      <c r="K33" s="25">
        <f t="shared" si="30"/>
        <v>470</v>
      </c>
      <c r="L33" s="26">
        <f t="shared" si="22"/>
        <v>0</v>
      </c>
      <c r="M33" s="27"/>
      <c r="N33" s="30">
        <f t="shared" si="23"/>
        <v>0</v>
      </c>
      <c r="O33" s="31" t="str">
        <f t="shared" si="24"/>
        <v/>
      </c>
      <c r="Q33" s="28"/>
      <c r="R33" s="25">
        <f t="shared" si="31"/>
        <v>470</v>
      </c>
      <c r="S33" s="26">
        <f t="shared" si="25"/>
        <v>0</v>
      </c>
      <c r="T33" s="27"/>
      <c r="U33" s="30">
        <f t="shared" si="1"/>
        <v>0</v>
      </c>
      <c r="V33" s="31" t="str">
        <f t="shared" si="2"/>
        <v/>
      </c>
      <c r="X33" s="28"/>
      <c r="Y33" s="25">
        <f t="shared" si="32"/>
        <v>470</v>
      </c>
      <c r="Z33" s="26">
        <f t="shared" si="26"/>
        <v>0</v>
      </c>
      <c r="AA33" s="27"/>
      <c r="AB33" s="30">
        <f t="shared" si="3"/>
        <v>0</v>
      </c>
      <c r="AC33" s="31" t="str">
        <f t="shared" si="4"/>
        <v/>
      </c>
      <c r="AE33" s="28"/>
      <c r="AF33" s="25">
        <f t="shared" si="33"/>
        <v>470</v>
      </c>
      <c r="AG33" s="26">
        <f t="shared" si="27"/>
        <v>0</v>
      </c>
      <c r="AH33" s="27"/>
      <c r="AI33" s="30">
        <f t="shared" si="5"/>
        <v>0</v>
      </c>
      <c r="AJ33" s="31" t="str">
        <f t="shared" si="6"/>
        <v/>
      </c>
      <c r="AL33" s="28"/>
      <c r="AM33" s="25">
        <f t="shared" si="34"/>
        <v>470</v>
      </c>
      <c r="AN33" s="26">
        <f t="shared" si="28"/>
        <v>0</v>
      </c>
      <c r="AO33" s="27"/>
      <c r="AP33" s="30">
        <f t="shared" si="7"/>
        <v>0</v>
      </c>
      <c r="AQ33" s="31" t="str">
        <f t="shared" si="8"/>
        <v/>
      </c>
    </row>
    <row r="34" spans="2:43" x14ac:dyDescent="0.25">
      <c r="B34" s="33"/>
      <c r="C34" s="21"/>
      <c r="D34" s="22"/>
      <c r="E34" s="23"/>
      <c r="F34" s="24"/>
      <c r="G34" s="25">
        <f t="shared" si="29"/>
        <v>470</v>
      </c>
      <c r="H34" s="26">
        <f t="shared" si="0"/>
        <v>0</v>
      </c>
      <c r="I34" s="27"/>
      <c r="J34" s="28"/>
      <c r="K34" s="25">
        <f t="shared" si="30"/>
        <v>470</v>
      </c>
      <c r="L34" s="26">
        <f t="shared" si="22"/>
        <v>0</v>
      </c>
      <c r="M34" s="27"/>
      <c r="N34" s="30">
        <f t="shared" si="23"/>
        <v>0</v>
      </c>
      <c r="O34" s="31" t="str">
        <f t="shared" si="24"/>
        <v/>
      </c>
      <c r="Q34" s="28"/>
      <c r="R34" s="25">
        <f t="shared" si="31"/>
        <v>470</v>
      </c>
      <c r="S34" s="26">
        <f t="shared" si="25"/>
        <v>0</v>
      </c>
      <c r="T34" s="27"/>
      <c r="U34" s="30">
        <f t="shared" si="1"/>
        <v>0</v>
      </c>
      <c r="V34" s="31" t="str">
        <f t="shared" si="2"/>
        <v/>
      </c>
      <c r="X34" s="28"/>
      <c r="Y34" s="25">
        <f t="shared" si="32"/>
        <v>470</v>
      </c>
      <c r="Z34" s="26">
        <f t="shared" si="26"/>
        <v>0</v>
      </c>
      <c r="AA34" s="27"/>
      <c r="AB34" s="30">
        <f t="shared" si="3"/>
        <v>0</v>
      </c>
      <c r="AC34" s="31" t="str">
        <f t="shared" si="4"/>
        <v/>
      </c>
      <c r="AE34" s="28"/>
      <c r="AF34" s="25">
        <f t="shared" si="33"/>
        <v>470</v>
      </c>
      <c r="AG34" s="26">
        <f t="shared" si="27"/>
        <v>0</v>
      </c>
      <c r="AH34" s="27"/>
      <c r="AI34" s="30">
        <f t="shared" si="5"/>
        <v>0</v>
      </c>
      <c r="AJ34" s="31" t="str">
        <f t="shared" si="6"/>
        <v/>
      </c>
      <c r="AL34" s="28"/>
      <c r="AM34" s="25">
        <f t="shared" si="34"/>
        <v>470</v>
      </c>
      <c r="AN34" s="26">
        <f t="shared" si="28"/>
        <v>0</v>
      </c>
      <c r="AO34" s="27"/>
      <c r="AP34" s="30">
        <f t="shared" si="7"/>
        <v>0</v>
      </c>
      <c r="AQ34" s="31" t="str">
        <f t="shared" si="8"/>
        <v/>
      </c>
    </row>
    <row r="35" spans="2:43" x14ac:dyDescent="0.25">
      <c r="B35" s="33"/>
      <c r="C35" s="21"/>
      <c r="D35" s="22"/>
      <c r="E35" s="23"/>
      <c r="F35" s="24"/>
      <c r="G35" s="25">
        <f t="shared" si="29"/>
        <v>470</v>
      </c>
      <c r="H35" s="26">
        <f t="shared" si="0"/>
        <v>0</v>
      </c>
      <c r="I35" s="27"/>
      <c r="J35" s="28"/>
      <c r="K35" s="25">
        <f t="shared" si="30"/>
        <v>470</v>
      </c>
      <c r="L35" s="26">
        <f t="shared" si="22"/>
        <v>0</v>
      </c>
      <c r="M35" s="27"/>
      <c r="N35" s="30">
        <f t="shared" si="23"/>
        <v>0</v>
      </c>
      <c r="O35" s="31" t="str">
        <f t="shared" si="24"/>
        <v/>
      </c>
      <c r="Q35" s="28"/>
      <c r="R35" s="25">
        <f t="shared" si="31"/>
        <v>470</v>
      </c>
      <c r="S35" s="26">
        <f t="shared" si="25"/>
        <v>0</v>
      </c>
      <c r="T35" s="27"/>
      <c r="U35" s="30">
        <f t="shared" si="1"/>
        <v>0</v>
      </c>
      <c r="V35" s="31" t="str">
        <f t="shared" si="2"/>
        <v/>
      </c>
      <c r="X35" s="28"/>
      <c r="Y35" s="25">
        <f t="shared" si="32"/>
        <v>470</v>
      </c>
      <c r="Z35" s="26">
        <f t="shared" si="26"/>
        <v>0</v>
      </c>
      <c r="AA35" s="27"/>
      <c r="AB35" s="30">
        <f t="shared" si="3"/>
        <v>0</v>
      </c>
      <c r="AC35" s="31" t="str">
        <f t="shared" si="4"/>
        <v/>
      </c>
      <c r="AE35" s="28"/>
      <c r="AF35" s="25">
        <f t="shared" si="33"/>
        <v>470</v>
      </c>
      <c r="AG35" s="26">
        <f t="shared" si="27"/>
        <v>0</v>
      </c>
      <c r="AH35" s="27"/>
      <c r="AI35" s="30">
        <f t="shared" si="5"/>
        <v>0</v>
      </c>
      <c r="AJ35" s="31" t="str">
        <f t="shared" si="6"/>
        <v/>
      </c>
      <c r="AL35" s="28"/>
      <c r="AM35" s="25">
        <f t="shared" si="34"/>
        <v>470</v>
      </c>
      <c r="AN35" s="26">
        <f t="shared" si="28"/>
        <v>0</v>
      </c>
      <c r="AO35" s="27"/>
      <c r="AP35" s="30">
        <f t="shared" si="7"/>
        <v>0</v>
      </c>
      <c r="AQ35" s="31" t="str">
        <f t="shared" si="8"/>
        <v/>
      </c>
    </row>
    <row r="36" spans="2:43" ht="25" x14ac:dyDescent="0.25">
      <c r="B36" s="229" t="s">
        <v>101</v>
      </c>
      <c r="C36" s="21"/>
      <c r="D36" s="22" t="s">
        <v>20</v>
      </c>
      <c r="E36" s="23"/>
      <c r="F36" s="24">
        <f>+'Proposed Rates'!D59</f>
        <v>1.2999999999999999E-3</v>
      </c>
      <c r="G36" s="45">
        <f>$F$18</f>
        <v>470</v>
      </c>
      <c r="H36" s="26">
        <f t="shared" si="0"/>
        <v>0.61099999999999999</v>
      </c>
      <c r="I36" s="27"/>
      <c r="J36" s="46">
        <f>+'Proposed Rates'!E59</f>
        <v>-8.0000000000000004E-4</v>
      </c>
      <c r="K36" s="45">
        <f>$F$18</f>
        <v>470</v>
      </c>
      <c r="L36" s="26">
        <f t="shared" si="22"/>
        <v>-0.376</v>
      </c>
      <c r="M36" s="27"/>
      <c r="N36" s="30">
        <f t="shared" si="23"/>
        <v>-0.98699999999999999</v>
      </c>
      <c r="O36" s="31">
        <f t="shared" si="24"/>
        <v>-1.6153846153846154</v>
      </c>
      <c r="Q36" s="28">
        <f>+'Proposed Rates'!F59</f>
        <v>-8.0000000000000004E-4</v>
      </c>
      <c r="R36" s="45">
        <f>$F$18</f>
        <v>470</v>
      </c>
      <c r="S36" s="26">
        <f t="shared" si="25"/>
        <v>-0.376</v>
      </c>
      <c r="T36" s="27"/>
      <c r="U36" s="30">
        <f t="shared" si="1"/>
        <v>0</v>
      </c>
      <c r="V36" s="31">
        <f t="shared" si="2"/>
        <v>0</v>
      </c>
      <c r="X36" s="28">
        <f>+'Proposed Rates'!G59</f>
        <v>0</v>
      </c>
      <c r="Y36" s="45">
        <f>$F$18</f>
        <v>470</v>
      </c>
      <c r="Z36" s="26">
        <f t="shared" si="26"/>
        <v>0</v>
      </c>
      <c r="AA36" s="27"/>
      <c r="AB36" s="30">
        <f t="shared" si="3"/>
        <v>0.376</v>
      </c>
      <c r="AC36" s="31">
        <f t="shared" si="4"/>
        <v>-1</v>
      </c>
      <c r="AE36" s="28">
        <f>+'Proposed Rates'!H59</f>
        <v>0</v>
      </c>
      <c r="AF36" s="25">
        <f t="shared" si="33"/>
        <v>470</v>
      </c>
      <c r="AG36" s="26">
        <f t="shared" si="27"/>
        <v>0</v>
      </c>
      <c r="AH36" s="27"/>
      <c r="AI36" s="30">
        <f t="shared" si="5"/>
        <v>0</v>
      </c>
      <c r="AJ36" s="31" t="str">
        <f t="shared" si="6"/>
        <v/>
      </c>
      <c r="AL36" s="28">
        <f>+'Proposed Rates'!I59</f>
        <v>0</v>
      </c>
      <c r="AM36" s="25">
        <f t="shared" si="34"/>
        <v>470</v>
      </c>
      <c r="AN36" s="26">
        <f t="shared" si="28"/>
        <v>0</v>
      </c>
      <c r="AO36" s="27"/>
      <c r="AP36" s="30">
        <f t="shared" si="7"/>
        <v>0</v>
      </c>
      <c r="AQ36" s="31" t="str">
        <f t="shared" si="8"/>
        <v/>
      </c>
    </row>
    <row r="37" spans="2:43" x14ac:dyDescent="0.25">
      <c r="B37" s="33"/>
      <c r="C37" s="21"/>
      <c r="D37" s="22"/>
      <c r="E37" s="23"/>
      <c r="F37" s="24"/>
      <c r="G37" s="25">
        <f t="shared" si="29"/>
        <v>470</v>
      </c>
      <c r="H37" s="26">
        <f t="shared" si="0"/>
        <v>0</v>
      </c>
      <c r="I37" s="27"/>
      <c r="J37" s="28"/>
      <c r="K37" s="25">
        <f t="shared" si="30"/>
        <v>470</v>
      </c>
      <c r="L37" s="26">
        <f t="shared" si="22"/>
        <v>0</v>
      </c>
      <c r="M37" s="27"/>
      <c r="N37" s="30">
        <f t="shared" si="23"/>
        <v>0</v>
      </c>
      <c r="O37" s="31" t="str">
        <f t="shared" si="24"/>
        <v/>
      </c>
      <c r="Q37" s="28"/>
      <c r="R37" s="25">
        <f t="shared" si="31"/>
        <v>470</v>
      </c>
      <c r="S37" s="26">
        <f t="shared" si="25"/>
        <v>0</v>
      </c>
      <c r="T37" s="27"/>
      <c r="U37" s="30">
        <f t="shared" si="1"/>
        <v>0</v>
      </c>
      <c r="V37" s="31" t="str">
        <f t="shared" si="2"/>
        <v/>
      </c>
      <c r="X37" s="28"/>
      <c r="Y37" s="25">
        <f t="shared" si="32"/>
        <v>470</v>
      </c>
      <c r="Z37" s="26">
        <f t="shared" si="26"/>
        <v>0</v>
      </c>
      <c r="AA37" s="27"/>
      <c r="AB37" s="30">
        <f t="shared" si="3"/>
        <v>0</v>
      </c>
      <c r="AC37" s="31" t="str">
        <f t="shared" si="4"/>
        <v/>
      </c>
      <c r="AE37" s="28"/>
      <c r="AF37" s="25">
        <f t="shared" si="33"/>
        <v>470</v>
      </c>
      <c r="AG37" s="26">
        <f t="shared" si="27"/>
        <v>0</v>
      </c>
      <c r="AH37" s="27"/>
      <c r="AI37" s="30">
        <f t="shared" si="5"/>
        <v>0</v>
      </c>
      <c r="AJ37" s="31" t="str">
        <f t="shared" si="6"/>
        <v/>
      </c>
      <c r="AL37" s="28"/>
      <c r="AM37" s="25">
        <f t="shared" si="34"/>
        <v>470</v>
      </c>
      <c r="AN37" s="26">
        <f t="shared" si="28"/>
        <v>0</v>
      </c>
      <c r="AO37" s="27"/>
      <c r="AP37" s="30">
        <f t="shared" si="7"/>
        <v>0</v>
      </c>
      <c r="AQ37" s="31" t="str">
        <f t="shared" si="8"/>
        <v/>
      </c>
    </row>
    <row r="38" spans="2:43" x14ac:dyDescent="0.25">
      <c r="B38" s="33"/>
      <c r="C38" s="21"/>
      <c r="D38" s="22"/>
      <c r="E38" s="23"/>
      <c r="F38" s="24"/>
      <c r="G38" s="25">
        <f t="shared" si="29"/>
        <v>470</v>
      </c>
      <c r="H38" s="26">
        <f t="shared" si="0"/>
        <v>0</v>
      </c>
      <c r="I38" s="27"/>
      <c r="J38" s="28"/>
      <c r="K38" s="25">
        <f t="shared" si="30"/>
        <v>470</v>
      </c>
      <c r="L38" s="26">
        <f t="shared" si="22"/>
        <v>0</v>
      </c>
      <c r="M38" s="27"/>
      <c r="N38" s="30">
        <f t="shared" si="23"/>
        <v>0</v>
      </c>
      <c r="O38" s="31" t="str">
        <f t="shared" si="24"/>
        <v/>
      </c>
      <c r="Q38" s="28"/>
      <c r="R38" s="25">
        <f t="shared" si="31"/>
        <v>470</v>
      </c>
      <c r="S38" s="26">
        <f t="shared" si="25"/>
        <v>0</v>
      </c>
      <c r="T38" s="27"/>
      <c r="U38" s="30">
        <f t="shared" si="1"/>
        <v>0</v>
      </c>
      <c r="V38" s="31" t="str">
        <f t="shared" si="2"/>
        <v/>
      </c>
      <c r="X38" s="28"/>
      <c r="Y38" s="25">
        <f t="shared" si="32"/>
        <v>470</v>
      </c>
      <c r="Z38" s="26">
        <f t="shared" si="26"/>
        <v>0</v>
      </c>
      <c r="AA38" s="27"/>
      <c r="AB38" s="30">
        <f t="shared" si="3"/>
        <v>0</v>
      </c>
      <c r="AC38" s="31" t="str">
        <f t="shared" si="4"/>
        <v/>
      </c>
      <c r="AE38" s="28"/>
      <c r="AF38" s="25">
        <f t="shared" si="33"/>
        <v>470</v>
      </c>
      <c r="AG38" s="26">
        <f t="shared" si="27"/>
        <v>0</v>
      </c>
      <c r="AH38" s="27"/>
      <c r="AI38" s="30">
        <f t="shared" si="5"/>
        <v>0</v>
      </c>
      <c r="AJ38" s="31" t="str">
        <f t="shared" si="6"/>
        <v/>
      </c>
      <c r="AL38" s="28"/>
      <c r="AM38" s="25">
        <f t="shared" si="34"/>
        <v>470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17.074999999999999</v>
      </c>
      <c r="I39" s="62"/>
      <c r="J39" s="239"/>
      <c r="K39" s="240"/>
      <c r="L39" s="238">
        <f>SUM(L23:L38)</f>
        <v>16.931999999999999</v>
      </c>
      <c r="M39" s="62"/>
      <c r="N39" s="37">
        <f t="shared" si="23"/>
        <v>-0.14300000000000068</v>
      </c>
      <c r="O39" s="38">
        <f t="shared" si="24"/>
        <v>-8.3748169838946222E-3</v>
      </c>
      <c r="Q39" s="239"/>
      <c r="R39" s="240"/>
      <c r="S39" s="238">
        <f>SUM(S23:S38)</f>
        <v>18.177999999999997</v>
      </c>
      <c r="T39" s="62"/>
      <c r="U39" s="37">
        <f t="shared" si="1"/>
        <v>1.2459999999999987</v>
      </c>
      <c r="V39" s="38">
        <f t="shared" si="2"/>
        <v>7.3588471533191521E-2</v>
      </c>
      <c r="X39" s="239"/>
      <c r="Y39" s="240"/>
      <c r="Z39" s="238">
        <f>SUM(Z23:Z38)</f>
        <v>19.884</v>
      </c>
      <c r="AA39" s="62"/>
      <c r="AB39" s="37">
        <f t="shared" si="3"/>
        <v>1.7060000000000031</v>
      </c>
      <c r="AC39" s="38">
        <f t="shared" si="4"/>
        <v>9.3849708438772328E-2</v>
      </c>
      <c r="AE39" s="239"/>
      <c r="AF39" s="240"/>
      <c r="AG39" s="238">
        <f>SUM(AG23:AG38)</f>
        <v>20.841999999999999</v>
      </c>
      <c r="AH39" s="62"/>
      <c r="AI39" s="37">
        <f t="shared" si="5"/>
        <v>0.95799999999999841</v>
      </c>
      <c r="AJ39" s="38">
        <f t="shared" si="6"/>
        <v>4.8179440756386964E-2</v>
      </c>
      <c r="AL39" s="239"/>
      <c r="AM39" s="240"/>
      <c r="AN39" s="238">
        <f>SUM(AN23:AN38)</f>
        <v>21.588999999999999</v>
      </c>
      <c r="AO39" s="62"/>
      <c r="AP39" s="37">
        <f t="shared" si="7"/>
        <v>0.74699999999999989</v>
      </c>
      <c r="AQ39" s="38">
        <f t="shared" si="8"/>
        <v>3.5841090106515684E-2</v>
      </c>
    </row>
    <row r="40" spans="2:43" ht="25" x14ac:dyDescent="0.25">
      <c r="B40" s="40" t="str">
        <f>+'&gt;50 (100)'!B40</f>
        <v>Deferral/Variance Account Disposition Rate Rider Class 1</v>
      </c>
      <c r="C40" s="21"/>
      <c r="D40" s="22" t="s">
        <v>20</v>
      </c>
      <c r="E40" s="23"/>
      <c r="F40" s="24">
        <f>+'Proposed Rates'!D45</f>
        <v>-2.0000000000000001E-4</v>
      </c>
      <c r="G40" s="25">
        <f t="shared" ref="G40:G43" si="35">$F$18</f>
        <v>470</v>
      </c>
      <c r="H40" s="26">
        <f>G40*F40</f>
        <v>-9.4E-2</v>
      </c>
      <c r="I40" s="27"/>
      <c r="J40" s="28">
        <f>+'Proposed Rates'!E45</f>
        <v>-5.9999999999999995E-4</v>
      </c>
      <c r="K40" s="25">
        <f t="shared" ref="K40:K43" si="36">$F$18</f>
        <v>470</v>
      </c>
      <c r="L40" s="26">
        <f>K40*J40</f>
        <v>-0.28199999999999997</v>
      </c>
      <c r="M40" s="27"/>
      <c r="N40" s="30">
        <f>L40-H40</f>
        <v>-0.18799999999999997</v>
      </c>
      <c r="O40" s="31">
        <f>IF((H40)=0,"",(N40/H40))</f>
        <v>1.9999999999999998</v>
      </c>
      <c r="Q40" s="28">
        <f>+'Proposed Rates'!F45</f>
        <v>-5.9999999999999995E-4</v>
      </c>
      <c r="R40" s="25">
        <f t="shared" ref="R40:R43" si="37">$F$18</f>
        <v>470</v>
      </c>
      <c r="S40" s="26">
        <f>R40*Q40</f>
        <v>-0.28199999999999997</v>
      </c>
      <c r="T40" s="27"/>
      <c r="U40" s="30">
        <f t="shared" si="1"/>
        <v>0</v>
      </c>
      <c r="V40" s="31">
        <f t="shared" si="2"/>
        <v>0</v>
      </c>
      <c r="X40" s="28">
        <f>+'Proposed Rates'!G45</f>
        <v>0</v>
      </c>
      <c r="Y40" s="25">
        <f t="shared" ref="Y40:Y43" si="38">$F$18</f>
        <v>470</v>
      </c>
      <c r="Z40" s="26">
        <f>Y40*X40</f>
        <v>0</v>
      </c>
      <c r="AA40" s="27"/>
      <c r="AB40" s="30">
        <f t="shared" si="3"/>
        <v>0.28199999999999997</v>
      </c>
      <c r="AC40" s="31">
        <f t="shared" si="4"/>
        <v>-1</v>
      </c>
      <c r="AE40" s="28">
        <f>+'Proposed Rates'!H45</f>
        <v>0</v>
      </c>
      <c r="AF40" s="25">
        <f t="shared" ref="AF40:AF43" si="39">$F$18</f>
        <v>470</v>
      </c>
      <c r="AG40" s="26">
        <f>AF40*AE40</f>
        <v>0</v>
      </c>
      <c r="AH40" s="27"/>
      <c r="AI40" s="30">
        <f t="shared" si="5"/>
        <v>0</v>
      </c>
      <c r="AJ40" s="31" t="str">
        <f t="shared" si="6"/>
        <v/>
      </c>
      <c r="AL40" s="28">
        <f>+'Proposed Rates'!I45</f>
        <v>0</v>
      </c>
      <c r="AM40" s="25">
        <f t="shared" ref="AM40:AM43" si="40">$F$18</f>
        <v>470</v>
      </c>
      <c r="AN40" s="26">
        <f>AM40*AL40</f>
        <v>0</v>
      </c>
      <c r="AO40" s="27"/>
      <c r="AP40" s="30">
        <f t="shared" si="7"/>
        <v>0</v>
      </c>
      <c r="AQ40" s="31" t="str">
        <f t="shared" si="8"/>
        <v/>
      </c>
    </row>
    <row r="41" spans="2:43" x14ac:dyDescent="0.25">
      <c r="B41" s="40"/>
      <c r="C41" s="21"/>
      <c r="D41" s="22"/>
      <c r="E41" s="23"/>
      <c r="F41" s="24"/>
      <c r="G41" s="25"/>
      <c r="H41" s="26"/>
      <c r="I41" s="41"/>
      <c r="J41" s="28"/>
      <c r="K41" s="25"/>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tr">
        <f>+'&gt;50 (100)'!B42</f>
        <v xml:space="preserve">Deferral/Variance Account Disposition Rate Rider -  Global Adjustment </v>
      </c>
      <c r="C42" s="21"/>
      <c r="D42" s="22" t="s">
        <v>20</v>
      </c>
      <c r="E42" s="23"/>
      <c r="F42" s="24">
        <f>'Proposed Rates'!D129</f>
        <v>0</v>
      </c>
      <c r="G42" s="25">
        <f t="shared" si="35"/>
        <v>470</v>
      </c>
      <c r="H42" s="26">
        <f t="shared" ref="H42:H43" si="41">G42*F42</f>
        <v>0</v>
      </c>
      <c r="I42" s="41"/>
      <c r="J42" s="28"/>
      <c r="K42" s="25">
        <f t="shared" si="36"/>
        <v>470</v>
      </c>
      <c r="L42" s="26">
        <f t="shared" ref="L42:L43" si="42">K42*J42</f>
        <v>0</v>
      </c>
      <c r="M42" s="42"/>
      <c r="N42" s="30">
        <f t="shared" ref="N42:N43" si="43">L42-H42</f>
        <v>0</v>
      </c>
      <c r="O42" s="31" t="str">
        <f t="shared" ref="O42:O64" si="44">IF((H42)=0,"",(N42/H42))</f>
        <v/>
      </c>
      <c r="Q42" s="28">
        <f>'Proposed Rates'!F129</f>
        <v>0</v>
      </c>
      <c r="R42" s="25">
        <f t="shared" si="37"/>
        <v>470</v>
      </c>
      <c r="S42" s="26">
        <f t="shared" ref="S42:S43" si="45">R42*Q42</f>
        <v>0</v>
      </c>
      <c r="T42" s="42"/>
      <c r="U42" s="30">
        <f t="shared" si="1"/>
        <v>0</v>
      </c>
      <c r="V42" s="31" t="str">
        <f t="shared" si="2"/>
        <v/>
      </c>
      <c r="X42" s="28">
        <f>'Proposed Rates'!G129</f>
        <v>0</v>
      </c>
      <c r="Y42" s="25">
        <f t="shared" si="38"/>
        <v>470</v>
      </c>
      <c r="Z42" s="26">
        <f t="shared" ref="Z42:Z43" si="46">Y42*X42</f>
        <v>0</v>
      </c>
      <c r="AA42" s="42"/>
      <c r="AB42" s="30">
        <f t="shared" si="3"/>
        <v>0</v>
      </c>
      <c r="AC42" s="31" t="str">
        <f t="shared" si="4"/>
        <v/>
      </c>
      <c r="AE42" s="28">
        <f>'Proposed Rates'!H129</f>
        <v>0</v>
      </c>
      <c r="AF42" s="25">
        <f t="shared" si="39"/>
        <v>470</v>
      </c>
      <c r="AG42" s="26">
        <f t="shared" ref="AG42:AG43" si="47">AF42*AE42</f>
        <v>0</v>
      </c>
      <c r="AH42" s="42"/>
      <c r="AI42" s="30">
        <f t="shared" si="5"/>
        <v>0</v>
      </c>
      <c r="AJ42" s="31" t="str">
        <f t="shared" si="6"/>
        <v/>
      </c>
      <c r="AL42" s="28">
        <f>'Proposed Rates'!I129</f>
        <v>0</v>
      </c>
      <c r="AM42" s="25">
        <f t="shared" si="40"/>
        <v>470</v>
      </c>
      <c r="AN42" s="26">
        <f t="shared" ref="AN42:AN43" si="48">AM42*AL42</f>
        <v>0</v>
      </c>
      <c r="AO42" s="42"/>
      <c r="AP42" s="30">
        <f t="shared" si="7"/>
        <v>0</v>
      </c>
      <c r="AQ42" s="31" t="str">
        <f t="shared" si="8"/>
        <v/>
      </c>
    </row>
    <row r="43" spans="2:43" ht="37.5" x14ac:dyDescent="0.25">
      <c r="B43" s="40" t="str">
        <f>+'&gt;50 (100)'!B43</f>
        <v>Deferral / Variance Accounts Balances (excluding Global Adj.) - NON-WMP</v>
      </c>
      <c r="C43" s="21"/>
      <c r="D43" s="22" t="s">
        <v>20</v>
      </c>
      <c r="E43" s="23"/>
      <c r="F43" s="24">
        <f>+'Proposed Rates'!D146</f>
        <v>0</v>
      </c>
      <c r="G43" s="25">
        <f t="shared" si="35"/>
        <v>470</v>
      </c>
      <c r="H43" s="26">
        <f t="shared" si="41"/>
        <v>0</v>
      </c>
      <c r="I43" s="41"/>
      <c r="J43" s="28">
        <f>+'Proposed Rates'!E146</f>
        <v>0</v>
      </c>
      <c r="K43" s="25">
        <f t="shared" si="36"/>
        <v>470</v>
      </c>
      <c r="L43" s="26">
        <f t="shared" si="42"/>
        <v>0</v>
      </c>
      <c r="M43" s="42"/>
      <c r="N43" s="30">
        <f t="shared" si="43"/>
        <v>0</v>
      </c>
      <c r="O43" s="31" t="str">
        <f t="shared" si="44"/>
        <v/>
      </c>
      <c r="Q43" s="28">
        <f>+'Proposed Rates'!F146</f>
        <v>0</v>
      </c>
      <c r="R43" s="25">
        <f t="shared" si="37"/>
        <v>470</v>
      </c>
      <c r="S43" s="26">
        <f t="shared" si="45"/>
        <v>0</v>
      </c>
      <c r="T43" s="42"/>
      <c r="U43" s="30">
        <f t="shared" si="1"/>
        <v>0</v>
      </c>
      <c r="V43" s="31" t="str">
        <f t="shared" si="2"/>
        <v/>
      </c>
      <c r="X43" s="28">
        <f>+'Proposed Rates'!G146</f>
        <v>0</v>
      </c>
      <c r="Y43" s="25">
        <f t="shared" si="38"/>
        <v>470</v>
      </c>
      <c r="Z43" s="26">
        <f t="shared" si="46"/>
        <v>0</v>
      </c>
      <c r="AA43" s="42"/>
      <c r="AB43" s="30">
        <f t="shared" si="3"/>
        <v>0</v>
      </c>
      <c r="AC43" s="31" t="str">
        <f t="shared" si="4"/>
        <v/>
      </c>
      <c r="AE43" s="28">
        <f>+'Proposed Rates'!H146</f>
        <v>0</v>
      </c>
      <c r="AF43" s="25">
        <f t="shared" si="39"/>
        <v>470</v>
      </c>
      <c r="AG43" s="26">
        <f t="shared" si="47"/>
        <v>0</v>
      </c>
      <c r="AH43" s="42"/>
      <c r="AI43" s="30">
        <f t="shared" si="5"/>
        <v>0</v>
      </c>
      <c r="AJ43" s="31" t="str">
        <f t="shared" si="6"/>
        <v/>
      </c>
      <c r="AL43" s="28">
        <f>+'Proposed Rates'!I146</f>
        <v>0</v>
      </c>
      <c r="AM43" s="25">
        <f t="shared" si="40"/>
        <v>470</v>
      </c>
      <c r="AN43" s="26">
        <f t="shared" si="48"/>
        <v>0</v>
      </c>
      <c r="AO43" s="42"/>
      <c r="AP43" s="30">
        <f t="shared" si="7"/>
        <v>0</v>
      </c>
      <c r="AQ43" s="31" t="str">
        <f t="shared" si="8"/>
        <v/>
      </c>
    </row>
    <row r="44" spans="2:43" x14ac:dyDescent="0.25">
      <c r="B44" s="43" t="s">
        <v>24</v>
      </c>
      <c r="C44" s="21"/>
      <c r="D44" s="22" t="s">
        <v>20</v>
      </c>
      <c r="E44" s="23"/>
      <c r="F44" s="44">
        <f>'Proposed Rates'!D240</f>
        <v>6.0000000000000002E-5</v>
      </c>
      <c r="G44" s="45">
        <f>$F$18+G45</f>
        <v>485.74500000000006</v>
      </c>
      <c r="H44" s="26">
        <f>G44*F44</f>
        <v>2.9144700000000006E-2</v>
      </c>
      <c r="I44" s="27"/>
      <c r="J44" s="44">
        <f>'Proposed Rates'!E240</f>
        <v>5.0000000000000002E-5</v>
      </c>
      <c r="K44" s="45">
        <f>+$G$44</f>
        <v>485.74500000000006</v>
      </c>
      <c r="L44" s="26">
        <f>K44*J44</f>
        <v>2.4287250000000003E-2</v>
      </c>
      <c r="M44" s="27"/>
      <c r="N44" s="30">
        <f>L44-H44</f>
        <v>-4.8574500000000027E-3</v>
      </c>
      <c r="O44" s="31">
        <f>IF((H44)=0,"",(N44/H44))</f>
        <v>-0.16666666666666671</v>
      </c>
      <c r="Q44" s="44">
        <f>'Proposed Rates'!F240</f>
        <v>5.0000000000000002E-5</v>
      </c>
      <c r="R44" s="45">
        <f>+$G$44</f>
        <v>485.74500000000006</v>
      </c>
      <c r="S44" s="26">
        <f>R44*Q44</f>
        <v>2.4287250000000003E-2</v>
      </c>
      <c r="T44" s="27"/>
      <c r="U44" s="30">
        <f t="shared" si="1"/>
        <v>0</v>
      </c>
      <c r="V44" s="31">
        <f t="shared" si="2"/>
        <v>0</v>
      </c>
      <c r="X44" s="44">
        <f>'Proposed Rates'!G240</f>
        <v>5.0000000000000002E-5</v>
      </c>
      <c r="Y44" s="45">
        <f>+$G$44</f>
        <v>485.74500000000006</v>
      </c>
      <c r="Z44" s="26">
        <f>Y44*X44</f>
        <v>2.4287250000000003E-2</v>
      </c>
      <c r="AA44" s="27"/>
      <c r="AB44" s="30">
        <f t="shared" si="3"/>
        <v>0</v>
      </c>
      <c r="AC44" s="31">
        <f t="shared" si="4"/>
        <v>0</v>
      </c>
      <c r="AE44" s="44">
        <f>'Proposed Rates'!H240</f>
        <v>5.0000000000000002E-5</v>
      </c>
      <c r="AF44" s="45">
        <f>+$G$44</f>
        <v>485.74500000000006</v>
      </c>
      <c r="AG44" s="26">
        <f>AF44*AE44</f>
        <v>2.4287250000000003E-2</v>
      </c>
      <c r="AH44" s="27"/>
      <c r="AI44" s="30">
        <f t="shared" si="5"/>
        <v>0</v>
      </c>
      <c r="AJ44" s="31">
        <f t="shared" si="6"/>
        <v>0</v>
      </c>
      <c r="AL44" s="44">
        <f>'Proposed Rates'!I240</f>
        <v>5.0000000000000002E-5</v>
      </c>
      <c r="AM44" s="45">
        <f>+$G$44</f>
        <v>485.74500000000006</v>
      </c>
      <c r="AN44" s="26">
        <f>AM44*AL44</f>
        <v>2.4287250000000003E-2</v>
      </c>
      <c r="AO44" s="27"/>
      <c r="AP44" s="30">
        <f t="shared" si="7"/>
        <v>0</v>
      </c>
      <c r="AQ44" s="31">
        <f t="shared" si="8"/>
        <v>0</v>
      </c>
    </row>
    <row r="45" spans="2:43" x14ac:dyDescent="0.25">
      <c r="B45" s="43" t="s">
        <v>25</v>
      </c>
      <c r="C45" s="21"/>
      <c r="D45" s="22"/>
      <c r="E45" s="23"/>
      <c r="F45" s="47">
        <f>0.65*$F$54+0.17*$F$55+0.18*$F$56</f>
        <v>0.12756999999999999</v>
      </c>
      <c r="G45" s="48">
        <f>$F$18*(1+$F$73)-$F$18</f>
        <v>15.745000000000061</v>
      </c>
      <c r="H45" s="26">
        <f t="shared" ref="H45" si="49">G45*F45</f>
        <v>2.0085896500000078</v>
      </c>
      <c r="I45" s="27"/>
      <c r="J45" s="49">
        <f>0.65*$J$54+0.17*$J$55+0.18*$J$56</f>
        <v>0.12756999999999999</v>
      </c>
      <c r="K45" s="48">
        <f>$F$18*(1+$J$73)-$F$18</f>
        <v>15.886000000000024</v>
      </c>
      <c r="L45" s="26">
        <f t="shared" ref="L45" si="50">K45*J45</f>
        <v>2.0265770200000031</v>
      </c>
      <c r="M45" s="27"/>
      <c r="N45" s="30">
        <f t="shared" ref="N45" si="51">L45-H45</f>
        <v>1.7987369999995284E-2</v>
      </c>
      <c r="O45" s="31">
        <f t="shared" ref="O45" si="52">IF((H45)=0,"",(N45/H45))</f>
        <v>8.9552238805946319E-3</v>
      </c>
      <c r="Q45" s="49">
        <f>0.65*$Q$54+0.17*$Q$55+0.18*$Q$56</f>
        <v>0.12756999999999999</v>
      </c>
      <c r="R45" s="48">
        <f>$F$18*(1+Q73)-$F$18</f>
        <v>15.886000000000024</v>
      </c>
      <c r="S45" s="26">
        <f t="shared" ref="S45" si="53">R45*Q45</f>
        <v>2.0265770200000031</v>
      </c>
      <c r="T45" s="27"/>
      <c r="U45" s="30">
        <f t="shared" si="1"/>
        <v>0</v>
      </c>
      <c r="V45" s="31">
        <f t="shared" si="2"/>
        <v>0</v>
      </c>
      <c r="X45" s="49">
        <f>0.65*$X$54+0.17*$X$55+0.18*$X$56</f>
        <v>0.12756999999999999</v>
      </c>
      <c r="Y45" s="48">
        <f>$F$18*(1+X73)-$F$18</f>
        <v>15.886000000000024</v>
      </c>
      <c r="Z45" s="26">
        <f t="shared" ref="Z45" si="54">Y45*X45</f>
        <v>2.0265770200000031</v>
      </c>
      <c r="AA45" s="27"/>
      <c r="AB45" s="30">
        <f t="shared" si="3"/>
        <v>0</v>
      </c>
      <c r="AC45" s="31">
        <f t="shared" si="4"/>
        <v>0</v>
      </c>
      <c r="AE45" s="49">
        <f>0.65*$AE$54+0.17*$AE$55+0.18*$AE$56</f>
        <v>0.12756999999999999</v>
      </c>
      <c r="AF45" s="48">
        <f>$F$18*(1+AE73)-$F$18</f>
        <v>15.886000000000024</v>
      </c>
      <c r="AG45" s="26">
        <f t="shared" ref="AG45" si="55">AF45*AE45</f>
        <v>2.0265770200000031</v>
      </c>
      <c r="AH45" s="27"/>
      <c r="AI45" s="30">
        <f t="shared" si="5"/>
        <v>0</v>
      </c>
      <c r="AJ45" s="31">
        <f t="shared" si="6"/>
        <v>0</v>
      </c>
      <c r="AL45" s="49">
        <f>0.65*$AL$54+0.17*$AL$55+0.18*$AL$56</f>
        <v>0.12756999999999999</v>
      </c>
      <c r="AM45" s="48">
        <f>$F$18*(1+AL73)-$F$18</f>
        <v>15.886000000000024</v>
      </c>
      <c r="AN45" s="26">
        <f t="shared" ref="AN45" si="56">AM45*AL45</f>
        <v>2.0265770200000031</v>
      </c>
      <c r="AO45" s="27"/>
      <c r="AP45" s="30">
        <f t="shared" si="7"/>
        <v>0</v>
      </c>
      <c r="AQ45" s="31">
        <f t="shared" si="8"/>
        <v>0</v>
      </c>
    </row>
    <row r="46" spans="2:43" x14ac:dyDescent="0.25">
      <c r="B46" s="43" t="s">
        <v>26</v>
      </c>
      <c r="C46" s="21"/>
      <c r="D46" s="22" t="s">
        <v>17</v>
      </c>
      <c r="E46" s="23"/>
      <c r="F46" s="173">
        <f>'Proposed Rates'!D253</f>
        <v>0</v>
      </c>
      <c r="G46" s="25">
        <v>1</v>
      </c>
      <c r="H46" s="26">
        <f>G46*F46</f>
        <v>0</v>
      </c>
      <c r="I46" s="27"/>
      <c r="J46" s="47">
        <f>'Proposed Rates'!E253</f>
        <v>0</v>
      </c>
      <c r="K46" s="25">
        <v>1</v>
      </c>
      <c r="L46" s="26">
        <f>K46*J46</f>
        <v>0</v>
      </c>
      <c r="M46" s="27"/>
      <c r="N46" s="30">
        <f>L46-H46</f>
        <v>0</v>
      </c>
      <c r="O46" s="31" t="str">
        <f t="shared" si="44"/>
        <v/>
      </c>
      <c r="Q46" s="47">
        <f>'Proposed Rates'!F253</f>
        <v>0</v>
      </c>
      <c r="R46" s="25">
        <v>1</v>
      </c>
      <c r="S46" s="26">
        <f>R46*Q46</f>
        <v>0</v>
      </c>
      <c r="T46" s="27"/>
      <c r="U46" s="30">
        <f t="shared" si="1"/>
        <v>0</v>
      </c>
      <c r="V46" s="31" t="str">
        <f t="shared" si="2"/>
        <v/>
      </c>
      <c r="X46" s="47">
        <f>'Proposed Rates'!G253</f>
        <v>0</v>
      </c>
      <c r="Y46" s="25">
        <v>1</v>
      </c>
      <c r="Z46" s="26">
        <f>Y46*X46</f>
        <v>0</v>
      </c>
      <c r="AA46" s="27"/>
      <c r="AB46" s="30">
        <f t="shared" si="3"/>
        <v>0</v>
      </c>
      <c r="AC46" s="31" t="str">
        <f t="shared" si="4"/>
        <v/>
      </c>
      <c r="AE46" s="47">
        <f>'Proposed Rates'!H253</f>
        <v>0</v>
      </c>
      <c r="AF46" s="25">
        <v>1</v>
      </c>
      <c r="AG46" s="26">
        <f>AF46*AE46</f>
        <v>0</v>
      </c>
      <c r="AH46" s="27"/>
      <c r="AI46" s="30">
        <f t="shared" si="5"/>
        <v>0</v>
      </c>
      <c r="AJ46" s="31" t="str">
        <f t="shared" si="6"/>
        <v/>
      </c>
      <c r="AL46" s="47">
        <f>'Proposed Rates'!I253</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19.018734350000006</v>
      </c>
      <c r="I47" s="36"/>
      <c r="J47" s="53"/>
      <c r="K47" s="55"/>
      <c r="L47" s="54">
        <f>SUM(L40:L46)+L39</f>
        <v>18.70086427</v>
      </c>
      <c r="M47" s="36"/>
      <c r="N47" s="37">
        <f t="shared" ref="N47:N64" si="57">L47-H47</f>
        <v>-0.31787008000000583</v>
      </c>
      <c r="O47" s="38">
        <f t="shared" si="44"/>
        <v>-1.6713524367619432E-2</v>
      </c>
      <c r="Q47" s="53"/>
      <c r="R47" s="55"/>
      <c r="S47" s="54">
        <f>SUM(S40:S46)+S39</f>
        <v>19.946864269999999</v>
      </c>
      <c r="T47" s="36"/>
      <c r="U47" s="37">
        <f t="shared" si="1"/>
        <v>1.2459999999999987</v>
      </c>
      <c r="V47" s="38">
        <f t="shared" si="2"/>
        <v>6.6627936656320039E-2</v>
      </c>
      <c r="X47" s="53"/>
      <c r="Y47" s="55"/>
      <c r="Z47" s="54">
        <f>SUM(Z40:Z46)+Z39</f>
        <v>21.934864270000002</v>
      </c>
      <c r="AA47" s="36"/>
      <c r="AB47" s="37">
        <f t="shared" si="3"/>
        <v>1.9880000000000031</v>
      </c>
      <c r="AC47" s="38">
        <f t="shared" si="4"/>
        <v>9.9664788063452497E-2</v>
      </c>
      <c r="AE47" s="53"/>
      <c r="AF47" s="55"/>
      <c r="AG47" s="54">
        <f>SUM(AG40:AG46)+AG39</f>
        <v>22.89286427</v>
      </c>
      <c r="AH47" s="36"/>
      <c r="AI47" s="37">
        <f t="shared" si="5"/>
        <v>0.95799999999999841</v>
      </c>
      <c r="AJ47" s="38">
        <f t="shared" si="6"/>
        <v>4.3674763071602007E-2</v>
      </c>
      <c r="AL47" s="53"/>
      <c r="AM47" s="55"/>
      <c r="AN47" s="54">
        <f>SUM(AN40:AN46)+AN39</f>
        <v>23.63986427</v>
      </c>
      <c r="AO47" s="36"/>
      <c r="AP47" s="37">
        <f t="shared" si="7"/>
        <v>0.74699999999999989</v>
      </c>
      <c r="AQ47" s="38">
        <f t="shared" si="8"/>
        <v>3.2630255051959905E-2</v>
      </c>
    </row>
    <row r="48" spans="2:43" x14ac:dyDescent="0.25">
      <c r="B48" s="27" t="s">
        <v>28</v>
      </c>
      <c r="C48" s="27"/>
      <c r="D48" s="22" t="s">
        <v>20</v>
      </c>
      <c r="E48" s="57"/>
      <c r="F48" s="28">
        <f>'Proposed Rates'!D160</f>
        <v>7.1000000000000004E-3</v>
      </c>
      <c r="G48" s="58">
        <f>F18+G45</f>
        <v>485.74500000000006</v>
      </c>
      <c r="H48" s="26">
        <f>G48*F48</f>
        <v>3.4487895000000006</v>
      </c>
      <c r="I48" s="27"/>
      <c r="J48" s="28">
        <f>'Proposed Rates'!E160</f>
        <v>7.6E-3</v>
      </c>
      <c r="K48" s="58">
        <f>G48</f>
        <v>485.74500000000006</v>
      </c>
      <c r="L48" s="26">
        <f>K48*J48</f>
        <v>3.6916620000000004</v>
      </c>
      <c r="M48" s="27"/>
      <c r="N48" s="30">
        <f t="shared" si="57"/>
        <v>0.24287249999999982</v>
      </c>
      <c r="O48" s="31">
        <f t="shared" si="44"/>
        <v>7.042253521126754E-2</v>
      </c>
      <c r="Q48" s="28">
        <f>'Proposed Rates'!F160</f>
        <v>7.6E-3</v>
      </c>
      <c r="R48" s="58">
        <f>K48</f>
        <v>485.74500000000006</v>
      </c>
      <c r="S48" s="26">
        <f>R48*Q48</f>
        <v>3.6916620000000004</v>
      </c>
      <c r="T48" s="27"/>
      <c r="U48" s="30">
        <f t="shared" si="1"/>
        <v>0</v>
      </c>
      <c r="V48" s="31">
        <f t="shared" si="2"/>
        <v>0</v>
      </c>
      <c r="X48" s="28">
        <f>'Proposed Rates'!G160</f>
        <v>7.6E-3</v>
      </c>
      <c r="Y48" s="58">
        <f>R48</f>
        <v>485.74500000000006</v>
      </c>
      <c r="Z48" s="26">
        <f>Y48*X48</f>
        <v>3.6916620000000004</v>
      </c>
      <c r="AA48" s="27"/>
      <c r="AB48" s="30">
        <f t="shared" si="3"/>
        <v>0</v>
      </c>
      <c r="AC48" s="31">
        <f t="shared" si="4"/>
        <v>0</v>
      </c>
      <c r="AE48" s="28">
        <f>'Proposed Rates'!H160</f>
        <v>7.6E-3</v>
      </c>
      <c r="AF48" s="58">
        <f>Y48</f>
        <v>485.74500000000006</v>
      </c>
      <c r="AG48" s="26">
        <f>AF48*AE48</f>
        <v>3.6916620000000004</v>
      </c>
      <c r="AH48" s="27"/>
      <c r="AI48" s="30">
        <f t="shared" si="5"/>
        <v>0</v>
      </c>
      <c r="AJ48" s="31">
        <f t="shared" si="6"/>
        <v>0</v>
      </c>
      <c r="AL48" s="28">
        <f>'Proposed Rates'!I160</f>
        <v>7.6E-3</v>
      </c>
      <c r="AM48" s="58">
        <f>AF48</f>
        <v>485.74500000000006</v>
      </c>
      <c r="AN48" s="26">
        <f>AM48*AL48</f>
        <v>3.6916620000000004</v>
      </c>
      <c r="AO48" s="27"/>
      <c r="AP48" s="30">
        <f t="shared" si="7"/>
        <v>0</v>
      </c>
      <c r="AQ48" s="31">
        <f t="shared" si="8"/>
        <v>0</v>
      </c>
    </row>
    <row r="49" spans="2:43" ht="25" x14ac:dyDescent="0.25">
      <c r="B49" s="60" t="s">
        <v>29</v>
      </c>
      <c r="C49" s="27"/>
      <c r="D49" s="22" t="s">
        <v>20</v>
      </c>
      <c r="E49" s="57"/>
      <c r="F49" s="28">
        <f>'Proposed Rates'!D174</f>
        <v>5.0000000000000001E-3</v>
      </c>
      <c r="G49" s="58">
        <f>G48</f>
        <v>485.74500000000006</v>
      </c>
      <c r="H49" s="26">
        <f>G49*F49</f>
        <v>2.4287250000000005</v>
      </c>
      <c r="I49" s="27"/>
      <c r="J49" s="28">
        <f>'Proposed Rates'!E174</f>
        <v>4.7999999999999996E-3</v>
      </c>
      <c r="K49" s="58">
        <f>K48</f>
        <v>485.74500000000006</v>
      </c>
      <c r="L49" s="26">
        <f>K49*J49</f>
        <v>2.3315760000000001</v>
      </c>
      <c r="M49" s="27"/>
      <c r="N49" s="30">
        <f t="shared" si="57"/>
        <v>-9.7149000000000374E-2</v>
      </c>
      <c r="O49" s="31">
        <f t="shared" si="44"/>
        <v>-4.0000000000000147E-2</v>
      </c>
      <c r="Q49" s="28">
        <f>'Proposed Rates'!F174</f>
        <v>4.7999999999999996E-3</v>
      </c>
      <c r="R49" s="58">
        <f>R48</f>
        <v>485.74500000000006</v>
      </c>
      <c r="S49" s="26">
        <f>R49*Q49</f>
        <v>2.3315760000000001</v>
      </c>
      <c r="T49" s="27"/>
      <c r="U49" s="30">
        <f t="shared" si="1"/>
        <v>0</v>
      </c>
      <c r="V49" s="31">
        <f t="shared" si="2"/>
        <v>0</v>
      </c>
      <c r="X49" s="28">
        <f>'Proposed Rates'!G174</f>
        <v>4.7999999999999996E-3</v>
      </c>
      <c r="Y49" s="58">
        <f>Y48</f>
        <v>485.74500000000006</v>
      </c>
      <c r="Z49" s="26">
        <f>Y49*X49</f>
        <v>2.3315760000000001</v>
      </c>
      <c r="AA49" s="27"/>
      <c r="AB49" s="30">
        <f t="shared" si="3"/>
        <v>0</v>
      </c>
      <c r="AC49" s="31">
        <f t="shared" si="4"/>
        <v>0</v>
      </c>
      <c r="AE49" s="28">
        <f>'Proposed Rates'!H174</f>
        <v>4.7999999999999996E-3</v>
      </c>
      <c r="AF49" s="58">
        <f>AF48</f>
        <v>485.74500000000006</v>
      </c>
      <c r="AG49" s="26">
        <f>AF49*AE49</f>
        <v>2.3315760000000001</v>
      </c>
      <c r="AH49" s="27"/>
      <c r="AI49" s="30">
        <f t="shared" si="5"/>
        <v>0</v>
      </c>
      <c r="AJ49" s="31">
        <f t="shared" si="6"/>
        <v>0</v>
      </c>
      <c r="AL49" s="28">
        <f>'Proposed Rates'!I174</f>
        <v>4.7999999999999996E-3</v>
      </c>
      <c r="AM49" s="58">
        <f>AM48</f>
        <v>485.74500000000006</v>
      </c>
      <c r="AN49" s="26">
        <f>AM49*AL49</f>
        <v>2.3315760000000001</v>
      </c>
      <c r="AO49" s="27"/>
      <c r="AP49" s="30">
        <f t="shared" si="7"/>
        <v>0</v>
      </c>
      <c r="AQ49" s="31">
        <f t="shared" si="8"/>
        <v>0</v>
      </c>
    </row>
    <row r="50" spans="2:43" ht="26" x14ac:dyDescent="0.25">
      <c r="B50" s="50" t="s">
        <v>30</v>
      </c>
      <c r="C50" s="35"/>
      <c r="D50" s="35"/>
      <c r="E50" s="35"/>
      <c r="F50" s="61"/>
      <c r="G50" s="53"/>
      <c r="H50" s="54">
        <f>SUM(H47:H49)</f>
        <v>24.896248850000006</v>
      </c>
      <c r="I50" s="62"/>
      <c r="J50" s="63"/>
      <c r="K50" s="53"/>
      <c r="L50" s="54">
        <f>SUM(L47:L49)</f>
        <v>24.724102270000003</v>
      </c>
      <c r="M50" s="62"/>
      <c r="N50" s="37">
        <f t="shared" si="57"/>
        <v>-0.17214658000000327</v>
      </c>
      <c r="O50" s="38">
        <f t="shared" si="44"/>
        <v>-6.914558937661134E-3</v>
      </c>
      <c r="Q50" s="63"/>
      <c r="R50" s="53"/>
      <c r="S50" s="54">
        <f>SUM(S47:S49)</f>
        <v>25.970102269999998</v>
      </c>
      <c r="T50" s="62"/>
      <c r="U50" s="37">
        <f t="shared" si="1"/>
        <v>1.2459999999999951</v>
      </c>
      <c r="V50" s="38">
        <f t="shared" si="2"/>
        <v>5.0396167528876469E-2</v>
      </c>
      <c r="X50" s="63"/>
      <c r="Y50" s="53"/>
      <c r="Z50" s="54">
        <f>SUM(Z47:Z49)</f>
        <v>27.958102270000005</v>
      </c>
      <c r="AA50" s="62"/>
      <c r="AB50" s="37">
        <f t="shared" si="3"/>
        <v>1.9880000000000067</v>
      </c>
      <c r="AC50" s="38">
        <f t="shared" si="4"/>
        <v>7.654956377651595E-2</v>
      </c>
      <c r="AE50" s="63"/>
      <c r="AF50" s="53"/>
      <c r="AG50" s="54">
        <f>SUM(AG47:AG49)</f>
        <v>28.916102270000003</v>
      </c>
      <c r="AH50" s="62"/>
      <c r="AI50" s="37">
        <f t="shared" si="5"/>
        <v>0.95799999999999841</v>
      </c>
      <c r="AJ50" s="38">
        <f t="shared" si="6"/>
        <v>3.4265558897678294E-2</v>
      </c>
      <c r="AL50" s="63"/>
      <c r="AM50" s="53"/>
      <c r="AN50" s="54">
        <f>SUM(AN47:AN49)</f>
        <v>29.663102270000003</v>
      </c>
      <c r="AO50" s="62"/>
      <c r="AP50" s="37">
        <f t="shared" si="7"/>
        <v>0.74699999999999989</v>
      </c>
      <c r="AQ50" s="38">
        <f t="shared" si="8"/>
        <v>2.583335724244552E-2</v>
      </c>
    </row>
    <row r="51" spans="2:43" ht="25" x14ac:dyDescent="0.25">
      <c r="B51" s="65" t="s">
        <v>31</v>
      </c>
      <c r="C51" s="21"/>
      <c r="D51" s="22" t="s">
        <v>20</v>
      </c>
      <c r="E51" s="23"/>
      <c r="F51" s="66">
        <f>'Proposed Rates'!D181</f>
        <v>3.3999999999999998E-3</v>
      </c>
      <c r="G51" s="58">
        <f>G49</f>
        <v>485.74500000000006</v>
      </c>
      <c r="H51" s="67">
        <f t="shared" ref="H51:H53" si="58">G51*F51</f>
        <v>1.6515330000000001</v>
      </c>
      <c r="I51" s="27"/>
      <c r="J51" s="66">
        <f>'Proposed Rates'!E181</f>
        <v>3.3999999999999998E-3</v>
      </c>
      <c r="K51" s="58">
        <f>K49</f>
        <v>485.74500000000006</v>
      </c>
      <c r="L51" s="67">
        <f t="shared" ref="L51:L53" si="59">K51*J51</f>
        <v>1.6515330000000001</v>
      </c>
      <c r="M51" s="27"/>
      <c r="N51" s="30">
        <f t="shared" si="57"/>
        <v>0</v>
      </c>
      <c r="O51" s="68">
        <f t="shared" si="44"/>
        <v>0</v>
      </c>
      <c r="Q51" s="66">
        <f>'Proposed Rates'!F181</f>
        <v>3.3999999999999998E-3</v>
      </c>
      <c r="R51" s="58">
        <f>R49</f>
        <v>485.74500000000006</v>
      </c>
      <c r="S51" s="67">
        <f t="shared" ref="S51:S53" si="60">R51*Q51</f>
        <v>1.6515330000000001</v>
      </c>
      <c r="T51" s="27"/>
      <c r="U51" s="30">
        <f t="shared" si="1"/>
        <v>0</v>
      </c>
      <c r="V51" s="68">
        <f t="shared" si="2"/>
        <v>0</v>
      </c>
      <c r="X51" s="66">
        <f>'Proposed Rates'!G181</f>
        <v>3.3999999999999998E-3</v>
      </c>
      <c r="Y51" s="58">
        <f>Y49</f>
        <v>485.74500000000006</v>
      </c>
      <c r="Z51" s="67">
        <f t="shared" ref="Z51:Z53" si="61">Y51*X51</f>
        <v>1.6515330000000001</v>
      </c>
      <c r="AA51" s="27"/>
      <c r="AB51" s="30">
        <f t="shared" si="3"/>
        <v>0</v>
      </c>
      <c r="AC51" s="68">
        <f t="shared" si="4"/>
        <v>0</v>
      </c>
      <c r="AE51" s="66">
        <f>'Proposed Rates'!H181</f>
        <v>3.3999999999999998E-3</v>
      </c>
      <c r="AF51" s="58">
        <f>AF49</f>
        <v>485.74500000000006</v>
      </c>
      <c r="AG51" s="67">
        <f t="shared" ref="AG51:AG53" si="62">AF51*AE51</f>
        <v>1.6515330000000001</v>
      </c>
      <c r="AH51" s="27"/>
      <c r="AI51" s="30">
        <f t="shared" si="5"/>
        <v>0</v>
      </c>
      <c r="AJ51" s="68">
        <f t="shared" si="6"/>
        <v>0</v>
      </c>
      <c r="AL51" s="66">
        <f>'Proposed Rates'!I181</f>
        <v>3.3999999999999998E-3</v>
      </c>
      <c r="AM51" s="58">
        <f>AM49</f>
        <v>485.74500000000006</v>
      </c>
      <c r="AN51" s="67">
        <f t="shared" ref="AN51:AN53" si="63">AM51*AL51</f>
        <v>1.6515330000000001</v>
      </c>
      <c r="AO51" s="27"/>
      <c r="AP51" s="30">
        <f t="shared" si="7"/>
        <v>0</v>
      </c>
      <c r="AQ51" s="68">
        <f t="shared" si="8"/>
        <v>0</v>
      </c>
    </row>
    <row r="52" spans="2:43" ht="25" x14ac:dyDescent="0.25">
      <c r="B52" s="65" t="s">
        <v>32</v>
      </c>
      <c r="C52" s="21"/>
      <c r="D52" s="22" t="s">
        <v>20</v>
      </c>
      <c r="E52" s="23"/>
      <c r="F52" s="66">
        <f>'Proposed Rates'!D195</f>
        <v>5.0000000000000001E-4</v>
      </c>
      <c r="G52" s="58">
        <f>G49</f>
        <v>485.74500000000006</v>
      </c>
      <c r="H52" s="67">
        <f t="shared" si="58"/>
        <v>0.24287250000000005</v>
      </c>
      <c r="I52" s="27"/>
      <c r="J52" s="66">
        <f>'Proposed Rates'!E195</f>
        <v>5.0000000000000001E-4</v>
      </c>
      <c r="K52" s="58">
        <f>K49</f>
        <v>485.74500000000006</v>
      </c>
      <c r="L52" s="67">
        <f t="shared" si="59"/>
        <v>0.24287250000000005</v>
      </c>
      <c r="M52" s="27"/>
      <c r="N52" s="30">
        <f t="shared" si="57"/>
        <v>0</v>
      </c>
      <c r="O52" s="68">
        <f t="shared" si="44"/>
        <v>0</v>
      </c>
      <c r="Q52" s="66">
        <f>'Proposed Rates'!F195</f>
        <v>5.0000000000000001E-4</v>
      </c>
      <c r="R52" s="58">
        <f>R49</f>
        <v>485.74500000000006</v>
      </c>
      <c r="S52" s="67">
        <f t="shared" si="60"/>
        <v>0.24287250000000005</v>
      </c>
      <c r="T52" s="27"/>
      <c r="U52" s="30">
        <f t="shared" si="1"/>
        <v>0</v>
      </c>
      <c r="V52" s="68">
        <f t="shared" si="2"/>
        <v>0</v>
      </c>
      <c r="X52" s="66">
        <f>'Proposed Rates'!G195</f>
        <v>5.0000000000000001E-4</v>
      </c>
      <c r="Y52" s="58">
        <f>Y49</f>
        <v>485.74500000000006</v>
      </c>
      <c r="Z52" s="67">
        <f t="shared" si="61"/>
        <v>0.24287250000000005</v>
      </c>
      <c r="AA52" s="27"/>
      <c r="AB52" s="30">
        <f t="shared" si="3"/>
        <v>0</v>
      </c>
      <c r="AC52" s="68">
        <f t="shared" si="4"/>
        <v>0</v>
      </c>
      <c r="AE52" s="66">
        <f>'Proposed Rates'!H195</f>
        <v>5.0000000000000001E-4</v>
      </c>
      <c r="AF52" s="58">
        <f>AF49</f>
        <v>485.74500000000006</v>
      </c>
      <c r="AG52" s="67">
        <f t="shared" si="62"/>
        <v>0.24287250000000005</v>
      </c>
      <c r="AH52" s="27"/>
      <c r="AI52" s="30">
        <f t="shared" si="5"/>
        <v>0</v>
      </c>
      <c r="AJ52" s="68">
        <f t="shared" si="6"/>
        <v>0</v>
      </c>
      <c r="AL52" s="66">
        <f>'Proposed Rates'!I195</f>
        <v>5.0000000000000001E-4</v>
      </c>
      <c r="AM52" s="58">
        <f>AM49</f>
        <v>485.74500000000006</v>
      </c>
      <c r="AN52" s="67">
        <f t="shared" si="63"/>
        <v>0.24287250000000005</v>
      </c>
      <c r="AO52" s="27"/>
      <c r="AP52" s="30">
        <f t="shared" si="7"/>
        <v>0</v>
      </c>
      <c r="AQ52" s="68">
        <f t="shared" si="8"/>
        <v>0</v>
      </c>
    </row>
    <row r="53" spans="2:43" x14ac:dyDescent="0.25">
      <c r="B53" s="21" t="s">
        <v>33</v>
      </c>
      <c r="C53" s="21"/>
      <c r="D53" s="22" t="s">
        <v>17</v>
      </c>
      <c r="E53" s="23"/>
      <c r="F53" s="66">
        <f>'Proposed Rates'!D209</f>
        <v>0.25</v>
      </c>
      <c r="G53" s="25">
        <v>1</v>
      </c>
      <c r="H53" s="67">
        <f t="shared" si="58"/>
        <v>0.25</v>
      </c>
      <c r="I53" s="27"/>
      <c r="J53" s="66">
        <f>'Proposed Rates'!E209</f>
        <v>0.25</v>
      </c>
      <c r="K53" s="29">
        <v>1</v>
      </c>
      <c r="L53" s="67">
        <f t="shared" si="59"/>
        <v>0.25</v>
      </c>
      <c r="M53" s="27"/>
      <c r="N53" s="30">
        <f t="shared" si="57"/>
        <v>0</v>
      </c>
      <c r="O53" s="68">
        <f t="shared" si="44"/>
        <v>0</v>
      </c>
      <c r="Q53" s="66">
        <f>'Proposed Rates'!F209</f>
        <v>0.25</v>
      </c>
      <c r="R53" s="29">
        <v>1</v>
      </c>
      <c r="S53" s="67">
        <f t="shared" si="60"/>
        <v>0.25</v>
      </c>
      <c r="T53" s="27"/>
      <c r="U53" s="30">
        <f t="shared" si="1"/>
        <v>0</v>
      </c>
      <c r="V53" s="68">
        <f t="shared" si="2"/>
        <v>0</v>
      </c>
      <c r="X53" s="66">
        <f>'Proposed Rates'!G209</f>
        <v>0.25</v>
      </c>
      <c r="Y53" s="29">
        <v>1</v>
      </c>
      <c r="Z53" s="67">
        <f t="shared" si="61"/>
        <v>0.25</v>
      </c>
      <c r="AA53" s="27"/>
      <c r="AB53" s="30">
        <f t="shared" si="3"/>
        <v>0</v>
      </c>
      <c r="AC53" s="68">
        <f t="shared" si="4"/>
        <v>0</v>
      </c>
      <c r="AE53" s="66">
        <f>'Proposed Rates'!H209</f>
        <v>0.25</v>
      </c>
      <c r="AF53" s="29">
        <v>1</v>
      </c>
      <c r="AG53" s="67">
        <f t="shared" si="62"/>
        <v>0.25</v>
      </c>
      <c r="AH53" s="27"/>
      <c r="AI53" s="30">
        <f t="shared" si="5"/>
        <v>0</v>
      </c>
      <c r="AJ53" s="68">
        <f t="shared" si="6"/>
        <v>0</v>
      </c>
      <c r="AL53" s="66">
        <f>'Proposed Rates'!I209</f>
        <v>0.25</v>
      </c>
      <c r="AM53" s="29">
        <v>1</v>
      </c>
      <c r="AN53" s="67">
        <f t="shared" si="63"/>
        <v>0.25</v>
      </c>
      <c r="AO53" s="27"/>
      <c r="AP53" s="30">
        <f t="shared" si="7"/>
        <v>0</v>
      </c>
      <c r="AQ53" s="68">
        <f t="shared" si="8"/>
        <v>0</v>
      </c>
    </row>
    <row r="54" spans="2:43" x14ac:dyDescent="0.25">
      <c r="B54" s="43" t="s">
        <v>34</v>
      </c>
      <c r="C54" s="21"/>
      <c r="D54" s="22"/>
      <c r="E54" s="23"/>
      <c r="F54" s="66">
        <f>'Proposed Rates'!D222</f>
        <v>0.10100000000000001</v>
      </c>
      <c r="G54" s="71">
        <f>0.65*$F$18</f>
        <v>305.5</v>
      </c>
      <c r="H54" s="67">
        <f t="shared" ref="H54:H56" si="64">G54*F54</f>
        <v>30.855500000000003</v>
      </c>
      <c r="I54" s="27"/>
      <c r="J54" s="66">
        <f>'Proposed Rates'!E222</f>
        <v>0.10100000000000001</v>
      </c>
      <c r="K54" s="71">
        <f>$G$54</f>
        <v>305.5</v>
      </c>
      <c r="L54" s="67">
        <f t="shared" ref="L54:L56" si="65">K54*J54</f>
        <v>30.855500000000003</v>
      </c>
      <c r="M54" s="27"/>
      <c r="N54" s="30">
        <f t="shared" si="57"/>
        <v>0</v>
      </c>
      <c r="O54" s="68">
        <f t="shared" si="44"/>
        <v>0</v>
      </c>
      <c r="Q54" s="66">
        <f>'Proposed Rates'!F222</f>
        <v>0.10100000000000001</v>
      </c>
      <c r="R54" s="71">
        <f>$G$54</f>
        <v>305.5</v>
      </c>
      <c r="S54" s="67">
        <f t="shared" ref="S54:S56" si="66">R54*Q54</f>
        <v>30.855500000000003</v>
      </c>
      <c r="T54" s="27"/>
      <c r="U54" s="30">
        <f t="shared" si="1"/>
        <v>0</v>
      </c>
      <c r="V54" s="68">
        <f t="shared" si="2"/>
        <v>0</v>
      </c>
      <c r="X54" s="66">
        <f>'Proposed Rates'!G222</f>
        <v>0.10100000000000001</v>
      </c>
      <c r="Y54" s="71">
        <f>$G$54</f>
        <v>305.5</v>
      </c>
      <c r="Z54" s="67">
        <f t="shared" ref="Z54:Z56" si="67">Y54*X54</f>
        <v>30.855500000000003</v>
      </c>
      <c r="AA54" s="27"/>
      <c r="AB54" s="30">
        <f t="shared" si="3"/>
        <v>0</v>
      </c>
      <c r="AC54" s="68">
        <f t="shared" si="4"/>
        <v>0</v>
      </c>
      <c r="AE54" s="66">
        <f>'Proposed Rates'!H222</f>
        <v>0.10100000000000001</v>
      </c>
      <c r="AF54" s="71">
        <f>$G$54</f>
        <v>305.5</v>
      </c>
      <c r="AG54" s="67">
        <f t="shared" ref="AG54:AG56" si="68">AF54*AE54</f>
        <v>30.855500000000003</v>
      </c>
      <c r="AH54" s="27"/>
      <c r="AI54" s="30">
        <f t="shared" si="5"/>
        <v>0</v>
      </c>
      <c r="AJ54" s="68">
        <f t="shared" si="6"/>
        <v>0</v>
      </c>
      <c r="AL54" s="66">
        <f>'Proposed Rates'!I222</f>
        <v>0.10100000000000001</v>
      </c>
      <c r="AM54" s="71">
        <f>$G$54</f>
        <v>305.5</v>
      </c>
      <c r="AN54" s="67">
        <f t="shared" ref="AN54:AN56" si="69">AM54*AL54</f>
        <v>30.855500000000003</v>
      </c>
      <c r="AO54" s="27"/>
      <c r="AP54" s="30">
        <f t="shared" si="7"/>
        <v>0</v>
      </c>
      <c r="AQ54" s="68">
        <f t="shared" si="8"/>
        <v>0</v>
      </c>
    </row>
    <row r="55" spans="2:43" x14ac:dyDescent="0.25">
      <c r="B55" s="43" t="s">
        <v>35</v>
      </c>
      <c r="C55" s="21"/>
      <c r="D55" s="22"/>
      <c r="E55" s="23"/>
      <c r="F55" s="66">
        <f>'Proposed Rates'!D223</f>
        <v>0.14399999999999999</v>
      </c>
      <c r="G55" s="71">
        <f>0.17*$F$18</f>
        <v>79.900000000000006</v>
      </c>
      <c r="H55" s="67">
        <f t="shared" si="64"/>
        <v>11.505599999999999</v>
      </c>
      <c r="I55" s="27"/>
      <c r="J55" s="66">
        <f>'Proposed Rates'!E223</f>
        <v>0.14399999999999999</v>
      </c>
      <c r="K55" s="71">
        <f>$G$55</f>
        <v>79.900000000000006</v>
      </c>
      <c r="L55" s="67">
        <f t="shared" si="65"/>
        <v>11.505599999999999</v>
      </c>
      <c r="M55" s="27"/>
      <c r="N55" s="30">
        <f t="shared" si="57"/>
        <v>0</v>
      </c>
      <c r="O55" s="68">
        <f t="shared" si="44"/>
        <v>0</v>
      </c>
      <c r="Q55" s="66">
        <f>'Proposed Rates'!F223</f>
        <v>0.14399999999999999</v>
      </c>
      <c r="R55" s="71">
        <f>$G$55</f>
        <v>79.900000000000006</v>
      </c>
      <c r="S55" s="67">
        <f t="shared" si="66"/>
        <v>11.505599999999999</v>
      </c>
      <c r="T55" s="27"/>
      <c r="U55" s="30">
        <f t="shared" si="1"/>
        <v>0</v>
      </c>
      <c r="V55" s="68">
        <f t="shared" si="2"/>
        <v>0</v>
      </c>
      <c r="X55" s="66">
        <f>'Proposed Rates'!G223</f>
        <v>0.14399999999999999</v>
      </c>
      <c r="Y55" s="71">
        <f>$G$55</f>
        <v>79.900000000000006</v>
      </c>
      <c r="Z55" s="67">
        <f t="shared" si="67"/>
        <v>11.505599999999999</v>
      </c>
      <c r="AA55" s="27"/>
      <c r="AB55" s="30">
        <f t="shared" si="3"/>
        <v>0</v>
      </c>
      <c r="AC55" s="68">
        <f t="shared" si="4"/>
        <v>0</v>
      </c>
      <c r="AE55" s="66">
        <f>'Proposed Rates'!H223</f>
        <v>0.14399999999999999</v>
      </c>
      <c r="AF55" s="71">
        <f>$G$55</f>
        <v>79.900000000000006</v>
      </c>
      <c r="AG55" s="67">
        <f t="shared" si="68"/>
        <v>11.505599999999999</v>
      </c>
      <c r="AH55" s="27"/>
      <c r="AI55" s="30">
        <f t="shared" si="5"/>
        <v>0</v>
      </c>
      <c r="AJ55" s="68">
        <f t="shared" si="6"/>
        <v>0</v>
      </c>
      <c r="AL55" s="66">
        <f>'Proposed Rates'!I223</f>
        <v>0.14399999999999999</v>
      </c>
      <c r="AM55" s="71">
        <f>$G$55</f>
        <v>79.900000000000006</v>
      </c>
      <c r="AN55" s="67">
        <f t="shared" si="69"/>
        <v>11.505599999999999</v>
      </c>
      <c r="AO55" s="27"/>
      <c r="AP55" s="30">
        <f t="shared" si="7"/>
        <v>0</v>
      </c>
      <c r="AQ55" s="68">
        <f t="shared" si="8"/>
        <v>0</v>
      </c>
    </row>
    <row r="56" spans="2:43" x14ac:dyDescent="0.25">
      <c r="B56" s="11" t="s">
        <v>36</v>
      </c>
      <c r="C56" s="21"/>
      <c r="D56" s="22"/>
      <c r="E56" s="23"/>
      <c r="F56" s="66">
        <f>'Proposed Rates'!D224</f>
        <v>0.20799999999999999</v>
      </c>
      <c r="G56" s="71">
        <f>0.18*$F$18</f>
        <v>84.6</v>
      </c>
      <c r="H56" s="67">
        <f t="shared" si="64"/>
        <v>17.596799999999998</v>
      </c>
      <c r="I56" s="27"/>
      <c r="J56" s="66">
        <f>'Proposed Rates'!E224</f>
        <v>0.20799999999999999</v>
      </c>
      <c r="K56" s="71">
        <f>$G$56</f>
        <v>84.6</v>
      </c>
      <c r="L56" s="67">
        <f t="shared" si="65"/>
        <v>17.596799999999998</v>
      </c>
      <c r="M56" s="27"/>
      <c r="N56" s="30">
        <f t="shared" si="57"/>
        <v>0</v>
      </c>
      <c r="O56" s="68">
        <f t="shared" si="44"/>
        <v>0</v>
      </c>
      <c r="Q56" s="66">
        <f>'Proposed Rates'!F224</f>
        <v>0.20799999999999999</v>
      </c>
      <c r="R56" s="71">
        <f>$G$56</f>
        <v>84.6</v>
      </c>
      <c r="S56" s="67">
        <f t="shared" si="66"/>
        <v>17.596799999999998</v>
      </c>
      <c r="T56" s="27"/>
      <c r="U56" s="30">
        <f t="shared" si="1"/>
        <v>0</v>
      </c>
      <c r="V56" s="68">
        <f t="shared" si="2"/>
        <v>0</v>
      </c>
      <c r="X56" s="66">
        <f>'Proposed Rates'!G224</f>
        <v>0.20799999999999999</v>
      </c>
      <c r="Y56" s="71">
        <f>$G$56</f>
        <v>84.6</v>
      </c>
      <c r="Z56" s="67">
        <f t="shared" si="67"/>
        <v>17.596799999999998</v>
      </c>
      <c r="AA56" s="27"/>
      <c r="AB56" s="30">
        <f t="shared" si="3"/>
        <v>0</v>
      </c>
      <c r="AC56" s="68">
        <f t="shared" si="4"/>
        <v>0</v>
      </c>
      <c r="AE56" s="66">
        <f>'Proposed Rates'!H224</f>
        <v>0.20799999999999999</v>
      </c>
      <c r="AF56" s="71">
        <f>$G$56</f>
        <v>84.6</v>
      </c>
      <c r="AG56" s="67">
        <f t="shared" si="68"/>
        <v>17.596799999999998</v>
      </c>
      <c r="AH56" s="27"/>
      <c r="AI56" s="30">
        <f t="shared" si="5"/>
        <v>0</v>
      </c>
      <c r="AJ56" s="68">
        <f t="shared" si="6"/>
        <v>0</v>
      </c>
      <c r="AL56" s="66">
        <f>'Proposed Rates'!I224</f>
        <v>0.20799999999999999</v>
      </c>
      <c r="AM56" s="71">
        <f>$G$56</f>
        <v>84.6</v>
      </c>
      <c r="AN56" s="67">
        <f t="shared" si="69"/>
        <v>17.596799999999998</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470</v>
      </c>
      <c r="H57" s="67">
        <f>G57*F57</f>
        <v>55.93</v>
      </c>
      <c r="I57" s="77"/>
      <c r="J57" s="66">
        <f>'Proposed Rates'!E226</f>
        <v>0.11899999999999999</v>
      </c>
      <c r="K57" s="76">
        <f>$G$57</f>
        <v>470</v>
      </c>
      <c r="L57" s="67">
        <f>K57*J57</f>
        <v>55.93</v>
      </c>
      <c r="M57" s="77"/>
      <c r="N57" s="78">
        <f t="shared" si="57"/>
        <v>0</v>
      </c>
      <c r="O57" s="68">
        <f t="shared" si="44"/>
        <v>0</v>
      </c>
      <c r="Q57" s="66">
        <f>'Proposed Rates'!F226</f>
        <v>0.11899999999999999</v>
      </c>
      <c r="R57" s="76">
        <f>$G$57</f>
        <v>470</v>
      </c>
      <c r="S57" s="67">
        <f>R57*Q57</f>
        <v>55.93</v>
      </c>
      <c r="T57" s="77"/>
      <c r="U57" s="78">
        <f t="shared" si="1"/>
        <v>0</v>
      </c>
      <c r="V57" s="68">
        <f t="shared" si="2"/>
        <v>0</v>
      </c>
      <c r="X57" s="66">
        <f>'Proposed Rates'!G226</f>
        <v>0.11899999999999999</v>
      </c>
      <c r="Y57" s="76">
        <f>$G$57</f>
        <v>470</v>
      </c>
      <c r="Z57" s="67">
        <f>Y57*X57</f>
        <v>55.93</v>
      </c>
      <c r="AA57" s="77"/>
      <c r="AB57" s="78">
        <f t="shared" si="3"/>
        <v>0</v>
      </c>
      <c r="AC57" s="68">
        <f t="shared" si="4"/>
        <v>0</v>
      </c>
      <c r="AE57" s="66">
        <f>'Proposed Rates'!H226</f>
        <v>0.11899999999999999</v>
      </c>
      <c r="AF57" s="76">
        <f>$G$57</f>
        <v>470</v>
      </c>
      <c r="AG57" s="67">
        <f>AF57*AE57</f>
        <v>55.93</v>
      </c>
      <c r="AH57" s="77"/>
      <c r="AI57" s="78">
        <f t="shared" si="5"/>
        <v>0</v>
      </c>
      <c r="AJ57" s="68">
        <f t="shared" si="6"/>
        <v>0</v>
      </c>
      <c r="AL57" s="66">
        <f>'Proposed Rates'!I226</f>
        <v>0.11899999999999999</v>
      </c>
      <c r="AM57" s="76">
        <f>$G$57</f>
        <v>470</v>
      </c>
      <c r="AN57" s="67">
        <f>AM57*AL57</f>
        <v>55.93</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7"/>
        <v>0</v>
      </c>
      <c r="O58" s="68" t="str">
        <f t="shared" si="44"/>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86.998554350000006</v>
      </c>
      <c r="I60" s="94"/>
      <c r="J60" s="95"/>
      <c r="K60" s="95"/>
      <c r="L60" s="93">
        <f>SUM(L51:L56,L50)</f>
        <v>86.826407770000003</v>
      </c>
      <c r="M60" s="96"/>
      <c r="N60" s="97">
        <f t="shared" ref="N60" si="70">L60-H60</f>
        <v>-0.17214658000000327</v>
      </c>
      <c r="O60" s="98">
        <f t="shared" ref="O60" si="71">IF((H60)=0,"",(N60/H60))</f>
        <v>-1.9787292017226865E-3</v>
      </c>
      <c r="Q60" s="95"/>
      <c r="R60" s="95"/>
      <c r="S60" s="93">
        <f>SUM(S51:S56,S50)</f>
        <v>88.072407769999998</v>
      </c>
      <c r="T60" s="96"/>
      <c r="U60" s="97">
        <f t="shared" si="1"/>
        <v>1.2459999999999951</v>
      </c>
      <c r="V60" s="98">
        <f>IF((L60)=0,"",(U60/L60))</f>
        <v>1.4350472765159234E-2</v>
      </c>
      <c r="X60" s="95"/>
      <c r="Y60" s="95"/>
      <c r="Z60" s="93">
        <f>SUM(Z51:Z56,Z50)</f>
        <v>90.060407770000012</v>
      </c>
      <c r="AA60" s="96"/>
      <c r="AB60" s="97">
        <f t="shared" si="3"/>
        <v>1.9880000000000138</v>
      </c>
      <c r="AC60" s="98">
        <f>IF((S60)=0,"",(AB60/S60))</f>
        <v>2.2572336221256165E-2</v>
      </c>
      <c r="AE60" s="95"/>
      <c r="AF60" s="95"/>
      <c r="AG60" s="93">
        <f>SUM(AG51:AG56,AG50)</f>
        <v>91.01840777000001</v>
      </c>
      <c r="AH60" s="96"/>
      <c r="AI60" s="97">
        <f t="shared" ref="AI60:AI64" si="72">AG60-Z60</f>
        <v>0.95799999999999841</v>
      </c>
      <c r="AJ60" s="98">
        <f>IF((Z60)=0,"",(AI60/Z60))</f>
        <v>1.063730471270548E-2</v>
      </c>
      <c r="AL60" s="95"/>
      <c r="AM60" s="95"/>
      <c r="AN60" s="93">
        <f>SUM(AN51:AN56,AN50)</f>
        <v>91.765407769999996</v>
      </c>
      <c r="AO60" s="96"/>
      <c r="AP60" s="97">
        <f t="shared" ref="AP60:AP64" si="73">AN60-AG60</f>
        <v>0.74699999999998568</v>
      </c>
      <c r="AQ60" s="98">
        <f>IF((AG60)=0,"",(AP60/AG60))</f>
        <v>8.2071310441688434E-3</v>
      </c>
    </row>
    <row r="61" spans="2:43" x14ac:dyDescent="0.25">
      <c r="B61" s="99" t="s">
        <v>40</v>
      </c>
      <c r="C61" s="21"/>
      <c r="D61" s="21"/>
      <c r="E61" s="21"/>
      <c r="F61" s="100">
        <v>0.13</v>
      </c>
      <c r="G61" s="101"/>
      <c r="H61" s="102">
        <f>H60*F61</f>
        <v>11.309812065500001</v>
      </c>
      <c r="I61" s="103"/>
      <c r="J61" s="104">
        <v>0.13</v>
      </c>
      <c r="K61" s="103"/>
      <c r="L61" s="105">
        <f>L60*J61</f>
        <v>11.287433010100001</v>
      </c>
      <c r="M61" s="106"/>
      <c r="N61" s="107">
        <f t="shared" si="57"/>
        <v>-2.237905540000007E-2</v>
      </c>
      <c r="O61" s="108">
        <f t="shared" si="44"/>
        <v>-1.9787292017226549E-3</v>
      </c>
      <c r="Q61" s="104">
        <v>0.13</v>
      </c>
      <c r="R61" s="103"/>
      <c r="S61" s="105">
        <f>S60*Q61</f>
        <v>11.449413010100001</v>
      </c>
      <c r="T61" s="106"/>
      <c r="U61" s="107">
        <f t="shared" si="1"/>
        <v>0.16197999999999979</v>
      </c>
      <c r="V61" s="108">
        <f t="shared" ref="V61:V70" si="74">IF((L61)=0,"",(U61/L61))</f>
        <v>1.4350472765159271E-2</v>
      </c>
      <c r="X61" s="104">
        <v>0.13</v>
      </c>
      <c r="Y61" s="103"/>
      <c r="Z61" s="105">
        <f>Z60*X61</f>
        <v>11.707853010100003</v>
      </c>
      <c r="AA61" s="106"/>
      <c r="AB61" s="107">
        <f t="shared" si="3"/>
        <v>0.258440000000002</v>
      </c>
      <c r="AC61" s="108">
        <f t="shared" ref="AC61:AC70" si="75">IF((S61)=0,"",(AB61/S61))</f>
        <v>2.2572336221256182E-2</v>
      </c>
      <c r="AE61" s="104">
        <v>0.13</v>
      </c>
      <c r="AF61" s="103"/>
      <c r="AG61" s="105">
        <f>AG60*AE61</f>
        <v>11.832393010100002</v>
      </c>
      <c r="AH61" s="106"/>
      <c r="AI61" s="107">
        <f t="shared" si="72"/>
        <v>0.12453999999999965</v>
      </c>
      <c r="AJ61" s="108">
        <f t="shared" ref="AJ61:AJ70" si="76">IF((Z61)=0,"",(AI61/Z61))</f>
        <v>1.0637304712705468E-2</v>
      </c>
      <c r="AL61" s="104">
        <v>0.13</v>
      </c>
      <c r="AM61" s="103"/>
      <c r="AN61" s="105">
        <f>AN60*AL61</f>
        <v>11.929503010099999</v>
      </c>
      <c r="AO61" s="106"/>
      <c r="AP61" s="107">
        <f t="shared" si="73"/>
        <v>9.7109999999997143E-2</v>
      </c>
      <c r="AQ61" s="108">
        <f t="shared" ref="AQ61:AQ70" si="77">IF((AG61)=0,"",(AP61/AG61))</f>
        <v>8.2071310441687584E-3</v>
      </c>
    </row>
    <row r="62" spans="2:43" ht="13" x14ac:dyDescent="0.25">
      <c r="B62" s="109" t="s">
        <v>41</v>
      </c>
      <c r="C62" s="21"/>
      <c r="D62" s="21"/>
      <c r="E62" s="21"/>
      <c r="F62" s="110"/>
      <c r="G62" s="101"/>
      <c r="H62" s="102">
        <f>H60+H61</f>
        <v>98.308366415500004</v>
      </c>
      <c r="I62" s="103"/>
      <c r="J62" s="103"/>
      <c r="K62" s="103"/>
      <c r="L62" s="105">
        <f>L60+L61</f>
        <v>98.113840780100006</v>
      </c>
      <c r="M62" s="106"/>
      <c r="N62" s="107">
        <f t="shared" si="57"/>
        <v>-0.19452563539999801</v>
      </c>
      <c r="O62" s="108">
        <f t="shared" si="44"/>
        <v>-1.9787292017226289E-3</v>
      </c>
      <c r="Q62" s="103"/>
      <c r="R62" s="103"/>
      <c r="S62" s="105">
        <f>S60+S61</f>
        <v>99.521820780100001</v>
      </c>
      <c r="T62" s="106"/>
      <c r="U62" s="107">
        <f t="shared" si="1"/>
        <v>1.4079799999999949</v>
      </c>
      <c r="V62" s="108">
        <f t="shared" si="74"/>
        <v>1.4350472765159238E-2</v>
      </c>
      <c r="X62" s="103"/>
      <c r="Y62" s="103"/>
      <c r="Z62" s="105">
        <f>Z60+Z61</f>
        <v>101.76826078010001</v>
      </c>
      <c r="AA62" s="106"/>
      <c r="AB62" s="107">
        <f t="shared" si="3"/>
        <v>2.2464400000000069</v>
      </c>
      <c r="AC62" s="108">
        <f t="shared" si="75"/>
        <v>2.2572336221256074E-2</v>
      </c>
      <c r="AE62" s="103"/>
      <c r="AF62" s="103"/>
      <c r="AG62" s="105">
        <f>AG60+AG61</f>
        <v>102.85080078010002</v>
      </c>
      <c r="AH62" s="106"/>
      <c r="AI62" s="107">
        <f t="shared" si="72"/>
        <v>1.0825400000000087</v>
      </c>
      <c r="AJ62" s="108">
        <f t="shared" si="76"/>
        <v>1.0637304712705584E-2</v>
      </c>
      <c r="AL62" s="103"/>
      <c r="AM62" s="103"/>
      <c r="AN62" s="105">
        <f>AN60+AN61</f>
        <v>103.6949107801</v>
      </c>
      <c r="AO62" s="106"/>
      <c r="AP62" s="107">
        <f t="shared" si="73"/>
        <v>0.84410999999998637</v>
      </c>
      <c r="AQ62" s="108">
        <f t="shared" si="77"/>
        <v>8.2071310441688677E-3</v>
      </c>
    </row>
    <row r="63" spans="2:43" ht="15.75" customHeight="1" x14ac:dyDescent="0.25">
      <c r="B63" s="421" t="s">
        <v>127</v>
      </c>
      <c r="C63" s="421"/>
      <c r="D63" s="421"/>
      <c r="E63" s="21"/>
      <c r="F63" s="267">
        <f>'Proposed Rates'!D268</f>
        <v>0.318</v>
      </c>
      <c r="G63" s="101"/>
      <c r="H63" s="111">
        <f>F63*H60</f>
        <v>27.665540283300004</v>
      </c>
      <c r="I63" s="103"/>
      <c r="J63" s="268">
        <f>'Proposed Rates'!E268</f>
        <v>0.318</v>
      </c>
      <c r="K63" s="103"/>
      <c r="L63" s="174">
        <f>J63*L60</f>
        <v>27.610797670860002</v>
      </c>
      <c r="M63" s="106"/>
      <c r="N63" s="112">
        <f t="shared" si="57"/>
        <v>-5.4742612440001892E-2</v>
      </c>
      <c r="O63" s="113">
        <f t="shared" si="44"/>
        <v>-1.9787292017227173E-3</v>
      </c>
      <c r="Q63" s="268">
        <f>'Proposed Rates'!F268</f>
        <v>0.318</v>
      </c>
      <c r="R63" s="103"/>
      <c r="S63" s="174">
        <f>Q63*S60</f>
        <v>28.007025670859999</v>
      </c>
      <c r="T63" s="106"/>
      <c r="U63" s="112">
        <f t="shared" si="1"/>
        <v>0.39622799999999714</v>
      </c>
      <c r="V63" s="113">
        <f t="shared" si="74"/>
        <v>1.4350472765159186E-2</v>
      </c>
      <c r="X63" s="268">
        <f>'Proposed Rates'!G268</f>
        <v>0.318</v>
      </c>
      <c r="Y63" s="103"/>
      <c r="Z63" s="174">
        <f>X63*Z60</f>
        <v>28.639209670860005</v>
      </c>
      <c r="AA63" s="106"/>
      <c r="AB63" s="112">
        <f t="shared" si="3"/>
        <v>0.63218400000000585</v>
      </c>
      <c r="AC63" s="113">
        <f t="shared" si="75"/>
        <v>2.2572336221256217E-2</v>
      </c>
      <c r="AE63" s="268">
        <f>'Proposed Rates'!H268</f>
        <v>0.318</v>
      </c>
      <c r="AF63" s="103"/>
      <c r="AG63" s="174">
        <f>AE63*AG60</f>
        <v>28.943853670860005</v>
      </c>
      <c r="AH63" s="106"/>
      <c r="AI63" s="112">
        <f t="shared" si="72"/>
        <v>0.30464399999999969</v>
      </c>
      <c r="AJ63" s="113">
        <f t="shared" si="76"/>
        <v>1.0637304712705487E-2</v>
      </c>
      <c r="AL63" s="268">
        <f>'Proposed Rates'!I268</f>
        <v>0.318</v>
      </c>
      <c r="AM63" s="103"/>
      <c r="AN63" s="174">
        <f>AL63*AN60</f>
        <v>29.181399670859999</v>
      </c>
      <c r="AO63" s="106"/>
      <c r="AP63" s="112">
        <f t="shared" si="73"/>
        <v>0.23754599999999471</v>
      </c>
      <c r="AQ63" s="113">
        <f t="shared" si="77"/>
        <v>8.2071310441688174E-3</v>
      </c>
    </row>
    <row r="64" spans="2:43" ht="13.5" customHeight="1" thickBot="1" x14ac:dyDescent="0.3">
      <c r="B64" s="422" t="s">
        <v>126</v>
      </c>
      <c r="C64" s="422"/>
      <c r="D64" s="422"/>
      <c r="E64" s="114"/>
      <c r="F64" s="115"/>
      <c r="G64" s="116"/>
      <c r="H64" s="117">
        <f>H62-H63</f>
        <v>70.6428261322</v>
      </c>
      <c r="I64" s="118"/>
      <c r="J64" s="118"/>
      <c r="K64" s="118"/>
      <c r="L64" s="119">
        <f>L62-L63</f>
        <v>70.503043109239997</v>
      </c>
      <c r="M64" s="120"/>
      <c r="N64" s="121">
        <f t="shared" si="57"/>
        <v>-0.13978302296000322</v>
      </c>
      <c r="O64" s="122">
        <f t="shared" si="44"/>
        <v>-1.9787292017226948E-3</v>
      </c>
      <c r="Q64" s="118"/>
      <c r="R64" s="118"/>
      <c r="S64" s="119">
        <f>S62-S63</f>
        <v>71.514795109239998</v>
      </c>
      <c r="T64" s="120"/>
      <c r="U64" s="121">
        <f t="shared" si="1"/>
        <v>1.0117520000000013</v>
      </c>
      <c r="V64" s="122">
        <f t="shared" si="74"/>
        <v>1.435047276515931E-2</v>
      </c>
      <c r="X64" s="118"/>
      <c r="Y64" s="118"/>
      <c r="Z64" s="119">
        <f>Z62-Z63</f>
        <v>73.12905110924001</v>
      </c>
      <c r="AA64" s="120"/>
      <c r="AB64" s="121">
        <f t="shared" si="3"/>
        <v>1.6142560000000117</v>
      </c>
      <c r="AC64" s="122">
        <f t="shared" si="75"/>
        <v>2.2572336221256172E-2</v>
      </c>
      <c r="AE64" s="118"/>
      <c r="AF64" s="118"/>
      <c r="AG64" s="119">
        <f>AG62-AG63</f>
        <v>73.906947109240008</v>
      </c>
      <c r="AH64" s="120"/>
      <c r="AI64" s="121">
        <f t="shared" si="72"/>
        <v>0.77789599999999837</v>
      </c>
      <c r="AJ64" s="122">
        <f t="shared" si="76"/>
        <v>1.0637304712705476E-2</v>
      </c>
      <c r="AL64" s="118"/>
      <c r="AM64" s="118"/>
      <c r="AN64" s="119">
        <f>AN62-AN63</f>
        <v>74.51351110924</v>
      </c>
      <c r="AO64" s="120"/>
      <c r="AP64" s="121">
        <f t="shared" si="73"/>
        <v>0.60656399999999167</v>
      </c>
      <c r="AQ64" s="122">
        <f t="shared" si="77"/>
        <v>8.2071310441688868E-3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82.970654350000018</v>
      </c>
      <c r="I66" s="134"/>
      <c r="J66" s="135"/>
      <c r="K66" s="135"/>
      <c r="L66" s="133">
        <f>SUM(L57:L58,L50,L51:L53)</f>
        <v>82.798507770000015</v>
      </c>
      <c r="M66" s="136"/>
      <c r="N66" s="137">
        <f t="shared" ref="N66:N70" si="78">L66-H66</f>
        <v>-0.17214658000000327</v>
      </c>
      <c r="O66" s="98">
        <f t="shared" ref="O66:O70" si="79">IF((H66)=0,"",(N66/H66))</f>
        <v>-2.0747887472819869E-3</v>
      </c>
      <c r="Q66" s="135"/>
      <c r="R66" s="135"/>
      <c r="S66" s="133">
        <f>SUM(S57:S58,S50,S51:S53)</f>
        <v>84.044507769999996</v>
      </c>
      <c r="T66" s="136"/>
      <c r="U66" s="137">
        <f t="shared" si="1"/>
        <v>1.2459999999999809</v>
      </c>
      <c r="V66" s="98">
        <f t="shared" si="74"/>
        <v>1.5048580385786109E-2</v>
      </c>
      <c r="X66" s="135"/>
      <c r="Y66" s="135"/>
      <c r="Z66" s="133">
        <f>SUM(Z57:Z58,Z50,Z51:Z53)</f>
        <v>86.032507770000009</v>
      </c>
      <c r="AA66" s="136"/>
      <c r="AB66" s="137">
        <f t="shared" si="3"/>
        <v>1.9880000000000138</v>
      </c>
      <c r="AC66" s="98">
        <f t="shared" si="75"/>
        <v>2.3654133419883479E-2</v>
      </c>
      <c r="AE66" s="135"/>
      <c r="AF66" s="135"/>
      <c r="AG66" s="133">
        <f>SUM(AG57:AG58,AG50,AG51:AG53)</f>
        <v>86.990507770000008</v>
      </c>
      <c r="AH66" s="136"/>
      <c r="AI66" s="137">
        <f t="shared" ref="AI66:AI70" si="80">AG66-Z66</f>
        <v>0.95799999999999841</v>
      </c>
      <c r="AJ66" s="98">
        <f t="shared" si="76"/>
        <v>1.1135325760364015E-2</v>
      </c>
      <c r="AL66" s="135"/>
      <c r="AM66" s="135"/>
      <c r="AN66" s="133">
        <f>SUM(AN57:AN58,AN50,AN51:AN53)</f>
        <v>87.737507770000008</v>
      </c>
      <c r="AO66" s="136"/>
      <c r="AP66" s="137">
        <f t="shared" ref="AP66:AP70" si="81">AN66-AG66</f>
        <v>0.74699999999999989</v>
      </c>
      <c r="AQ66" s="98">
        <f t="shared" si="77"/>
        <v>8.5871438062534687E-3</v>
      </c>
    </row>
    <row r="67" spans="1:43" s="79" customFormat="1" x14ac:dyDescent="0.25">
      <c r="B67" s="138" t="s">
        <v>40</v>
      </c>
      <c r="C67" s="73"/>
      <c r="D67" s="73"/>
      <c r="E67" s="73"/>
      <c r="F67" s="139">
        <v>0.13</v>
      </c>
      <c r="G67" s="132"/>
      <c r="H67" s="140">
        <f>H66*F67</f>
        <v>10.786185065500003</v>
      </c>
      <c r="I67" s="141"/>
      <c r="J67" s="142">
        <v>0.13</v>
      </c>
      <c r="K67" s="143"/>
      <c r="L67" s="144">
        <f>L66*J67</f>
        <v>10.763806010100001</v>
      </c>
      <c r="M67" s="145"/>
      <c r="N67" s="146">
        <f t="shared" si="78"/>
        <v>-2.2379055400001846E-2</v>
      </c>
      <c r="O67" s="108">
        <f t="shared" si="79"/>
        <v>-2.0747887472821183E-3</v>
      </c>
      <c r="Q67" s="142">
        <v>0.13</v>
      </c>
      <c r="R67" s="143"/>
      <c r="S67" s="144">
        <f>S66*Q67</f>
        <v>10.9257860101</v>
      </c>
      <c r="T67" s="145"/>
      <c r="U67" s="146">
        <f t="shared" si="1"/>
        <v>0.16197999999999801</v>
      </c>
      <c r="V67" s="108">
        <f t="shared" si="74"/>
        <v>1.5048580385786155E-2</v>
      </c>
      <c r="X67" s="142">
        <v>0.13</v>
      </c>
      <c r="Y67" s="143"/>
      <c r="Z67" s="144">
        <f>Z66*X67</f>
        <v>11.184226010100002</v>
      </c>
      <c r="AA67" s="145"/>
      <c r="AB67" s="146">
        <f t="shared" si="3"/>
        <v>0.258440000000002</v>
      </c>
      <c r="AC67" s="108">
        <f t="shared" si="75"/>
        <v>2.36541334198835E-2</v>
      </c>
      <c r="AE67" s="142">
        <v>0.13</v>
      </c>
      <c r="AF67" s="143"/>
      <c r="AG67" s="144">
        <f>AG66*AE67</f>
        <v>11.308766010100001</v>
      </c>
      <c r="AH67" s="145"/>
      <c r="AI67" s="146">
        <f t="shared" si="80"/>
        <v>0.12453999999999965</v>
      </c>
      <c r="AJ67" s="108">
        <f t="shared" si="76"/>
        <v>1.1135325760364002E-2</v>
      </c>
      <c r="AL67" s="142">
        <v>0.13</v>
      </c>
      <c r="AM67" s="143"/>
      <c r="AN67" s="144">
        <f>AN66*AL67</f>
        <v>11.405876010100002</v>
      </c>
      <c r="AO67" s="145"/>
      <c r="AP67" s="146">
        <f t="shared" si="81"/>
        <v>9.7110000000000696E-2</v>
      </c>
      <c r="AQ67" s="108">
        <f t="shared" si="77"/>
        <v>8.5871438062535329E-3</v>
      </c>
    </row>
    <row r="68" spans="1:43" s="79" customFormat="1" ht="13" x14ac:dyDescent="0.25">
      <c r="B68" s="147" t="s">
        <v>41</v>
      </c>
      <c r="C68" s="73"/>
      <c r="D68" s="73"/>
      <c r="E68" s="73"/>
      <c r="F68" s="148"/>
      <c r="G68" s="149"/>
      <c r="H68" s="140">
        <f>H66+H67</f>
        <v>93.756839415500025</v>
      </c>
      <c r="I68" s="141"/>
      <c r="J68" s="141"/>
      <c r="K68" s="141"/>
      <c r="L68" s="144">
        <f>L66+L67</f>
        <v>93.562313780100013</v>
      </c>
      <c r="M68" s="145"/>
      <c r="N68" s="146">
        <f t="shared" si="78"/>
        <v>-0.19452563540001222</v>
      </c>
      <c r="O68" s="108">
        <f t="shared" si="79"/>
        <v>-2.0747887472820775E-3</v>
      </c>
      <c r="Q68" s="141"/>
      <c r="R68" s="141"/>
      <c r="S68" s="144">
        <f>S66+S67</f>
        <v>94.970293780099993</v>
      </c>
      <c r="T68" s="145"/>
      <c r="U68" s="146">
        <f t="shared" si="1"/>
        <v>1.4079799999999807</v>
      </c>
      <c r="V68" s="108">
        <f t="shared" si="74"/>
        <v>1.5048580385786133E-2</v>
      </c>
      <c r="X68" s="141"/>
      <c r="Y68" s="141"/>
      <c r="Z68" s="144">
        <f>Z66+Z67</f>
        <v>97.216733780100014</v>
      </c>
      <c r="AA68" s="145"/>
      <c r="AB68" s="146">
        <f t="shared" si="3"/>
        <v>2.2464400000000211</v>
      </c>
      <c r="AC68" s="108">
        <f t="shared" si="75"/>
        <v>2.3654133419883538E-2</v>
      </c>
      <c r="AE68" s="141"/>
      <c r="AF68" s="141"/>
      <c r="AG68" s="144">
        <f>AG66+AG67</f>
        <v>98.299273780100009</v>
      </c>
      <c r="AH68" s="145"/>
      <c r="AI68" s="146">
        <f t="shared" si="80"/>
        <v>1.0825399999999945</v>
      </c>
      <c r="AJ68" s="108">
        <f t="shared" si="76"/>
        <v>1.1135325760363976E-2</v>
      </c>
      <c r="AL68" s="141"/>
      <c r="AM68" s="141"/>
      <c r="AN68" s="144">
        <f>AN66+AN67</f>
        <v>99.14338378010001</v>
      </c>
      <c r="AO68" s="145"/>
      <c r="AP68" s="146">
        <f t="shared" si="81"/>
        <v>0.84411000000000058</v>
      </c>
      <c r="AQ68" s="108">
        <f t="shared" si="77"/>
        <v>8.5871438062534774E-3</v>
      </c>
    </row>
    <row r="69" spans="1:43" s="79" customFormat="1" ht="15.75" customHeight="1" x14ac:dyDescent="0.25">
      <c r="B69" s="421" t="s">
        <v>127</v>
      </c>
      <c r="C69" s="421"/>
      <c r="D69" s="421"/>
      <c r="E69" s="73"/>
      <c r="F69" s="269">
        <f>F63</f>
        <v>0.318</v>
      </c>
      <c r="G69" s="149"/>
      <c r="H69" s="150">
        <f>F69*H66</f>
        <v>26.384668083300006</v>
      </c>
      <c r="I69" s="141"/>
      <c r="J69" s="268">
        <f>J63</f>
        <v>0.318</v>
      </c>
      <c r="K69" s="141"/>
      <c r="L69" s="175">
        <f>J69*L66</f>
        <v>26.329925470860005</v>
      </c>
      <c r="M69" s="145"/>
      <c r="N69" s="151">
        <f t="shared" si="78"/>
        <v>-5.4742612440001892E-2</v>
      </c>
      <c r="O69" s="113">
        <f t="shared" si="79"/>
        <v>-2.074788747282019E-3</v>
      </c>
      <c r="Q69" s="268">
        <f>Q63</f>
        <v>0.318</v>
      </c>
      <c r="R69" s="141"/>
      <c r="S69" s="175">
        <f>Q69*S66</f>
        <v>26.726153470859998</v>
      </c>
      <c r="T69" s="145"/>
      <c r="U69" s="151">
        <f t="shared" si="1"/>
        <v>0.39622799999999359</v>
      </c>
      <c r="V69" s="113">
        <f t="shared" si="74"/>
        <v>1.5048580385786095E-2</v>
      </c>
      <c r="X69" s="268">
        <f>X63</f>
        <v>0.318</v>
      </c>
      <c r="Y69" s="141"/>
      <c r="Z69" s="175">
        <f>X69*Z66</f>
        <v>27.358337470860004</v>
      </c>
      <c r="AA69" s="145"/>
      <c r="AB69" s="151">
        <f t="shared" si="3"/>
        <v>0.63218400000000585</v>
      </c>
      <c r="AC69" s="113">
        <f t="shared" si="75"/>
        <v>2.3654133419883535E-2</v>
      </c>
      <c r="AE69" s="268">
        <f>AE63</f>
        <v>0.318</v>
      </c>
      <c r="AF69" s="141"/>
      <c r="AG69" s="175">
        <f>AE69*AG66</f>
        <v>27.662981470860004</v>
      </c>
      <c r="AH69" s="145"/>
      <c r="AI69" s="151">
        <f t="shared" si="80"/>
        <v>0.30464399999999969</v>
      </c>
      <c r="AJ69" s="113">
        <f t="shared" si="76"/>
        <v>1.1135325760364021E-2</v>
      </c>
      <c r="AL69" s="268">
        <f>AL63</f>
        <v>0.318</v>
      </c>
      <c r="AM69" s="141"/>
      <c r="AN69" s="175">
        <f>AL69*AN66</f>
        <v>27.900527470860002</v>
      </c>
      <c r="AO69" s="145"/>
      <c r="AP69" s="151">
        <f t="shared" si="81"/>
        <v>0.23754599999999826</v>
      </c>
      <c r="AQ69" s="113">
        <f t="shared" si="77"/>
        <v>8.587143806253408E-3</v>
      </c>
    </row>
    <row r="70" spans="1:43" s="79" customFormat="1" ht="13.5" customHeight="1" thickBot="1" x14ac:dyDescent="0.3">
      <c r="B70" s="420" t="s">
        <v>128</v>
      </c>
      <c r="C70" s="420"/>
      <c r="D70" s="420"/>
      <c r="E70" s="152"/>
      <c r="F70" s="153"/>
      <c r="G70" s="154"/>
      <c r="H70" s="155">
        <f>H68-H69</f>
        <v>67.372171332200026</v>
      </c>
      <c r="I70" s="156"/>
      <c r="J70" s="156"/>
      <c r="K70" s="156"/>
      <c r="L70" s="157">
        <f>L68-L69</f>
        <v>67.232388309240008</v>
      </c>
      <c r="M70" s="158"/>
      <c r="N70" s="159">
        <f t="shared" si="78"/>
        <v>-0.13978302296001743</v>
      </c>
      <c r="O70" s="160">
        <f t="shared" si="79"/>
        <v>-2.0747887472822059E-3</v>
      </c>
      <c r="Q70" s="156"/>
      <c r="R70" s="156"/>
      <c r="S70" s="157">
        <f>S68-S69</f>
        <v>68.244140309239995</v>
      </c>
      <c r="T70" s="158"/>
      <c r="U70" s="159">
        <f t="shared" si="1"/>
        <v>1.0117519999999871</v>
      </c>
      <c r="V70" s="160">
        <f t="shared" si="74"/>
        <v>1.5048580385786148E-2</v>
      </c>
      <c r="X70" s="156"/>
      <c r="Y70" s="156"/>
      <c r="Z70" s="157">
        <f>Z68-Z69</f>
        <v>69.858396309240007</v>
      </c>
      <c r="AA70" s="158"/>
      <c r="AB70" s="159">
        <f t="shared" si="3"/>
        <v>1.6142560000000117</v>
      </c>
      <c r="AC70" s="160">
        <f t="shared" si="75"/>
        <v>2.365413341988349E-2</v>
      </c>
      <c r="AE70" s="156"/>
      <c r="AF70" s="156"/>
      <c r="AG70" s="157">
        <f>AG68-AG69</f>
        <v>70.636292309240005</v>
      </c>
      <c r="AH70" s="158"/>
      <c r="AI70" s="159">
        <f t="shared" si="80"/>
        <v>0.77789599999999837</v>
      </c>
      <c r="AJ70" s="160">
        <f t="shared" si="76"/>
        <v>1.1135325760364011E-2</v>
      </c>
      <c r="AL70" s="156"/>
      <c r="AM70" s="156"/>
      <c r="AN70" s="157">
        <f>AN68-AN69</f>
        <v>71.242856309240011</v>
      </c>
      <c r="AO70" s="158"/>
      <c r="AP70" s="159">
        <f t="shared" si="81"/>
        <v>0.60656400000000588</v>
      </c>
      <c r="AQ70" s="160">
        <f t="shared" si="77"/>
        <v>8.5871438062535537E-3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Rates'!D282</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36"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488950</xdr:colOff>
                    <xdr:row>16</xdr:row>
                    <xdr:rowOff>184150</xdr:rowOff>
                  </from>
                  <to>
                    <xdr:col>9</xdr:col>
                    <xdr:colOff>565150</xdr:colOff>
                    <xdr:row>18</xdr:row>
                    <xdr:rowOff>31750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374650</xdr:colOff>
                    <xdr:row>16</xdr:row>
                    <xdr:rowOff>114300</xdr:rowOff>
                  </from>
                  <to>
                    <xdr:col>15</xdr:col>
                    <xdr:colOff>190500</xdr:colOff>
                    <xdr:row>18</xdr:row>
                    <xdr:rowOff>146050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topLeftCell="A28" zoomScale="85" zoomScaleNormal="85" zoomScaleSheetLayoutView="100" workbookViewId="0">
      <selection activeCell="O43" sqref="O43"/>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64</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94</v>
      </c>
      <c r="G18" s="12" t="s">
        <v>7</v>
      </c>
    </row>
    <row r="19" spans="2:43" ht="13" x14ac:dyDescent="0.3">
      <c r="B19" s="11"/>
      <c r="F19" s="180">
        <v>0.4</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Rates'!D13</f>
        <v>3.17</v>
      </c>
      <c r="G23" s="25">
        <v>1</v>
      </c>
      <c r="H23" s="26">
        <f>G23*F23</f>
        <v>3.17</v>
      </c>
      <c r="I23" s="27"/>
      <c r="J23" s="177">
        <f>+'Proposed Rates'!E13</f>
        <v>3.88</v>
      </c>
      <c r="K23" s="29">
        <v>1</v>
      </c>
      <c r="L23" s="26">
        <f>K23*J23</f>
        <v>3.88</v>
      </c>
      <c r="M23" s="27"/>
      <c r="N23" s="30">
        <f>L23-H23</f>
        <v>0.71</v>
      </c>
      <c r="O23" s="31">
        <f>IF((H23)=0,"",(N23/H23))</f>
        <v>0.22397476340694006</v>
      </c>
      <c r="Q23" s="177">
        <f>+'Proposed Rates'!F13</f>
        <v>4.5999999999999996</v>
      </c>
      <c r="R23" s="29">
        <v>1</v>
      </c>
      <c r="S23" s="26">
        <f>R23*Q23</f>
        <v>4.5999999999999996</v>
      </c>
      <c r="T23" s="27"/>
      <c r="U23" s="30">
        <f>S23-L23</f>
        <v>0.71999999999999975</v>
      </c>
      <c r="V23" s="31">
        <f>IF((L23)=0,"",(U23/L23))</f>
        <v>0.1855670103092783</v>
      </c>
      <c r="X23" s="177">
        <f>+'Proposed Rates'!G13</f>
        <v>5.31</v>
      </c>
      <c r="Y23" s="29">
        <v>1</v>
      </c>
      <c r="Z23" s="26">
        <f>Y23*X23</f>
        <v>5.31</v>
      </c>
      <c r="AA23" s="27"/>
      <c r="AB23" s="30">
        <f>Z23-S23</f>
        <v>0.71</v>
      </c>
      <c r="AC23" s="31">
        <f>IF((S23)=0,"",(AB23/S23))</f>
        <v>0.15434782608695652</v>
      </c>
      <c r="AE23" s="177">
        <f>+'Proposed Rates'!H13</f>
        <v>5.97</v>
      </c>
      <c r="AF23" s="29">
        <v>1</v>
      </c>
      <c r="AG23" s="26">
        <f>AF23*AE23</f>
        <v>5.97</v>
      </c>
      <c r="AH23" s="27"/>
      <c r="AI23" s="30">
        <f>AG23-Z23</f>
        <v>0.66000000000000014</v>
      </c>
      <c r="AJ23" s="31">
        <f>IF((Z23)=0,"",(AI23/Z23))</f>
        <v>0.1242937853107345</v>
      </c>
      <c r="AL23" s="177">
        <f>+'Proposed Rates'!I13</f>
        <v>6.58</v>
      </c>
      <c r="AM23" s="29">
        <v>1</v>
      </c>
      <c r="AN23" s="26">
        <f>AM23*AL23</f>
        <v>6.58</v>
      </c>
      <c r="AO23" s="27"/>
      <c r="AP23" s="30">
        <f>AN23-AG23</f>
        <v>0.61000000000000032</v>
      </c>
      <c r="AQ23" s="31">
        <f>IF((AG23)=0,"",(AP23/AG23))</f>
        <v>0.10217755443886103</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Rates'!D87</f>
        <v>0</v>
      </c>
      <c r="G25" s="25">
        <f>$F$19</f>
        <v>0.4</v>
      </c>
      <c r="H25" s="26">
        <f t="shared" si="0"/>
        <v>0</v>
      </c>
      <c r="I25" s="27"/>
      <c r="J25" s="28">
        <f>'Proposed Rates'!E87</f>
        <v>0</v>
      </c>
      <c r="K25" s="29">
        <f>$F$19</f>
        <v>0.4</v>
      </c>
      <c r="L25" s="26">
        <f t="shared" ref="L25:L27" si="9">K25*J25</f>
        <v>0</v>
      </c>
      <c r="M25" s="27"/>
      <c r="N25" s="30">
        <f t="shared" ref="N25:N27" si="10">L25-H25</f>
        <v>0</v>
      </c>
      <c r="O25" s="31" t="str">
        <f t="shared" ref="O25:O27" si="11">IF((H25)=0,"",(N25/H25))</f>
        <v/>
      </c>
      <c r="Q25" s="28">
        <f>'Proposed Rates'!F87</f>
        <v>0</v>
      </c>
      <c r="R25" s="29">
        <f>$F$19</f>
        <v>0.4</v>
      </c>
      <c r="S25" s="26">
        <f t="shared" ref="S25:S27" si="12">R25*Q25</f>
        <v>0</v>
      </c>
      <c r="T25" s="27"/>
      <c r="U25" s="30">
        <f t="shared" si="1"/>
        <v>0</v>
      </c>
      <c r="V25" s="31" t="str">
        <f t="shared" si="2"/>
        <v/>
      </c>
      <c r="X25" s="28">
        <f>'Proposed Rates'!G87</f>
        <v>0</v>
      </c>
      <c r="Y25" s="29">
        <f>$F$19</f>
        <v>0.4</v>
      </c>
      <c r="Z25" s="26">
        <f t="shared" ref="Z25:Z27" si="13">Y25*X25</f>
        <v>0</v>
      </c>
      <c r="AA25" s="27"/>
      <c r="AB25" s="30">
        <f t="shared" si="3"/>
        <v>0</v>
      </c>
      <c r="AC25" s="31" t="str">
        <f t="shared" si="4"/>
        <v/>
      </c>
      <c r="AE25" s="28">
        <f>'Proposed Rates'!H87</f>
        <v>0</v>
      </c>
      <c r="AF25" s="29">
        <f>$F$19</f>
        <v>0.4</v>
      </c>
      <c r="AG25" s="26">
        <f t="shared" ref="AG25:AG27" si="14">AF25*AE25</f>
        <v>0</v>
      </c>
      <c r="AH25" s="27"/>
      <c r="AI25" s="30">
        <f t="shared" si="5"/>
        <v>0</v>
      </c>
      <c r="AJ25" s="31" t="str">
        <f t="shared" si="6"/>
        <v/>
      </c>
      <c r="AL25" s="28">
        <f>'Proposed Rates'!I87</f>
        <v>0</v>
      </c>
      <c r="AM25" s="29">
        <f>$F$19</f>
        <v>0.4</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Rates'!D101</f>
        <v>0</v>
      </c>
      <c r="G26" s="25">
        <f t="shared" ref="G26:G27" si="16">$F$19</f>
        <v>0.4</v>
      </c>
      <c r="H26" s="26">
        <f t="shared" si="0"/>
        <v>0</v>
      </c>
      <c r="I26" s="27"/>
      <c r="J26" s="28">
        <f>'Proposed Rates'!E101</f>
        <v>0</v>
      </c>
      <c r="K26" s="29">
        <f t="shared" ref="K26:K27" si="17">$F$19</f>
        <v>0.4</v>
      </c>
      <c r="L26" s="26">
        <f t="shared" si="9"/>
        <v>0</v>
      </c>
      <c r="M26" s="27"/>
      <c r="N26" s="30">
        <f t="shared" si="10"/>
        <v>0</v>
      </c>
      <c r="O26" s="31" t="str">
        <f t="shared" si="11"/>
        <v/>
      </c>
      <c r="Q26" s="28">
        <f>'Proposed Rates'!F101</f>
        <v>0</v>
      </c>
      <c r="R26" s="29">
        <f t="shared" ref="R26:R27" si="18">$F$19</f>
        <v>0.4</v>
      </c>
      <c r="S26" s="26">
        <f t="shared" si="12"/>
        <v>0</v>
      </c>
      <c r="T26" s="27"/>
      <c r="U26" s="30">
        <f t="shared" si="1"/>
        <v>0</v>
      </c>
      <c r="V26" s="31" t="str">
        <f t="shared" si="2"/>
        <v/>
      </c>
      <c r="X26" s="28">
        <f>'Proposed Rates'!G101</f>
        <v>0</v>
      </c>
      <c r="Y26" s="29">
        <f t="shared" ref="Y26:Y27" si="19">$F$19</f>
        <v>0.4</v>
      </c>
      <c r="Z26" s="26">
        <f t="shared" si="13"/>
        <v>0</v>
      </c>
      <c r="AA26" s="27"/>
      <c r="AB26" s="30">
        <f t="shared" si="3"/>
        <v>0</v>
      </c>
      <c r="AC26" s="31" t="str">
        <f t="shared" si="4"/>
        <v/>
      </c>
      <c r="AE26" s="28">
        <f>'Proposed Rates'!H101</f>
        <v>0</v>
      </c>
      <c r="AF26" s="29">
        <f t="shared" ref="AF26:AF27" si="20">$F$19</f>
        <v>0.4</v>
      </c>
      <c r="AG26" s="26">
        <f t="shared" si="14"/>
        <v>0</v>
      </c>
      <c r="AH26" s="27"/>
      <c r="AI26" s="30">
        <f t="shared" si="5"/>
        <v>0</v>
      </c>
      <c r="AJ26" s="31" t="str">
        <f t="shared" si="6"/>
        <v/>
      </c>
      <c r="AL26" s="28">
        <f>'Proposed Rates'!I101</f>
        <v>0</v>
      </c>
      <c r="AM26" s="29">
        <f t="shared" ref="AM26:AM27" si="21">$F$19</f>
        <v>0.4</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Rates'!D115</f>
        <v>0</v>
      </c>
      <c r="G27" s="25">
        <f t="shared" si="16"/>
        <v>0.4</v>
      </c>
      <c r="H27" s="26">
        <f t="shared" si="0"/>
        <v>0</v>
      </c>
      <c r="I27" s="27"/>
      <c r="J27" s="28">
        <f>'Proposed Rates'!E115</f>
        <v>0</v>
      </c>
      <c r="K27" s="29">
        <f t="shared" si="17"/>
        <v>0.4</v>
      </c>
      <c r="L27" s="26">
        <f t="shared" si="9"/>
        <v>0</v>
      </c>
      <c r="M27" s="27"/>
      <c r="N27" s="30">
        <f t="shared" si="10"/>
        <v>0</v>
      </c>
      <c r="O27" s="31" t="str">
        <f t="shared" si="11"/>
        <v/>
      </c>
      <c r="Q27" s="28">
        <f>'Proposed Rates'!F115</f>
        <v>0</v>
      </c>
      <c r="R27" s="29">
        <f t="shared" si="18"/>
        <v>0.4</v>
      </c>
      <c r="S27" s="26">
        <f t="shared" si="12"/>
        <v>0</v>
      </c>
      <c r="T27" s="27"/>
      <c r="U27" s="30">
        <f t="shared" si="1"/>
        <v>0</v>
      </c>
      <c r="V27" s="31" t="str">
        <f t="shared" si="2"/>
        <v/>
      </c>
      <c r="X27" s="28">
        <f>'Proposed Rates'!G115</f>
        <v>0</v>
      </c>
      <c r="Y27" s="29">
        <f t="shared" si="19"/>
        <v>0.4</v>
      </c>
      <c r="Z27" s="26">
        <f t="shared" si="13"/>
        <v>0</v>
      </c>
      <c r="AA27" s="27"/>
      <c r="AB27" s="30">
        <f t="shared" si="3"/>
        <v>0</v>
      </c>
      <c r="AC27" s="31" t="str">
        <f t="shared" si="4"/>
        <v/>
      </c>
      <c r="AE27" s="28">
        <f>'Proposed Rates'!H115</f>
        <v>0</v>
      </c>
      <c r="AF27" s="29">
        <f t="shared" si="20"/>
        <v>0.4</v>
      </c>
      <c r="AG27" s="26">
        <f t="shared" si="14"/>
        <v>0</v>
      </c>
      <c r="AH27" s="27"/>
      <c r="AI27" s="30">
        <f t="shared" si="5"/>
        <v>0</v>
      </c>
      <c r="AJ27" s="31" t="str">
        <f t="shared" si="6"/>
        <v/>
      </c>
      <c r="AL27" s="28">
        <f>'Proposed Rates'!I115</f>
        <v>0</v>
      </c>
      <c r="AM27" s="29">
        <f t="shared" si="21"/>
        <v>0.4</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Rates'!D26</f>
        <v>14.850199999999999</v>
      </c>
      <c r="G29" s="45">
        <f>+$F$19</f>
        <v>0.4</v>
      </c>
      <c r="H29" s="26">
        <f t="shared" si="0"/>
        <v>5.94008</v>
      </c>
      <c r="I29" s="27"/>
      <c r="J29" s="28">
        <f>+'Proposed Rates'!E26</f>
        <v>18.201899999999998</v>
      </c>
      <c r="K29" s="45">
        <f>+$F$19</f>
        <v>0.4</v>
      </c>
      <c r="L29" s="26">
        <f t="shared" si="22"/>
        <v>7.2807599999999999</v>
      </c>
      <c r="M29" s="27"/>
      <c r="N29" s="30">
        <f t="shared" si="23"/>
        <v>1.3406799999999999</v>
      </c>
      <c r="O29" s="31">
        <f t="shared" si="24"/>
        <v>0.22570066396412167</v>
      </c>
      <c r="Q29" s="28">
        <f>+'Proposed Rates'!F26</f>
        <v>21.553599999999999</v>
      </c>
      <c r="R29" s="45">
        <f>+$F$19</f>
        <v>0.4</v>
      </c>
      <c r="S29" s="26">
        <f t="shared" si="25"/>
        <v>8.6214399999999998</v>
      </c>
      <c r="T29" s="27"/>
      <c r="U29" s="30">
        <f t="shared" si="1"/>
        <v>1.3406799999999999</v>
      </c>
      <c r="V29" s="31">
        <f t="shared" si="2"/>
        <v>0.18414011724050786</v>
      </c>
      <c r="X29" s="28">
        <f>+'Proposed Rates'!G26</f>
        <v>24.906199999999998</v>
      </c>
      <c r="Y29" s="45">
        <f>+$F$19</f>
        <v>0.4</v>
      </c>
      <c r="Z29" s="26">
        <f t="shared" si="26"/>
        <v>9.9624799999999993</v>
      </c>
      <c r="AA29" s="27"/>
      <c r="AB29" s="30">
        <f t="shared" si="3"/>
        <v>1.3410399999999996</v>
      </c>
      <c r="AC29" s="31">
        <f t="shared" si="4"/>
        <v>0.15554710118031323</v>
      </c>
      <c r="AE29" s="28">
        <f>+'Proposed Rates'!H26</f>
        <v>27.9664</v>
      </c>
      <c r="AF29" s="45">
        <f>+$F$19</f>
        <v>0.4</v>
      </c>
      <c r="AG29" s="26">
        <f t="shared" si="27"/>
        <v>11.18656</v>
      </c>
      <c r="AH29" s="27"/>
      <c r="AI29" s="30">
        <f t="shared" si="5"/>
        <v>1.2240800000000007</v>
      </c>
      <c r="AJ29" s="31">
        <f t="shared" si="6"/>
        <v>0.12286900450490247</v>
      </c>
      <c r="AL29" s="28">
        <f>+'Proposed Rates'!I26</f>
        <v>30.827100000000002</v>
      </c>
      <c r="AM29" s="45">
        <f>+$F$19</f>
        <v>0.4</v>
      </c>
      <c r="AN29" s="26">
        <f t="shared" si="28"/>
        <v>12.330840000000002</v>
      </c>
      <c r="AO29" s="27"/>
      <c r="AP29" s="30">
        <f t="shared" si="7"/>
        <v>1.144280000000002</v>
      </c>
      <c r="AQ29" s="31">
        <f t="shared" si="8"/>
        <v>0.1022906058699012</v>
      </c>
    </row>
    <row r="30" spans="2:43" x14ac:dyDescent="0.25">
      <c r="B30" s="21" t="s">
        <v>21</v>
      </c>
      <c r="C30" s="21"/>
      <c r="D30" s="22"/>
      <c r="E30" s="23"/>
      <c r="F30" s="24"/>
      <c r="G30" s="25">
        <f t="shared" ref="G30" si="29">$F$18</f>
        <v>94</v>
      </c>
      <c r="H30" s="26">
        <f t="shared" si="0"/>
        <v>0</v>
      </c>
      <c r="I30" s="27"/>
      <c r="J30" s="28"/>
      <c r="K30" s="25">
        <f t="shared" ref="K30:K38" si="30">$F$18</f>
        <v>94</v>
      </c>
      <c r="L30" s="26">
        <f t="shared" si="22"/>
        <v>0</v>
      </c>
      <c r="M30" s="27"/>
      <c r="N30" s="30">
        <f t="shared" si="23"/>
        <v>0</v>
      </c>
      <c r="O30" s="31" t="str">
        <f t="shared" si="24"/>
        <v/>
      </c>
      <c r="Q30" s="28"/>
      <c r="R30" s="25">
        <f t="shared" ref="R30:R38" si="31">$F$18</f>
        <v>94</v>
      </c>
      <c r="S30" s="26">
        <f t="shared" si="25"/>
        <v>0</v>
      </c>
      <c r="T30" s="27"/>
      <c r="U30" s="30">
        <f t="shared" si="1"/>
        <v>0</v>
      </c>
      <c r="V30" s="31" t="str">
        <f t="shared" si="2"/>
        <v/>
      </c>
      <c r="X30" s="28"/>
      <c r="Y30" s="25">
        <f t="shared" ref="Y30:Y38" si="32">$F$18</f>
        <v>94</v>
      </c>
      <c r="Z30" s="26">
        <f t="shared" si="26"/>
        <v>0</v>
      </c>
      <c r="AA30" s="27"/>
      <c r="AB30" s="30">
        <f t="shared" si="3"/>
        <v>0</v>
      </c>
      <c r="AC30" s="31" t="str">
        <f t="shared" si="4"/>
        <v/>
      </c>
      <c r="AE30" s="28"/>
      <c r="AF30" s="25">
        <f t="shared" ref="AF30:AF38" si="33">$F$18</f>
        <v>94</v>
      </c>
      <c r="AG30" s="26">
        <f t="shared" si="27"/>
        <v>0</v>
      </c>
      <c r="AH30" s="27"/>
      <c r="AI30" s="30">
        <f t="shared" si="5"/>
        <v>0</v>
      </c>
      <c r="AJ30" s="31" t="str">
        <f t="shared" si="6"/>
        <v/>
      </c>
      <c r="AL30" s="28"/>
      <c r="AM30" s="25">
        <f t="shared" ref="AM30:AM38" si="34">$F$18</f>
        <v>94</v>
      </c>
      <c r="AN30" s="26">
        <f t="shared" si="28"/>
        <v>0</v>
      </c>
      <c r="AO30" s="27"/>
      <c r="AP30" s="30">
        <f t="shared" si="7"/>
        <v>0</v>
      </c>
      <c r="AQ30" s="31" t="str">
        <f t="shared" si="8"/>
        <v/>
      </c>
    </row>
    <row r="31" spans="2:43" x14ac:dyDescent="0.25">
      <c r="B31" s="21" t="s">
        <v>136</v>
      </c>
      <c r="C31" s="21"/>
      <c r="D31" s="22" t="s">
        <v>59</v>
      </c>
      <c r="E31" s="23"/>
      <c r="F31" s="24"/>
      <c r="G31" s="45">
        <f>+$F$19</f>
        <v>0.4</v>
      </c>
      <c r="H31" s="26">
        <f t="shared" si="0"/>
        <v>0</v>
      </c>
      <c r="I31" s="27"/>
      <c r="J31" s="28">
        <f>'Proposed Rates'!E73</f>
        <v>0</v>
      </c>
      <c r="K31" s="45">
        <f>+$F$19</f>
        <v>0.4</v>
      </c>
      <c r="L31" s="26">
        <f t="shared" si="22"/>
        <v>0</v>
      </c>
      <c r="M31" s="27"/>
      <c r="N31" s="30">
        <f t="shared" si="23"/>
        <v>0</v>
      </c>
      <c r="O31" s="31" t="str">
        <f t="shared" si="24"/>
        <v/>
      </c>
      <c r="Q31" s="28">
        <f>'Proposed Rates'!F73</f>
        <v>0</v>
      </c>
      <c r="R31" s="45">
        <f>+$F$19</f>
        <v>0.4</v>
      </c>
      <c r="S31" s="26">
        <f t="shared" si="25"/>
        <v>0</v>
      </c>
      <c r="T31" s="27"/>
      <c r="U31" s="30">
        <f t="shared" si="1"/>
        <v>0</v>
      </c>
      <c r="V31" s="31" t="str">
        <f t="shared" si="2"/>
        <v/>
      </c>
      <c r="X31" s="28"/>
      <c r="Y31" s="45">
        <f>+$F$19</f>
        <v>0.4</v>
      </c>
      <c r="Z31" s="26">
        <f t="shared" si="26"/>
        <v>0</v>
      </c>
      <c r="AA31" s="27"/>
      <c r="AB31" s="30">
        <f t="shared" si="3"/>
        <v>0</v>
      </c>
      <c r="AC31" s="31" t="str">
        <f t="shared" si="4"/>
        <v/>
      </c>
      <c r="AE31" s="28"/>
      <c r="AF31" s="45">
        <f>+$F$19</f>
        <v>0.4</v>
      </c>
      <c r="AG31" s="26">
        <f t="shared" si="27"/>
        <v>0</v>
      </c>
      <c r="AH31" s="27"/>
      <c r="AI31" s="30">
        <f t="shared" si="5"/>
        <v>0</v>
      </c>
      <c r="AJ31" s="31" t="str">
        <f t="shared" si="6"/>
        <v/>
      </c>
      <c r="AL31" s="28"/>
      <c r="AM31" s="45">
        <f>+$F$19</f>
        <v>0.4</v>
      </c>
      <c r="AN31" s="26">
        <f t="shared" si="28"/>
        <v>0</v>
      </c>
      <c r="AO31" s="27"/>
      <c r="AP31" s="30">
        <f t="shared" si="7"/>
        <v>0</v>
      </c>
      <c r="AQ31" s="31" t="str">
        <f t="shared" si="8"/>
        <v/>
      </c>
    </row>
    <row r="32" spans="2:43" x14ac:dyDescent="0.25">
      <c r="B32" s="33"/>
      <c r="C32" s="21"/>
      <c r="D32" s="22"/>
      <c r="E32" s="23"/>
      <c r="F32" s="24"/>
      <c r="G32" s="25">
        <f t="shared" ref="G32:G38" si="35">$F$18</f>
        <v>94</v>
      </c>
      <c r="H32" s="26">
        <f t="shared" si="0"/>
        <v>0</v>
      </c>
      <c r="I32" s="27"/>
      <c r="J32" s="28"/>
      <c r="K32" s="25">
        <f t="shared" si="30"/>
        <v>94</v>
      </c>
      <c r="L32" s="26">
        <f t="shared" si="22"/>
        <v>0</v>
      </c>
      <c r="M32" s="27"/>
      <c r="N32" s="30">
        <f t="shared" si="23"/>
        <v>0</v>
      </c>
      <c r="O32" s="31" t="str">
        <f t="shared" si="24"/>
        <v/>
      </c>
      <c r="Q32" s="28"/>
      <c r="R32" s="25">
        <f t="shared" si="31"/>
        <v>94</v>
      </c>
      <c r="S32" s="26">
        <f t="shared" si="25"/>
        <v>0</v>
      </c>
      <c r="T32" s="27"/>
      <c r="U32" s="30">
        <f t="shared" si="1"/>
        <v>0</v>
      </c>
      <c r="V32" s="31" t="str">
        <f t="shared" si="2"/>
        <v/>
      </c>
      <c r="X32" s="28"/>
      <c r="Y32" s="25">
        <f t="shared" si="32"/>
        <v>94</v>
      </c>
      <c r="Z32" s="26">
        <f t="shared" si="26"/>
        <v>0</v>
      </c>
      <c r="AA32" s="27"/>
      <c r="AB32" s="30">
        <f t="shared" si="3"/>
        <v>0</v>
      </c>
      <c r="AC32" s="31" t="str">
        <f t="shared" si="4"/>
        <v/>
      </c>
      <c r="AE32" s="28"/>
      <c r="AF32" s="25">
        <f t="shared" si="33"/>
        <v>94</v>
      </c>
      <c r="AG32" s="26">
        <f t="shared" si="27"/>
        <v>0</v>
      </c>
      <c r="AH32" s="27"/>
      <c r="AI32" s="30">
        <f t="shared" si="5"/>
        <v>0</v>
      </c>
      <c r="AJ32" s="31" t="str">
        <f t="shared" si="6"/>
        <v/>
      </c>
      <c r="AL32" s="28"/>
      <c r="AM32" s="25">
        <f t="shared" si="34"/>
        <v>94</v>
      </c>
      <c r="AN32" s="26">
        <f t="shared" si="28"/>
        <v>0</v>
      </c>
      <c r="AO32" s="27"/>
      <c r="AP32" s="30">
        <f t="shared" si="7"/>
        <v>0</v>
      </c>
      <c r="AQ32" s="31" t="str">
        <f t="shared" si="8"/>
        <v/>
      </c>
    </row>
    <row r="33" spans="2:43" x14ac:dyDescent="0.25">
      <c r="B33" s="33"/>
      <c r="C33" s="21"/>
      <c r="D33" s="22"/>
      <c r="E33" s="23"/>
      <c r="F33" s="24"/>
      <c r="G33" s="25">
        <f t="shared" si="35"/>
        <v>94</v>
      </c>
      <c r="H33" s="26">
        <f t="shared" si="0"/>
        <v>0</v>
      </c>
      <c r="I33" s="27"/>
      <c r="J33" s="28"/>
      <c r="K33" s="25">
        <f t="shared" si="30"/>
        <v>94</v>
      </c>
      <c r="L33" s="26">
        <f t="shared" si="22"/>
        <v>0</v>
      </c>
      <c r="M33" s="27"/>
      <c r="N33" s="30">
        <f t="shared" si="23"/>
        <v>0</v>
      </c>
      <c r="O33" s="31" t="str">
        <f t="shared" si="24"/>
        <v/>
      </c>
      <c r="Q33" s="28"/>
      <c r="R33" s="25">
        <f t="shared" si="31"/>
        <v>94</v>
      </c>
      <c r="S33" s="26">
        <f t="shared" si="25"/>
        <v>0</v>
      </c>
      <c r="T33" s="27"/>
      <c r="U33" s="30">
        <f t="shared" si="1"/>
        <v>0</v>
      </c>
      <c r="V33" s="31" t="str">
        <f t="shared" si="2"/>
        <v/>
      </c>
      <c r="X33" s="28"/>
      <c r="Y33" s="25">
        <f t="shared" si="32"/>
        <v>94</v>
      </c>
      <c r="Z33" s="26">
        <f t="shared" si="26"/>
        <v>0</v>
      </c>
      <c r="AA33" s="27"/>
      <c r="AB33" s="30">
        <f t="shared" si="3"/>
        <v>0</v>
      </c>
      <c r="AC33" s="31" t="str">
        <f t="shared" si="4"/>
        <v/>
      </c>
      <c r="AE33" s="28"/>
      <c r="AF33" s="25">
        <f t="shared" si="33"/>
        <v>94</v>
      </c>
      <c r="AG33" s="26">
        <f t="shared" si="27"/>
        <v>0</v>
      </c>
      <c r="AH33" s="27"/>
      <c r="AI33" s="30">
        <f t="shared" si="5"/>
        <v>0</v>
      </c>
      <c r="AJ33" s="31" t="str">
        <f t="shared" si="6"/>
        <v/>
      </c>
      <c r="AL33" s="28"/>
      <c r="AM33" s="25">
        <f t="shared" si="34"/>
        <v>94</v>
      </c>
      <c r="AN33" s="26">
        <f t="shared" si="28"/>
        <v>0</v>
      </c>
      <c r="AO33" s="27"/>
      <c r="AP33" s="30">
        <f t="shared" si="7"/>
        <v>0</v>
      </c>
      <c r="AQ33" s="31" t="str">
        <f t="shared" si="8"/>
        <v/>
      </c>
    </row>
    <row r="34" spans="2:43" x14ac:dyDescent="0.25">
      <c r="B34" s="33"/>
      <c r="C34" s="21"/>
      <c r="D34" s="22"/>
      <c r="E34" s="23"/>
      <c r="F34" s="24"/>
      <c r="G34" s="25">
        <f t="shared" si="35"/>
        <v>94</v>
      </c>
      <c r="H34" s="26">
        <f t="shared" si="0"/>
        <v>0</v>
      </c>
      <c r="I34" s="27"/>
      <c r="J34" s="28"/>
      <c r="K34" s="25">
        <f t="shared" si="30"/>
        <v>94</v>
      </c>
      <c r="L34" s="26">
        <f t="shared" si="22"/>
        <v>0</v>
      </c>
      <c r="M34" s="27"/>
      <c r="N34" s="30">
        <f t="shared" si="23"/>
        <v>0</v>
      </c>
      <c r="O34" s="31" t="str">
        <f t="shared" si="24"/>
        <v/>
      </c>
      <c r="Q34" s="28"/>
      <c r="R34" s="25">
        <f t="shared" si="31"/>
        <v>94</v>
      </c>
      <c r="S34" s="26">
        <f t="shared" si="25"/>
        <v>0</v>
      </c>
      <c r="T34" s="27"/>
      <c r="U34" s="30">
        <f t="shared" si="1"/>
        <v>0</v>
      </c>
      <c r="V34" s="31" t="str">
        <f t="shared" si="2"/>
        <v/>
      </c>
      <c r="X34" s="28"/>
      <c r="Y34" s="25">
        <f t="shared" si="32"/>
        <v>94</v>
      </c>
      <c r="Z34" s="26">
        <f t="shared" si="26"/>
        <v>0</v>
      </c>
      <c r="AA34" s="27"/>
      <c r="AB34" s="30">
        <f t="shared" si="3"/>
        <v>0</v>
      </c>
      <c r="AC34" s="31" t="str">
        <f t="shared" si="4"/>
        <v/>
      </c>
      <c r="AE34" s="28"/>
      <c r="AF34" s="25">
        <f t="shared" si="33"/>
        <v>94</v>
      </c>
      <c r="AG34" s="26">
        <f t="shared" si="27"/>
        <v>0</v>
      </c>
      <c r="AH34" s="27"/>
      <c r="AI34" s="30">
        <f t="shared" si="5"/>
        <v>0</v>
      </c>
      <c r="AJ34" s="31" t="str">
        <f t="shared" si="6"/>
        <v/>
      </c>
      <c r="AL34" s="28"/>
      <c r="AM34" s="25">
        <f t="shared" si="34"/>
        <v>94</v>
      </c>
      <c r="AN34" s="26">
        <f t="shared" si="28"/>
        <v>0</v>
      </c>
      <c r="AO34" s="27"/>
      <c r="AP34" s="30">
        <f t="shared" si="7"/>
        <v>0</v>
      </c>
      <c r="AQ34" s="31" t="str">
        <f t="shared" si="8"/>
        <v/>
      </c>
    </row>
    <row r="35" spans="2:43" x14ac:dyDescent="0.25">
      <c r="B35" s="33"/>
      <c r="C35" s="21"/>
      <c r="D35" s="22"/>
      <c r="E35" s="23"/>
      <c r="F35" s="24"/>
      <c r="G35" s="25">
        <f t="shared" si="35"/>
        <v>94</v>
      </c>
      <c r="H35" s="26">
        <f t="shared" si="0"/>
        <v>0</v>
      </c>
      <c r="I35" s="27"/>
      <c r="J35" s="28"/>
      <c r="K35" s="25">
        <f t="shared" si="30"/>
        <v>94</v>
      </c>
      <c r="L35" s="26">
        <f t="shared" si="22"/>
        <v>0</v>
      </c>
      <c r="M35" s="27"/>
      <c r="N35" s="30">
        <f t="shared" si="23"/>
        <v>0</v>
      </c>
      <c r="O35" s="31" t="str">
        <f t="shared" si="24"/>
        <v/>
      </c>
      <c r="Q35" s="28"/>
      <c r="R35" s="25">
        <f t="shared" si="31"/>
        <v>94</v>
      </c>
      <c r="S35" s="26">
        <f t="shared" si="25"/>
        <v>0</v>
      </c>
      <c r="T35" s="27"/>
      <c r="U35" s="30">
        <f t="shared" si="1"/>
        <v>0</v>
      </c>
      <c r="V35" s="31" t="str">
        <f t="shared" si="2"/>
        <v/>
      </c>
      <c r="X35" s="28"/>
      <c r="Y35" s="25">
        <f t="shared" si="32"/>
        <v>94</v>
      </c>
      <c r="Z35" s="26">
        <f t="shared" si="26"/>
        <v>0</v>
      </c>
      <c r="AA35" s="27"/>
      <c r="AB35" s="30">
        <f t="shared" si="3"/>
        <v>0</v>
      </c>
      <c r="AC35" s="31" t="str">
        <f t="shared" si="4"/>
        <v/>
      </c>
      <c r="AE35" s="28"/>
      <c r="AF35" s="25">
        <f t="shared" si="33"/>
        <v>94</v>
      </c>
      <c r="AG35" s="26">
        <f t="shared" si="27"/>
        <v>0</v>
      </c>
      <c r="AH35" s="27"/>
      <c r="AI35" s="30">
        <f t="shared" si="5"/>
        <v>0</v>
      </c>
      <c r="AJ35" s="31" t="str">
        <f t="shared" si="6"/>
        <v/>
      </c>
      <c r="AL35" s="28"/>
      <c r="AM35" s="25">
        <f t="shared" si="34"/>
        <v>94</v>
      </c>
      <c r="AN35" s="26">
        <f t="shared" si="28"/>
        <v>0</v>
      </c>
      <c r="AO35" s="27"/>
      <c r="AP35" s="30">
        <f t="shared" si="7"/>
        <v>0</v>
      </c>
      <c r="AQ35" s="31" t="str">
        <f t="shared" si="8"/>
        <v/>
      </c>
    </row>
    <row r="36" spans="2:43" ht="25" x14ac:dyDescent="0.25">
      <c r="B36" s="229" t="s">
        <v>101</v>
      </c>
      <c r="C36" s="21"/>
      <c r="D36" s="22" t="s">
        <v>59</v>
      </c>
      <c r="E36" s="23"/>
      <c r="F36" s="24">
        <f>+'Proposed Rates'!D58</f>
        <v>1.0461</v>
      </c>
      <c r="G36" s="218">
        <f>$F$19</f>
        <v>0.4</v>
      </c>
      <c r="H36" s="26">
        <f t="shared" si="0"/>
        <v>0.41844000000000003</v>
      </c>
      <c r="I36" s="27"/>
      <c r="J36" s="28">
        <f>+'Proposed Rates'!E58</f>
        <v>-0.51390000000000002</v>
      </c>
      <c r="K36" s="218">
        <f>$F$19</f>
        <v>0.4</v>
      </c>
      <c r="L36" s="26">
        <f t="shared" si="22"/>
        <v>-0.20556000000000002</v>
      </c>
      <c r="M36" s="27"/>
      <c r="N36" s="30">
        <f t="shared" si="23"/>
        <v>-0.62400000000000011</v>
      </c>
      <c r="O36" s="31">
        <f t="shared" si="24"/>
        <v>-1.4912532262689993</v>
      </c>
      <c r="Q36" s="28">
        <f>+'Proposed Rates'!F58</f>
        <v>-0.51390000000000002</v>
      </c>
      <c r="R36" s="218">
        <f>$F$19</f>
        <v>0.4</v>
      </c>
      <c r="S36" s="26">
        <f t="shared" si="25"/>
        <v>-0.20556000000000002</v>
      </c>
      <c r="T36" s="27"/>
      <c r="U36" s="30">
        <f t="shared" si="1"/>
        <v>0</v>
      </c>
      <c r="V36" s="31">
        <f t="shared" si="2"/>
        <v>0</v>
      </c>
      <c r="X36" s="28">
        <f>+'Proposed Rates'!G58</f>
        <v>0</v>
      </c>
      <c r="Y36" s="218">
        <f>$F$19</f>
        <v>0.4</v>
      </c>
      <c r="Z36" s="26">
        <f t="shared" si="26"/>
        <v>0</v>
      </c>
      <c r="AA36" s="27"/>
      <c r="AB36" s="30">
        <f t="shared" si="3"/>
        <v>0.20556000000000002</v>
      </c>
      <c r="AC36" s="31">
        <f t="shared" si="4"/>
        <v>-1</v>
      </c>
      <c r="AE36" s="28">
        <f>+'Proposed Rates'!H58</f>
        <v>0</v>
      </c>
      <c r="AF36" s="218">
        <f>$F$19</f>
        <v>0.4</v>
      </c>
      <c r="AG36" s="26">
        <f t="shared" si="27"/>
        <v>0</v>
      </c>
      <c r="AH36" s="27"/>
      <c r="AI36" s="30">
        <f t="shared" si="5"/>
        <v>0</v>
      </c>
      <c r="AJ36" s="31" t="str">
        <f t="shared" si="6"/>
        <v/>
      </c>
      <c r="AL36" s="28">
        <f>+'Proposed Rates'!I58</f>
        <v>0</v>
      </c>
      <c r="AM36" s="218">
        <f>$F$19</f>
        <v>0.4</v>
      </c>
      <c r="AN36" s="26">
        <f t="shared" si="28"/>
        <v>0</v>
      </c>
      <c r="AO36" s="27"/>
      <c r="AP36" s="30">
        <f t="shared" si="7"/>
        <v>0</v>
      </c>
      <c r="AQ36" s="31" t="str">
        <f t="shared" si="8"/>
        <v/>
      </c>
    </row>
    <row r="37" spans="2:43" x14ac:dyDescent="0.25">
      <c r="B37" s="33"/>
      <c r="C37" s="21"/>
      <c r="D37" s="22"/>
      <c r="E37" s="23"/>
      <c r="F37" s="24"/>
      <c r="G37" s="25">
        <f t="shared" si="35"/>
        <v>94</v>
      </c>
      <c r="H37" s="26">
        <f t="shared" si="0"/>
        <v>0</v>
      </c>
      <c r="I37" s="27"/>
      <c r="J37" s="28"/>
      <c r="K37" s="25">
        <f t="shared" si="30"/>
        <v>94</v>
      </c>
      <c r="L37" s="26">
        <f t="shared" si="22"/>
        <v>0</v>
      </c>
      <c r="M37" s="27"/>
      <c r="N37" s="30">
        <f t="shared" si="23"/>
        <v>0</v>
      </c>
      <c r="O37" s="31" t="str">
        <f t="shared" si="24"/>
        <v/>
      </c>
      <c r="Q37" s="28"/>
      <c r="R37" s="25">
        <f t="shared" si="31"/>
        <v>94</v>
      </c>
      <c r="S37" s="26">
        <f t="shared" si="25"/>
        <v>0</v>
      </c>
      <c r="T37" s="27"/>
      <c r="U37" s="30">
        <f t="shared" si="1"/>
        <v>0</v>
      </c>
      <c r="V37" s="31" t="str">
        <f t="shared" si="2"/>
        <v/>
      </c>
      <c r="X37" s="28"/>
      <c r="Y37" s="25">
        <f t="shared" si="32"/>
        <v>94</v>
      </c>
      <c r="Z37" s="26">
        <f t="shared" si="26"/>
        <v>0</v>
      </c>
      <c r="AA37" s="27"/>
      <c r="AB37" s="30">
        <f t="shared" si="3"/>
        <v>0</v>
      </c>
      <c r="AC37" s="31" t="str">
        <f t="shared" si="4"/>
        <v/>
      </c>
      <c r="AE37" s="28"/>
      <c r="AF37" s="25">
        <f t="shared" si="33"/>
        <v>94</v>
      </c>
      <c r="AG37" s="26">
        <f t="shared" si="27"/>
        <v>0</v>
      </c>
      <c r="AH37" s="27"/>
      <c r="AI37" s="30">
        <f t="shared" si="5"/>
        <v>0</v>
      </c>
      <c r="AJ37" s="31" t="str">
        <f t="shared" si="6"/>
        <v/>
      </c>
      <c r="AL37" s="28"/>
      <c r="AM37" s="25">
        <f t="shared" si="34"/>
        <v>94</v>
      </c>
      <c r="AN37" s="26">
        <f t="shared" si="28"/>
        <v>0</v>
      </c>
      <c r="AO37" s="27"/>
      <c r="AP37" s="30">
        <f t="shared" si="7"/>
        <v>0</v>
      </c>
      <c r="AQ37" s="31" t="str">
        <f t="shared" si="8"/>
        <v/>
      </c>
    </row>
    <row r="38" spans="2:43" x14ac:dyDescent="0.25">
      <c r="B38" s="33"/>
      <c r="C38" s="21"/>
      <c r="D38" s="22"/>
      <c r="E38" s="23"/>
      <c r="F38" s="24"/>
      <c r="G38" s="25">
        <f t="shared" si="35"/>
        <v>94</v>
      </c>
      <c r="H38" s="26">
        <f t="shared" si="0"/>
        <v>0</v>
      </c>
      <c r="I38" s="27"/>
      <c r="J38" s="28"/>
      <c r="K38" s="25">
        <f t="shared" si="30"/>
        <v>94</v>
      </c>
      <c r="L38" s="26">
        <f t="shared" si="22"/>
        <v>0</v>
      </c>
      <c r="M38" s="27"/>
      <c r="N38" s="30">
        <f t="shared" si="23"/>
        <v>0</v>
      </c>
      <c r="O38" s="31" t="str">
        <f t="shared" si="24"/>
        <v/>
      </c>
      <c r="Q38" s="28"/>
      <c r="R38" s="25">
        <f t="shared" si="31"/>
        <v>94</v>
      </c>
      <c r="S38" s="26">
        <f t="shared" si="25"/>
        <v>0</v>
      </c>
      <c r="T38" s="27"/>
      <c r="U38" s="30">
        <f t="shared" si="1"/>
        <v>0</v>
      </c>
      <c r="V38" s="31" t="str">
        <f t="shared" si="2"/>
        <v/>
      </c>
      <c r="X38" s="28"/>
      <c r="Y38" s="25">
        <f t="shared" si="32"/>
        <v>94</v>
      </c>
      <c r="Z38" s="26">
        <f t="shared" si="26"/>
        <v>0</v>
      </c>
      <c r="AA38" s="27"/>
      <c r="AB38" s="30">
        <f t="shared" si="3"/>
        <v>0</v>
      </c>
      <c r="AC38" s="31" t="str">
        <f t="shared" si="4"/>
        <v/>
      </c>
      <c r="AE38" s="28"/>
      <c r="AF38" s="25">
        <f t="shared" si="33"/>
        <v>94</v>
      </c>
      <c r="AG38" s="26">
        <f t="shared" si="27"/>
        <v>0</v>
      </c>
      <c r="AH38" s="27"/>
      <c r="AI38" s="30">
        <f t="shared" si="5"/>
        <v>0</v>
      </c>
      <c r="AJ38" s="31" t="str">
        <f t="shared" si="6"/>
        <v/>
      </c>
      <c r="AL38" s="28"/>
      <c r="AM38" s="25">
        <f t="shared" si="34"/>
        <v>94</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9.5285200000000003</v>
      </c>
      <c r="I39" s="62"/>
      <c r="J39" s="239"/>
      <c r="K39" s="240"/>
      <c r="L39" s="238">
        <f>SUM(L23:L38)</f>
        <v>10.9552</v>
      </c>
      <c r="M39" s="62"/>
      <c r="N39" s="37">
        <f t="shared" si="23"/>
        <v>1.4266799999999993</v>
      </c>
      <c r="O39" s="38">
        <f t="shared" si="24"/>
        <v>0.14972734485523453</v>
      </c>
      <c r="Q39" s="239"/>
      <c r="R39" s="240"/>
      <c r="S39" s="238">
        <f>SUM(S23:S38)</f>
        <v>13.015879999999999</v>
      </c>
      <c r="T39" s="62"/>
      <c r="U39" s="37">
        <f t="shared" si="1"/>
        <v>2.0606799999999996</v>
      </c>
      <c r="V39" s="38">
        <f t="shared" si="2"/>
        <v>0.18810062801226812</v>
      </c>
      <c r="X39" s="239"/>
      <c r="Y39" s="240"/>
      <c r="Z39" s="238">
        <f>SUM(Z23:Z38)</f>
        <v>15.272479999999998</v>
      </c>
      <c r="AA39" s="62"/>
      <c r="AB39" s="37">
        <f t="shared" si="3"/>
        <v>2.2565999999999988</v>
      </c>
      <c r="AC39" s="38">
        <f t="shared" si="4"/>
        <v>0.17337283379994275</v>
      </c>
      <c r="AE39" s="239"/>
      <c r="AF39" s="240"/>
      <c r="AG39" s="238">
        <f>SUM(AG23:AG38)</f>
        <v>17.156559999999999</v>
      </c>
      <c r="AH39" s="62"/>
      <c r="AI39" s="37">
        <f t="shared" si="5"/>
        <v>1.8840800000000009</v>
      </c>
      <c r="AJ39" s="38">
        <f t="shared" si="6"/>
        <v>0.12336437828041033</v>
      </c>
      <c r="AL39" s="239"/>
      <c r="AM39" s="240"/>
      <c r="AN39" s="238">
        <f>SUM(AN23:AN38)</f>
        <v>18.91084</v>
      </c>
      <c r="AO39" s="62"/>
      <c r="AP39" s="37">
        <f t="shared" si="7"/>
        <v>1.7542800000000014</v>
      </c>
      <c r="AQ39" s="38">
        <f t="shared" si="8"/>
        <v>0.10225126715378849</v>
      </c>
    </row>
    <row r="40" spans="2:43" ht="25" x14ac:dyDescent="0.25">
      <c r="B40" s="40" t="str">
        <f>+'USL (470)'!B40</f>
        <v>Deferral/Variance Account Disposition Rate Rider Class 1</v>
      </c>
      <c r="C40" s="21"/>
      <c r="D40" s="22" t="s">
        <v>59</v>
      </c>
      <c r="E40" s="23"/>
      <c r="F40" s="24">
        <f>+'Proposed Rates'!D44</f>
        <v>-5.6300000000000003E-2</v>
      </c>
      <c r="G40" s="218">
        <f>+$F$19</f>
        <v>0.4</v>
      </c>
      <c r="H40" s="26">
        <f>G40*F40</f>
        <v>-2.2520000000000002E-2</v>
      </c>
      <c r="I40" s="27"/>
      <c r="J40" s="28">
        <f>+'Proposed Rates'!E44</f>
        <v>-0.20069999999999999</v>
      </c>
      <c r="K40" s="218">
        <f>+$F$19</f>
        <v>0.4</v>
      </c>
      <c r="L40" s="26">
        <f>K40*J40</f>
        <v>-8.0280000000000004E-2</v>
      </c>
      <c r="M40" s="27"/>
      <c r="N40" s="30">
        <f>L40-H40</f>
        <v>-5.7760000000000006E-2</v>
      </c>
      <c r="O40" s="31">
        <f>IF((H40)=0,"",(N40/H40))</f>
        <v>2.5648312611012436</v>
      </c>
      <c r="Q40" s="28">
        <f>+'Proposed Rates'!F44</f>
        <v>-0.20069999999999999</v>
      </c>
      <c r="R40" s="45">
        <f>+$F$19</f>
        <v>0.4</v>
      </c>
      <c r="S40" s="26">
        <f>R40*Q40</f>
        <v>-8.0280000000000004E-2</v>
      </c>
      <c r="T40" s="27"/>
      <c r="U40" s="30">
        <f t="shared" si="1"/>
        <v>0</v>
      </c>
      <c r="V40" s="31">
        <f t="shared" si="2"/>
        <v>0</v>
      </c>
      <c r="X40" s="28">
        <f>+'Proposed Rates'!G44</f>
        <v>0</v>
      </c>
      <c r="Y40" s="45">
        <f>+$F$19</f>
        <v>0.4</v>
      </c>
      <c r="Z40" s="26">
        <f>Y40*X40</f>
        <v>0</v>
      </c>
      <c r="AA40" s="27"/>
      <c r="AB40" s="30">
        <f t="shared" si="3"/>
        <v>8.0280000000000004E-2</v>
      </c>
      <c r="AC40" s="31">
        <f t="shared" si="4"/>
        <v>-1</v>
      </c>
      <c r="AE40" s="28">
        <f>+'Proposed Rates'!H44</f>
        <v>0</v>
      </c>
      <c r="AF40" s="45">
        <f>+$F$19</f>
        <v>0.4</v>
      </c>
      <c r="AG40" s="26">
        <f>AF40*AE40</f>
        <v>0</v>
      </c>
      <c r="AH40" s="27"/>
      <c r="AI40" s="30">
        <f t="shared" si="5"/>
        <v>0</v>
      </c>
      <c r="AJ40" s="31" t="str">
        <f t="shared" si="6"/>
        <v/>
      </c>
      <c r="AL40" s="28">
        <f>+'Proposed Rates'!I44</f>
        <v>0</v>
      </c>
      <c r="AM40" s="45">
        <f>+$F$19</f>
        <v>0.4</v>
      </c>
      <c r="AN40" s="26">
        <f>AM40*AL40</f>
        <v>0</v>
      </c>
      <c r="AO40" s="27"/>
      <c r="AP40" s="30">
        <f t="shared" si="7"/>
        <v>0</v>
      </c>
      <c r="AQ40" s="31" t="str">
        <f t="shared" si="8"/>
        <v/>
      </c>
    </row>
    <row r="41" spans="2:43" x14ac:dyDescent="0.25">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ht="37.5" x14ac:dyDescent="0.25">
      <c r="B42" s="40" t="str">
        <f>+'USL (470)'!B42</f>
        <v xml:space="preserve">Deferral/Variance Account Disposition Rate Rider -  Global Adjustment </v>
      </c>
      <c r="C42" s="21"/>
      <c r="D42" s="22" t="s">
        <v>20</v>
      </c>
      <c r="E42" s="23"/>
      <c r="F42" s="24">
        <f>'Proposed Rates'!D129</f>
        <v>0</v>
      </c>
      <c r="G42" s="25">
        <f t="shared" ref="G42" si="36">$F$18</f>
        <v>94</v>
      </c>
      <c r="H42" s="26">
        <f t="shared" ref="H42:H43" si="37">G42*F42</f>
        <v>0</v>
      </c>
      <c r="I42" s="41"/>
      <c r="J42" s="28"/>
      <c r="K42" s="25">
        <f t="shared" ref="K42" si="38">$F$18</f>
        <v>94</v>
      </c>
      <c r="L42" s="26">
        <f t="shared" ref="L42:L43" si="39">K42*J42</f>
        <v>0</v>
      </c>
      <c r="M42" s="42"/>
      <c r="N42" s="30">
        <f t="shared" ref="N42:N43" si="40">L42-H42</f>
        <v>0</v>
      </c>
      <c r="O42" s="31" t="str">
        <f t="shared" ref="O42:O64" si="41">IF((H42)=0,"",(N42/H42))</f>
        <v/>
      </c>
      <c r="Q42" s="28"/>
      <c r="R42" s="25">
        <f t="shared" ref="R42" si="42">$F$18</f>
        <v>94</v>
      </c>
      <c r="S42" s="26">
        <f t="shared" ref="S42:S43" si="43">R42*Q42</f>
        <v>0</v>
      </c>
      <c r="T42" s="42"/>
      <c r="U42" s="30">
        <f t="shared" si="1"/>
        <v>0</v>
      </c>
      <c r="V42" s="31" t="str">
        <f t="shared" si="2"/>
        <v/>
      </c>
      <c r="X42" s="28"/>
      <c r="Y42" s="25">
        <f t="shared" ref="Y42" si="44">$F$18</f>
        <v>94</v>
      </c>
      <c r="Z42" s="26">
        <f t="shared" ref="Z42:Z43" si="45">Y42*X42</f>
        <v>0</v>
      </c>
      <c r="AA42" s="42"/>
      <c r="AB42" s="30">
        <f t="shared" si="3"/>
        <v>0</v>
      </c>
      <c r="AC42" s="31" t="str">
        <f t="shared" si="4"/>
        <v/>
      </c>
      <c r="AE42" s="28"/>
      <c r="AF42" s="25">
        <f t="shared" ref="AF42" si="46">$F$18</f>
        <v>94</v>
      </c>
      <c r="AG42" s="26">
        <f t="shared" ref="AG42:AG43" si="47">AF42*AE42</f>
        <v>0</v>
      </c>
      <c r="AH42" s="42"/>
      <c r="AI42" s="30">
        <f t="shared" si="5"/>
        <v>0</v>
      </c>
      <c r="AJ42" s="31" t="str">
        <f t="shared" si="6"/>
        <v/>
      </c>
      <c r="AL42" s="28"/>
      <c r="AM42" s="25">
        <f t="shared" ref="AM42" si="48">$F$18</f>
        <v>94</v>
      </c>
      <c r="AN42" s="26">
        <f t="shared" ref="AN42:AN43" si="49">AM42*AL42</f>
        <v>0</v>
      </c>
      <c r="AO42" s="42"/>
      <c r="AP42" s="30">
        <f t="shared" si="7"/>
        <v>0</v>
      </c>
      <c r="AQ42" s="31" t="str">
        <f t="shared" si="8"/>
        <v/>
      </c>
    </row>
    <row r="43" spans="2:43" ht="37.5" x14ac:dyDescent="0.25">
      <c r="B43" s="40" t="str">
        <f>+'USL (470)'!B43</f>
        <v>Deferral / Variance Accounts Balances (excluding Global Adj.) - NON-WMP</v>
      </c>
      <c r="C43" s="21"/>
      <c r="D43" s="22" t="s">
        <v>59</v>
      </c>
      <c r="E43" s="23"/>
      <c r="F43" s="24">
        <f>+'Proposed Rates'!D145</f>
        <v>0</v>
      </c>
      <c r="G43" s="218">
        <f>F19</f>
        <v>0.4</v>
      </c>
      <c r="H43" s="26">
        <f t="shared" si="37"/>
        <v>0</v>
      </c>
      <c r="I43" s="41"/>
      <c r="J43" s="28">
        <f>+'Proposed Rates'!E145</f>
        <v>0</v>
      </c>
      <c r="K43" s="218">
        <f>$F$19</f>
        <v>0.4</v>
      </c>
      <c r="L43" s="26">
        <f t="shared" si="39"/>
        <v>0</v>
      </c>
      <c r="M43" s="42"/>
      <c r="N43" s="30">
        <f t="shared" si="40"/>
        <v>0</v>
      </c>
      <c r="O43" s="31" t="str">
        <f t="shared" si="41"/>
        <v/>
      </c>
      <c r="Q43" s="28">
        <f>+'Proposed Rates'!F145</f>
        <v>0</v>
      </c>
      <c r="R43" s="218">
        <f>$F$19</f>
        <v>0.4</v>
      </c>
      <c r="S43" s="26">
        <f t="shared" si="43"/>
        <v>0</v>
      </c>
      <c r="T43" s="42"/>
      <c r="U43" s="30">
        <f t="shared" si="1"/>
        <v>0</v>
      </c>
      <c r="V43" s="31" t="str">
        <f t="shared" si="2"/>
        <v/>
      </c>
      <c r="X43" s="28">
        <f>+'Proposed Rates'!G145</f>
        <v>0</v>
      </c>
      <c r="Y43" s="218">
        <f>$F$19</f>
        <v>0.4</v>
      </c>
      <c r="Z43" s="26">
        <f t="shared" si="45"/>
        <v>0</v>
      </c>
      <c r="AA43" s="42"/>
      <c r="AB43" s="30">
        <f t="shared" si="3"/>
        <v>0</v>
      </c>
      <c r="AC43" s="31" t="str">
        <f t="shared" si="4"/>
        <v/>
      </c>
      <c r="AE43" s="28">
        <f>+'Proposed Rates'!H145</f>
        <v>0</v>
      </c>
      <c r="AF43" s="218">
        <f>$F$19</f>
        <v>0.4</v>
      </c>
      <c r="AG43" s="26">
        <f t="shared" si="47"/>
        <v>0</v>
      </c>
      <c r="AH43" s="42"/>
      <c r="AI43" s="30">
        <f t="shared" si="5"/>
        <v>0</v>
      </c>
      <c r="AJ43" s="31" t="str">
        <f t="shared" si="6"/>
        <v/>
      </c>
      <c r="AL43" s="28">
        <f>+'Proposed Rates'!I145</f>
        <v>0</v>
      </c>
      <c r="AM43" s="218">
        <f>$F$19</f>
        <v>0.4</v>
      </c>
      <c r="AN43" s="26">
        <f t="shared" si="49"/>
        <v>0</v>
      </c>
      <c r="AO43" s="42"/>
      <c r="AP43" s="30">
        <f t="shared" si="7"/>
        <v>0</v>
      </c>
      <c r="AQ43" s="31" t="str">
        <f t="shared" si="8"/>
        <v/>
      </c>
    </row>
    <row r="44" spans="2:43" x14ac:dyDescent="0.25">
      <c r="B44" s="43" t="s">
        <v>24</v>
      </c>
      <c r="C44" s="21"/>
      <c r="D44" s="22" t="s">
        <v>59</v>
      </c>
      <c r="E44" s="23"/>
      <c r="F44" s="44">
        <f>'Proposed Rates'!D238</f>
        <v>1.8599999999999998E-2</v>
      </c>
      <c r="G44" s="45">
        <f>+$F$19</f>
        <v>0.4</v>
      </c>
      <c r="H44" s="26">
        <f>G44*F44</f>
        <v>7.4399999999999996E-3</v>
      </c>
      <c r="I44" s="27"/>
      <c r="J44" s="46">
        <f>'Proposed Rates'!E238</f>
        <v>1.49E-2</v>
      </c>
      <c r="K44" s="45">
        <f>+$F$19</f>
        <v>0.4</v>
      </c>
      <c r="L44" s="26">
        <f>K44*J44</f>
        <v>5.96E-3</v>
      </c>
      <c r="M44" s="27"/>
      <c r="N44" s="30">
        <f>L44-H44</f>
        <v>-1.4799999999999995E-3</v>
      </c>
      <c r="O44" s="31">
        <f>IF((H44)=0,"",(N44/H44))</f>
        <v>-0.19892473118279566</v>
      </c>
      <c r="Q44" s="46">
        <f>'Proposed Rates'!F238</f>
        <v>1.5100000000000001E-2</v>
      </c>
      <c r="R44" s="45">
        <f>+$F$19</f>
        <v>0.4</v>
      </c>
      <c r="S44" s="26">
        <f>R44*Q44</f>
        <v>6.0400000000000002E-3</v>
      </c>
      <c r="T44" s="27"/>
      <c r="U44" s="30">
        <f t="shared" si="1"/>
        <v>8.000000000000021E-5</v>
      </c>
      <c r="V44" s="31">
        <f t="shared" si="2"/>
        <v>1.3422818791946343E-2</v>
      </c>
      <c r="X44" s="46">
        <f>'Proposed Rates'!G238</f>
        <v>1.5299999999999999E-2</v>
      </c>
      <c r="Y44" s="45">
        <f>+$F$19</f>
        <v>0.4</v>
      </c>
      <c r="Z44" s="26">
        <f>Y44*X44</f>
        <v>6.1200000000000004E-3</v>
      </c>
      <c r="AA44" s="27"/>
      <c r="AB44" s="30">
        <f t="shared" si="3"/>
        <v>8.000000000000021E-5</v>
      </c>
      <c r="AC44" s="31">
        <f t="shared" si="4"/>
        <v>1.3245033112582816E-2</v>
      </c>
      <c r="AE44" s="46">
        <f>'Proposed Rates'!H238</f>
        <v>1.546E-2</v>
      </c>
      <c r="AF44" s="45">
        <f>+$F$19</f>
        <v>0.4</v>
      </c>
      <c r="AG44" s="26">
        <f>AF44*AE44</f>
        <v>6.1840000000000003E-3</v>
      </c>
      <c r="AH44" s="27"/>
      <c r="AI44" s="30">
        <f t="shared" si="5"/>
        <v>6.3999999999999821E-5</v>
      </c>
      <c r="AJ44" s="31">
        <f t="shared" si="6"/>
        <v>1.0457516339869251E-2</v>
      </c>
      <c r="AL44" s="46">
        <f>'Proposed Rates'!I238</f>
        <v>1.5699999999999999E-2</v>
      </c>
      <c r="AM44" s="45">
        <f>+$F$19</f>
        <v>0.4</v>
      </c>
      <c r="AN44" s="26">
        <f>AM44*AL44</f>
        <v>6.28E-3</v>
      </c>
      <c r="AO44" s="27"/>
      <c r="AP44" s="30">
        <f t="shared" si="7"/>
        <v>9.5999999999999731E-5</v>
      </c>
      <c r="AQ44" s="31">
        <f t="shared" si="8"/>
        <v>1.5523932729624794E-2</v>
      </c>
    </row>
    <row r="45" spans="2:43" x14ac:dyDescent="0.25">
      <c r="B45" s="43" t="s">
        <v>25</v>
      </c>
      <c r="C45" s="21"/>
      <c r="D45" s="22"/>
      <c r="E45" s="23"/>
      <c r="F45" s="47">
        <f>0.65*$F$54+0.17*$F$55+0.18*$F$56</f>
        <v>0.12756999999999999</v>
      </c>
      <c r="G45" s="48">
        <f>$F$18*(1+$F$73)-$F$18</f>
        <v>3.1490000000000009</v>
      </c>
      <c r="H45" s="26">
        <f t="shared" ref="H45" si="50">G45*F45</f>
        <v>0.40171793000000006</v>
      </c>
      <c r="I45" s="27"/>
      <c r="J45" s="49">
        <f>0.65*$J$54+0.17*$J$55+0.18*$J$56</f>
        <v>0.12756999999999999</v>
      </c>
      <c r="K45" s="48">
        <f>$F$18*(1+$J$73)-$F$18</f>
        <v>3.1771999999999991</v>
      </c>
      <c r="L45" s="26">
        <f t="shared" ref="L45" si="51">K45*J45</f>
        <v>0.40531540399999988</v>
      </c>
      <c r="M45" s="27"/>
      <c r="N45" s="30">
        <f t="shared" ref="N45" si="52">L45-H45</f>
        <v>3.5974739999998229E-3</v>
      </c>
      <c r="O45" s="31">
        <f t="shared" ref="O45" si="53">IF((H45)=0,"",(N45/H45))</f>
        <v>8.9552238805965731E-3</v>
      </c>
      <c r="Q45" s="49">
        <f>0.65*$Q$54+0.17*$Q$55+0.18*$Q$56</f>
        <v>0.12756999999999999</v>
      </c>
      <c r="R45" s="48">
        <f>$F$18*(1+Q73)-$F$18</f>
        <v>3.1771999999999991</v>
      </c>
      <c r="S45" s="26">
        <f t="shared" ref="S45" si="54">R45*Q45</f>
        <v>0.40531540399999988</v>
      </c>
      <c r="T45" s="27"/>
      <c r="U45" s="30">
        <f t="shared" si="1"/>
        <v>0</v>
      </c>
      <c r="V45" s="31">
        <f t="shared" si="2"/>
        <v>0</v>
      </c>
      <c r="X45" s="49">
        <f>0.65*$X$54+0.17*$X$55+0.18*$X$56</f>
        <v>0.12756999999999999</v>
      </c>
      <c r="Y45" s="48">
        <f>$F$18*(1+X73)-$F$18</f>
        <v>3.1771999999999991</v>
      </c>
      <c r="Z45" s="26">
        <f t="shared" ref="Z45" si="55">Y45*X45</f>
        <v>0.40531540399999988</v>
      </c>
      <c r="AA45" s="27"/>
      <c r="AB45" s="30">
        <f t="shared" si="3"/>
        <v>0</v>
      </c>
      <c r="AC45" s="31">
        <f t="shared" si="4"/>
        <v>0</v>
      </c>
      <c r="AE45" s="49">
        <f>0.65*$AE$54+0.17*$AE$55+0.18*$AE$56</f>
        <v>0.12756999999999999</v>
      </c>
      <c r="AF45" s="48">
        <f>$F$18*(1+AE73)-$F$18</f>
        <v>3.1771999999999991</v>
      </c>
      <c r="AG45" s="26">
        <f t="shared" ref="AG45" si="56">AF45*AE45</f>
        <v>0.40531540399999988</v>
      </c>
      <c r="AH45" s="27"/>
      <c r="AI45" s="30">
        <f t="shared" si="5"/>
        <v>0</v>
      </c>
      <c r="AJ45" s="31">
        <f t="shared" si="6"/>
        <v>0</v>
      </c>
      <c r="AL45" s="49">
        <f>0.65*$AL$54+0.17*$AL$55+0.18*$AL$56</f>
        <v>0.12756999999999999</v>
      </c>
      <c r="AM45" s="48">
        <f>$F$18*(1+AL73)-$F$18</f>
        <v>3.1771999999999991</v>
      </c>
      <c r="AN45" s="26">
        <f t="shared" ref="AN45" si="57">AM45*AL45</f>
        <v>0.40531540399999988</v>
      </c>
      <c r="AO45" s="27"/>
      <c r="AP45" s="30">
        <f t="shared" si="7"/>
        <v>0</v>
      </c>
      <c r="AQ45" s="31">
        <f t="shared" si="8"/>
        <v>0</v>
      </c>
    </row>
    <row r="46" spans="2:43" x14ac:dyDescent="0.25">
      <c r="B46" s="43" t="s">
        <v>26</v>
      </c>
      <c r="C46" s="21"/>
      <c r="D46" s="22" t="s">
        <v>17</v>
      </c>
      <c r="E46" s="23"/>
      <c r="F46" s="173">
        <f>'Proposed Rates'!D252</f>
        <v>0</v>
      </c>
      <c r="G46" s="25">
        <v>1</v>
      </c>
      <c r="H46" s="26">
        <f>G46*F46</f>
        <v>0</v>
      </c>
      <c r="I46" s="27"/>
      <c r="J46" s="47">
        <f>'Proposed Rates'!E252</f>
        <v>0</v>
      </c>
      <c r="K46" s="25">
        <v>1</v>
      </c>
      <c r="L46" s="26">
        <f>K46*J46</f>
        <v>0</v>
      </c>
      <c r="M46" s="27"/>
      <c r="N46" s="30">
        <f>L46-H46</f>
        <v>0</v>
      </c>
      <c r="O46" s="31" t="str">
        <f t="shared" si="41"/>
        <v/>
      </c>
      <c r="Q46" s="47">
        <f>'Proposed Rates'!F252</f>
        <v>0</v>
      </c>
      <c r="R46" s="25">
        <v>1</v>
      </c>
      <c r="S46" s="26">
        <f>R46*Q46</f>
        <v>0</v>
      </c>
      <c r="T46" s="27"/>
      <c r="U46" s="30">
        <f t="shared" si="1"/>
        <v>0</v>
      </c>
      <c r="V46" s="31" t="str">
        <f t="shared" si="2"/>
        <v/>
      </c>
      <c r="X46" s="47">
        <f>'Proposed Rates'!G252</f>
        <v>0</v>
      </c>
      <c r="Y46" s="25">
        <v>1</v>
      </c>
      <c r="Z46" s="26">
        <f>Y46*X46</f>
        <v>0</v>
      </c>
      <c r="AA46" s="27"/>
      <c r="AB46" s="30">
        <f t="shared" si="3"/>
        <v>0</v>
      </c>
      <c r="AC46" s="31" t="str">
        <f t="shared" si="4"/>
        <v/>
      </c>
      <c r="AE46" s="47">
        <f>'Proposed Rates'!H252</f>
        <v>0</v>
      </c>
      <c r="AF46" s="25">
        <v>1</v>
      </c>
      <c r="AG46" s="26">
        <f>AF46*AE46</f>
        <v>0</v>
      </c>
      <c r="AH46" s="27"/>
      <c r="AI46" s="30">
        <f t="shared" si="5"/>
        <v>0</v>
      </c>
      <c r="AJ46" s="31" t="str">
        <f t="shared" si="6"/>
        <v/>
      </c>
      <c r="AL46" s="47">
        <f>'Proposed Rates'!I252</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9.9151579300000012</v>
      </c>
      <c r="I47" s="36"/>
      <c r="J47" s="53"/>
      <c r="K47" s="55"/>
      <c r="L47" s="54">
        <f>SUM(L40:L46)+L39</f>
        <v>11.286195403999999</v>
      </c>
      <c r="M47" s="36"/>
      <c r="N47" s="37">
        <f t="shared" ref="N47:N64" si="58">L47-H47</f>
        <v>1.3710374739999978</v>
      </c>
      <c r="O47" s="38">
        <f t="shared" si="41"/>
        <v>0.13827691739046233</v>
      </c>
      <c r="Q47" s="53"/>
      <c r="R47" s="55"/>
      <c r="S47" s="54">
        <f>SUM(S40:S46)+S39</f>
        <v>13.346955403999999</v>
      </c>
      <c r="T47" s="36"/>
      <c r="U47" s="37">
        <f t="shared" si="1"/>
        <v>2.0607600000000001</v>
      </c>
      <c r="V47" s="38">
        <f t="shared" si="2"/>
        <v>0.18259120334471929</v>
      </c>
      <c r="X47" s="53"/>
      <c r="Y47" s="55"/>
      <c r="Z47" s="54">
        <f>SUM(Z40:Z46)+Z39</f>
        <v>15.683915403999999</v>
      </c>
      <c r="AA47" s="36"/>
      <c r="AB47" s="37">
        <f t="shared" si="3"/>
        <v>2.3369599999999995</v>
      </c>
      <c r="AC47" s="38">
        <f t="shared" si="4"/>
        <v>0.1750931151908717</v>
      </c>
      <c r="AE47" s="53"/>
      <c r="AF47" s="55"/>
      <c r="AG47" s="54">
        <f>SUM(AG40:AG46)+AG39</f>
        <v>17.568059404</v>
      </c>
      <c r="AH47" s="36"/>
      <c r="AI47" s="37">
        <f t="shared" si="5"/>
        <v>1.8841440000000009</v>
      </c>
      <c r="AJ47" s="38">
        <f t="shared" si="6"/>
        <v>0.12013224704842976</v>
      </c>
      <c r="AL47" s="53"/>
      <c r="AM47" s="55"/>
      <c r="AN47" s="54">
        <f>SUM(AN40:AN46)+AN39</f>
        <v>19.322435404</v>
      </c>
      <c r="AO47" s="36"/>
      <c r="AP47" s="37">
        <f t="shared" si="7"/>
        <v>1.7543760000000006</v>
      </c>
      <c r="AQ47" s="38">
        <f t="shared" si="8"/>
        <v>9.9861684188098432E-2</v>
      </c>
    </row>
    <row r="48" spans="2:43" x14ac:dyDescent="0.25">
      <c r="B48" s="27" t="s">
        <v>28</v>
      </c>
      <c r="C48" s="27"/>
      <c r="D48" s="56" t="s">
        <v>59</v>
      </c>
      <c r="E48" s="57"/>
      <c r="F48" s="28">
        <f>'Proposed Rates'!D159</f>
        <v>2.1419999999999999</v>
      </c>
      <c r="G48" s="181">
        <f>+$F$19</f>
        <v>0.4</v>
      </c>
      <c r="H48" s="26">
        <f>G48*F48</f>
        <v>0.85680000000000001</v>
      </c>
      <c r="I48" s="27"/>
      <c r="J48" s="28">
        <f>'Proposed Rates'!E159</f>
        <v>2.2927</v>
      </c>
      <c r="K48" s="181">
        <f>+$F$19</f>
        <v>0.4</v>
      </c>
      <c r="L48" s="26">
        <f>K48*J48</f>
        <v>0.91708000000000001</v>
      </c>
      <c r="M48" s="27"/>
      <c r="N48" s="30">
        <f t="shared" si="58"/>
        <v>6.028E-2</v>
      </c>
      <c r="O48" s="31">
        <f t="shared" si="41"/>
        <v>7.0354808590102708E-2</v>
      </c>
      <c r="Q48" s="28">
        <f>'Proposed Rates'!F159</f>
        <v>2.2927</v>
      </c>
      <c r="R48" s="181">
        <f>+$F$19</f>
        <v>0.4</v>
      </c>
      <c r="S48" s="26">
        <f>R48*Q48</f>
        <v>0.91708000000000001</v>
      </c>
      <c r="T48" s="27"/>
      <c r="U48" s="30">
        <f t="shared" si="1"/>
        <v>0</v>
      </c>
      <c r="V48" s="31">
        <f t="shared" si="2"/>
        <v>0</v>
      </c>
      <c r="X48" s="28">
        <f>'Proposed Rates'!G159</f>
        <v>2.2927</v>
      </c>
      <c r="Y48" s="181">
        <f>+$F$19</f>
        <v>0.4</v>
      </c>
      <c r="Z48" s="26">
        <f>Y48*X48</f>
        <v>0.91708000000000001</v>
      </c>
      <c r="AA48" s="27"/>
      <c r="AB48" s="30">
        <f t="shared" si="3"/>
        <v>0</v>
      </c>
      <c r="AC48" s="31">
        <f t="shared" si="4"/>
        <v>0</v>
      </c>
      <c r="AE48" s="28">
        <f>'Proposed Rates'!H159</f>
        <v>2.2927</v>
      </c>
      <c r="AF48" s="181">
        <f>+$F$19</f>
        <v>0.4</v>
      </c>
      <c r="AG48" s="26">
        <f>AF48*AE48</f>
        <v>0.91708000000000001</v>
      </c>
      <c r="AH48" s="27"/>
      <c r="AI48" s="30">
        <f t="shared" si="5"/>
        <v>0</v>
      </c>
      <c r="AJ48" s="31">
        <f t="shared" si="6"/>
        <v>0</v>
      </c>
      <c r="AL48" s="28">
        <f>'Proposed Rates'!I159</f>
        <v>2.2927</v>
      </c>
      <c r="AM48" s="181">
        <f>+$F$19</f>
        <v>0.4</v>
      </c>
      <c r="AN48" s="26">
        <f>AM48*AL48</f>
        <v>0.91708000000000001</v>
      </c>
      <c r="AO48" s="27"/>
      <c r="AP48" s="30">
        <f t="shared" si="7"/>
        <v>0</v>
      </c>
      <c r="AQ48" s="31">
        <f t="shared" si="8"/>
        <v>0</v>
      </c>
    </row>
    <row r="49" spans="2:43" ht="25" x14ac:dyDescent="0.25">
      <c r="B49" s="60" t="s">
        <v>29</v>
      </c>
      <c r="C49" s="27"/>
      <c r="D49" s="56" t="s">
        <v>59</v>
      </c>
      <c r="E49" s="57"/>
      <c r="F49" s="28">
        <f>'Proposed Rates'!D173</f>
        <v>1.5210999999999999</v>
      </c>
      <c r="G49" s="181">
        <f>G48</f>
        <v>0.4</v>
      </c>
      <c r="H49" s="26">
        <f>G49*F49</f>
        <v>0.60843999999999998</v>
      </c>
      <c r="I49" s="27"/>
      <c r="J49" s="28">
        <f>'Proposed Rates'!E173</f>
        <v>1.4594</v>
      </c>
      <c r="K49" s="181">
        <f>K48</f>
        <v>0.4</v>
      </c>
      <c r="L49" s="26">
        <f>K49*J49</f>
        <v>0.58376000000000006</v>
      </c>
      <c r="M49" s="27"/>
      <c r="N49" s="30">
        <f t="shared" si="58"/>
        <v>-2.4679999999999924E-2</v>
      </c>
      <c r="O49" s="31">
        <f t="shared" si="41"/>
        <v>-4.0562750640983372E-2</v>
      </c>
      <c r="Q49" s="28">
        <f>'Proposed Rates'!F173</f>
        <v>1.4594</v>
      </c>
      <c r="R49" s="181">
        <f>R48</f>
        <v>0.4</v>
      </c>
      <c r="S49" s="26">
        <f>R49*Q49</f>
        <v>0.58376000000000006</v>
      </c>
      <c r="T49" s="27"/>
      <c r="U49" s="30">
        <f t="shared" si="1"/>
        <v>0</v>
      </c>
      <c r="V49" s="31">
        <f t="shared" si="2"/>
        <v>0</v>
      </c>
      <c r="X49" s="28">
        <f>'Proposed Rates'!G173</f>
        <v>1.4594</v>
      </c>
      <c r="Y49" s="181">
        <f>Y48</f>
        <v>0.4</v>
      </c>
      <c r="Z49" s="26">
        <f>Y49*X49</f>
        <v>0.58376000000000006</v>
      </c>
      <c r="AA49" s="27"/>
      <c r="AB49" s="30">
        <f t="shared" si="3"/>
        <v>0</v>
      </c>
      <c r="AC49" s="31">
        <f t="shared" si="4"/>
        <v>0</v>
      </c>
      <c r="AE49" s="28">
        <f>'Proposed Rates'!H173</f>
        <v>1.4594</v>
      </c>
      <c r="AF49" s="181">
        <f>AF48</f>
        <v>0.4</v>
      </c>
      <c r="AG49" s="26">
        <f>AF49*AE49</f>
        <v>0.58376000000000006</v>
      </c>
      <c r="AH49" s="27"/>
      <c r="AI49" s="30">
        <f t="shared" si="5"/>
        <v>0</v>
      </c>
      <c r="AJ49" s="31">
        <f t="shared" si="6"/>
        <v>0</v>
      </c>
      <c r="AL49" s="28">
        <f>'Proposed Rates'!I173</f>
        <v>1.4594</v>
      </c>
      <c r="AM49" s="181">
        <f>AM48</f>
        <v>0.4</v>
      </c>
      <c r="AN49" s="26">
        <f>AM49*AL49</f>
        <v>0.58376000000000006</v>
      </c>
      <c r="AO49" s="27"/>
      <c r="AP49" s="30">
        <f t="shared" si="7"/>
        <v>0</v>
      </c>
      <c r="AQ49" s="31">
        <f t="shared" si="8"/>
        <v>0</v>
      </c>
    </row>
    <row r="50" spans="2:43" ht="26" x14ac:dyDescent="0.25">
      <c r="B50" s="50" t="s">
        <v>30</v>
      </c>
      <c r="C50" s="35"/>
      <c r="D50" s="35"/>
      <c r="E50" s="35"/>
      <c r="F50" s="61"/>
      <c r="G50" s="53"/>
      <c r="H50" s="54">
        <f>SUM(H47:H49)</f>
        <v>11.380397930000001</v>
      </c>
      <c r="I50" s="62"/>
      <c r="J50" s="63"/>
      <c r="K50" s="53"/>
      <c r="L50" s="54">
        <f>SUM(L47:L49)</f>
        <v>12.787035403999999</v>
      </c>
      <c r="M50" s="62"/>
      <c r="N50" s="37">
        <f t="shared" si="58"/>
        <v>1.4066374739999983</v>
      </c>
      <c r="O50" s="38">
        <f t="shared" si="41"/>
        <v>0.12360178287720017</v>
      </c>
      <c r="Q50" s="63"/>
      <c r="R50" s="53"/>
      <c r="S50" s="54">
        <f>SUM(S47:S49)</f>
        <v>14.847795403999999</v>
      </c>
      <c r="T50" s="62"/>
      <c r="U50" s="37">
        <f t="shared" si="1"/>
        <v>2.0607600000000001</v>
      </c>
      <c r="V50" s="38">
        <f t="shared" si="2"/>
        <v>0.16116010747536993</v>
      </c>
      <c r="X50" s="63"/>
      <c r="Y50" s="53"/>
      <c r="Z50" s="54">
        <f>SUM(Z47:Z49)</f>
        <v>17.184755404000001</v>
      </c>
      <c r="AA50" s="62"/>
      <c r="AB50" s="37">
        <f t="shared" si="3"/>
        <v>2.3369600000000013</v>
      </c>
      <c r="AC50" s="38">
        <f t="shared" si="4"/>
        <v>0.15739441017421507</v>
      </c>
      <c r="AE50" s="63"/>
      <c r="AF50" s="53"/>
      <c r="AG50" s="54">
        <f>SUM(AG47:AG49)</f>
        <v>19.068899404</v>
      </c>
      <c r="AH50" s="62"/>
      <c r="AI50" s="37">
        <f t="shared" si="5"/>
        <v>1.8841439999999992</v>
      </c>
      <c r="AJ50" s="38">
        <f t="shared" si="6"/>
        <v>0.10964043163287837</v>
      </c>
      <c r="AL50" s="63"/>
      <c r="AM50" s="53"/>
      <c r="AN50" s="54">
        <f>SUM(AN47:AN49)</f>
        <v>20.823275404</v>
      </c>
      <c r="AO50" s="62"/>
      <c r="AP50" s="37">
        <f t="shared" si="7"/>
        <v>1.7543760000000006</v>
      </c>
      <c r="AQ50" s="38">
        <f t="shared" si="8"/>
        <v>9.2001953695974331E-2</v>
      </c>
    </row>
    <row r="51" spans="2:43" ht="25" x14ac:dyDescent="0.25">
      <c r="B51" s="65" t="s">
        <v>31</v>
      </c>
      <c r="C51" s="21"/>
      <c r="D51" s="22" t="s">
        <v>20</v>
      </c>
      <c r="E51" s="23"/>
      <c r="F51" s="66">
        <f>'Proposed Rates'!D181</f>
        <v>3.3999999999999998E-3</v>
      </c>
      <c r="G51" s="58">
        <f>F18+G45</f>
        <v>97.149000000000001</v>
      </c>
      <c r="H51" s="67">
        <f t="shared" ref="H51:H53" si="59">G51*F51</f>
        <v>0.33030660000000001</v>
      </c>
      <c r="I51" s="27"/>
      <c r="J51" s="66">
        <f>'Proposed Rates'!E181</f>
        <v>3.3999999999999998E-3</v>
      </c>
      <c r="K51" s="58">
        <f>G51</f>
        <v>97.149000000000001</v>
      </c>
      <c r="L51" s="67">
        <f t="shared" ref="L51:L53" si="60">K51*J51</f>
        <v>0.33030660000000001</v>
      </c>
      <c r="M51" s="27"/>
      <c r="N51" s="30">
        <f t="shared" si="58"/>
        <v>0</v>
      </c>
      <c r="O51" s="68">
        <f t="shared" si="41"/>
        <v>0</v>
      </c>
      <c r="Q51" s="66">
        <f>'Proposed Rates'!F181</f>
        <v>3.3999999999999998E-3</v>
      </c>
      <c r="R51" s="58">
        <f>K51</f>
        <v>97.149000000000001</v>
      </c>
      <c r="S51" s="67">
        <f t="shared" ref="S51:S53" si="61">R51*Q51</f>
        <v>0.33030660000000001</v>
      </c>
      <c r="T51" s="27"/>
      <c r="U51" s="30">
        <f t="shared" si="1"/>
        <v>0</v>
      </c>
      <c r="V51" s="68">
        <f t="shared" si="2"/>
        <v>0</v>
      </c>
      <c r="X51" s="66">
        <f>'Proposed Rates'!G181</f>
        <v>3.3999999999999998E-3</v>
      </c>
      <c r="Y51" s="58">
        <f>R51</f>
        <v>97.149000000000001</v>
      </c>
      <c r="Z51" s="67">
        <f t="shared" ref="Z51:Z53" si="62">Y51*X51</f>
        <v>0.33030660000000001</v>
      </c>
      <c r="AA51" s="27"/>
      <c r="AB51" s="30">
        <f t="shared" si="3"/>
        <v>0</v>
      </c>
      <c r="AC51" s="68">
        <f t="shared" si="4"/>
        <v>0</v>
      </c>
      <c r="AE51" s="66">
        <f>'Proposed Rates'!H181</f>
        <v>3.3999999999999998E-3</v>
      </c>
      <c r="AF51" s="58">
        <f>Y51</f>
        <v>97.149000000000001</v>
      </c>
      <c r="AG51" s="67">
        <f t="shared" ref="AG51:AG53" si="63">AF51*AE51</f>
        <v>0.33030660000000001</v>
      </c>
      <c r="AH51" s="27"/>
      <c r="AI51" s="30">
        <f t="shared" si="5"/>
        <v>0</v>
      </c>
      <c r="AJ51" s="68">
        <f t="shared" si="6"/>
        <v>0</v>
      </c>
      <c r="AL51" s="66">
        <f>'Proposed Rates'!I181</f>
        <v>3.3999999999999998E-3</v>
      </c>
      <c r="AM51" s="58">
        <f>AF51</f>
        <v>97.149000000000001</v>
      </c>
      <c r="AN51" s="67">
        <f t="shared" ref="AN51:AN53" si="64">AM51*AL51</f>
        <v>0.33030660000000001</v>
      </c>
      <c r="AO51" s="27"/>
      <c r="AP51" s="30">
        <f t="shared" si="7"/>
        <v>0</v>
      </c>
      <c r="AQ51" s="68">
        <f t="shared" si="8"/>
        <v>0</v>
      </c>
    </row>
    <row r="52" spans="2:43" ht="25" x14ac:dyDescent="0.25">
      <c r="B52" s="65" t="s">
        <v>32</v>
      </c>
      <c r="C52" s="21"/>
      <c r="D52" s="22" t="s">
        <v>20</v>
      </c>
      <c r="E52" s="23"/>
      <c r="F52" s="66">
        <f>'Proposed Rates'!D195</f>
        <v>5.0000000000000001E-4</v>
      </c>
      <c r="G52" s="58">
        <f>G51</f>
        <v>97.149000000000001</v>
      </c>
      <c r="H52" s="67">
        <f t="shared" si="59"/>
        <v>4.85745E-2</v>
      </c>
      <c r="I52" s="27"/>
      <c r="J52" s="66">
        <f>'Proposed Rates'!E195</f>
        <v>5.0000000000000001E-4</v>
      </c>
      <c r="K52" s="58">
        <f>G52</f>
        <v>97.149000000000001</v>
      </c>
      <c r="L52" s="67">
        <f t="shared" si="60"/>
        <v>4.85745E-2</v>
      </c>
      <c r="M52" s="27"/>
      <c r="N52" s="30">
        <f t="shared" si="58"/>
        <v>0</v>
      </c>
      <c r="O52" s="68">
        <f t="shared" si="41"/>
        <v>0</v>
      </c>
      <c r="Q52" s="66">
        <f>'Proposed Rates'!F195</f>
        <v>5.0000000000000001E-4</v>
      </c>
      <c r="R52" s="58">
        <f>K52</f>
        <v>97.149000000000001</v>
      </c>
      <c r="S52" s="67">
        <f t="shared" si="61"/>
        <v>4.85745E-2</v>
      </c>
      <c r="T52" s="27"/>
      <c r="U52" s="30">
        <f t="shared" si="1"/>
        <v>0</v>
      </c>
      <c r="V52" s="68">
        <f t="shared" si="2"/>
        <v>0</v>
      </c>
      <c r="X52" s="66">
        <f>'Proposed Rates'!G195</f>
        <v>5.0000000000000001E-4</v>
      </c>
      <c r="Y52" s="58">
        <f>R52</f>
        <v>97.149000000000001</v>
      </c>
      <c r="Z52" s="67">
        <f t="shared" si="62"/>
        <v>4.85745E-2</v>
      </c>
      <c r="AA52" s="27"/>
      <c r="AB52" s="30">
        <f t="shared" si="3"/>
        <v>0</v>
      </c>
      <c r="AC52" s="68">
        <f t="shared" si="4"/>
        <v>0</v>
      </c>
      <c r="AE52" s="66">
        <f>'Proposed Rates'!H195</f>
        <v>5.0000000000000001E-4</v>
      </c>
      <c r="AF52" s="58">
        <f>Y52</f>
        <v>97.149000000000001</v>
      </c>
      <c r="AG52" s="67">
        <f t="shared" si="63"/>
        <v>4.85745E-2</v>
      </c>
      <c r="AH52" s="27"/>
      <c r="AI52" s="30">
        <f t="shared" si="5"/>
        <v>0</v>
      </c>
      <c r="AJ52" s="68">
        <f t="shared" si="6"/>
        <v>0</v>
      </c>
      <c r="AL52" s="66">
        <f>'Proposed Rates'!I195</f>
        <v>5.0000000000000001E-4</v>
      </c>
      <c r="AM52" s="58">
        <f>AF52</f>
        <v>97.149000000000001</v>
      </c>
      <c r="AN52" s="67">
        <f t="shared" si="64"/>
        <v>4.85745E-2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5">
      <c r="B54" s="43" t="s">
        <v>34</v>
      </c>
      <c r="C54" s="21"/>
      <c r="D54" s="22"/>
      <c r="E54" s="23"/>
      <c r="F54" s="66">
        <f>'Proposed Rates'!D222</f>
        <v>0.10100000000000001</v>
      </c>
      <c r="G54" s="71">
        <f>0.65*$F$18</f>
        <v>61.1</v>
      </c>
      <c r="H54" s="67">
        <f t="shared" ref="H54:H56" si="65">G54*F54</f>
        <v>6.1711000000000009</v>
      </c>
      <c r="I54" s="27"/>
      <c r="J54" s="66">
        <f>'Proposed Rates'!E222</f>
        <v>0.10100000000000001</v>
      </c>
      <c r="K54" s="71">
        <f>$G$54</f>
        <v>61.1</v>
      </c>
      <c r="L54" s="67">
        <f t="shared" ref="L54:L56" si="66">K54*J54</f>
        <v>6.1711000000000009</v>
      </c>
      <c r="M54" s="27"/>
      <c r="N54" s="30">
        <f t="shared" si="58"/>
        <v>0</v>
      </c>
      <c r="O54" s="68">
        <f t="shared" si="41"/>
        <v>0</v>
      </c>
      <c r="Q54" s="66">
        <f>'Proposed Rates'!F222</f>
        <v>0.10100000000000001</v>
      </c>
      <c r="R54" s="71">
        <f>$G$54</f>
        <v>61.1</v>
      </c>
      <c r="S54" s="67">
        <f t="shared" ref="S54:S56" si="67">R54*Q54</f>
        <v>6.1711000000000009</v>
      </c>
      <c r="T54" s="27"/>
      <c r="U54" s="30">
        <f t="shared" si="1"/>
        <v>0</v>
      </c>
      <c r="V54" s="68">
        <f t="shared" si="2"/>
        <v>0</v>
      </c>
      <c r="X54" s="66">
        <f>'Proposed Rates'!G222</f>
        <v>0.10100000000000001</v>
      </c>
      <c r="Y54" s="71">
        <f>$G$54</f>
        <v>61.1</v>
      </c>
      <c r="Z54" s="67">
        <f t="shared" ref="Z54:Z56" si="68">Y54*X54</f>
        <v>6.1711000000000009</v>
      </c>
      <c r="AA54" s="27"/>
      <c r="AB54" s="30">
        <f t="shared" si="3"/>
        <v>0</v>
      </c>
      <c r="AC54" s="68">
        <f t="shared" si="4"/>
        <v>0</v>
      </c>
      <c r="AE54" s="66">
        <f>'Proposed Rates'!H222</f>
        <v>0.10100000000000001</v>
      </c>
      <c r="AF54" s="71">
        <f>$G$54</f>
        <v>61.1</v>
      </c>
      <c r="AG54" s="67">
        <f t="shared" ref="AG54:AG56" si="69">AF54*AE54</f>
        <v>6.1711000000000009</v>
      </c>
      <c r="AH54" s="27"/>
      <c r="AI54" s="30">
        <f t="shared" si="5"/>
        <v>0</v>
      </c>
      <c r="AJ54" s="68">
        <f t="shared" si="6"/>
        <v>0</v>
      </c>
      <c r="AL54" s="66">
        <f>'Proposed Rates'!I222</f>
        <v>0.10100000000000001</v>
      </c>
      <c r="AM54" s="71">
        <f>$G$54</f>
        <v>61.1</v>
      </c>
      <c r="AN54" s="67">
        <f t="shared" ref="AN54:AN56" si="70">AM54*AL54</f>
        <v>6.1711000000000009</v>
      </c>
      <c r="AO54" s="27"/>
      <c r="AP54" s="30">
        <f t="shared" si="7"/>
        <v>0</v>
      </c>
      <c r="AQ54" s="68">
        <f t="shared" si="8"/>
        <v>0</v>
      </c>
    </row>
    <row r="55" spans="2:43" x14ac:dyDescent="0.25">
      <c r="B55" s="43" t="s">
        <v>35</v>
      </c>
      <c r="C55" s="21"/>
      <c r="D55" s="22"/>
      <c r="E55" s="23"/>
      <c r="F55" s="66">
        <f>'Proposed Rates'!D223</f>
        <v>0.14399999999999999</v>
      </c>
      <c r="G55" s="71">
        <f>0.17*$F$18</f>
        <v>15.98</v>
      </c>
      <c r="H55" s="67">
        <f t="shared" si="65"/>
        <v>2.3011200000000001</v>
      </c>
      <c r="I55" s="27"/>
      <c r="J55" s="66">
        <f>'Proposed Rates'!E223</f>
        <v>0.14399999999999999</v>
      </c>
      <c r="K55" s="71">
        <f>$G$55</f>
        <v>15.98</v>
      </c>
      <c r="L55" s="67">
        <f t="shared" si="66"/>
        <v>2.3011200000000001</v>
      </c>
      <c r="M55" s="27"/>
      <c r="N55" s="30">
        <f t="shared" si="58"/>
        <v>0</v>
      </c>
      <c r="O55" s="68">
        <f t="shared" si="41"/>
        <v>0</v>
      </c>
      <c r="Q55" s="66">
        <f>'Proposed Rates'!F223</f>
        <v>0.14399999999999999</v>
      </c>
      <c r="R55" s="71">
        <f>$G$55</f>
        <v>15.98</v>
      </c>
      <c r="S55" s="67">
        <f t="shared" si="67"/>
        <v>2.3011200000000001</v>
      </c>
      <c r="T55" s="27"/>
      <c r="U55" s="30">
        <f t="shared" si="1"/>
        <v>0</v>
      </c>
      <c r="V55" s="68">
        <f t="shared" si="2"/>
        <v>0</v>
      </c>
      <c r="X55" s="66">
        <f>'Proposed Rates'!G223</f>
        <v>0.14399999999999999</v>
      </c>
      <c r="Y55" s="71">
        <f>$G$55</f>
        <v>15.98</v>
      </c>
      <c r="Z55" s="67">
        <f t="shared" si="68"/>
        <v>2.3011200000000001</v>
      </c>
      <c r="AA55" s="27"/>
      <c r="AB55" s="30">
        <f t="shared" si="3"/>
        <v>0</v>
      </c>
      <c r="AC55" s="68">
        <f t="shared" si="4"/>
        <v>0</v>
      </c>
      <c r="AE55" s="66">
        <f>'Proposed Rates'!H223</f>
        <v>0.14399999999999999</v>
      </c>
      <c r="AF55" s="71">
        <f>$G$55</f>
        <v>15.98</v>
      </c>
      <c r="AG55" s="67">
        <f t="shared" si="69"/>
        <v>2.3011200000000001</v>
      </c>
      <c r="AH55" s="27"/>
      <c r="AI55" s="30">
        <f t="shared" si="5"/>
        <v>0</v>
      </c>
      <c r="AJ55" s="68">
        <f t="shared" si="6"/>
        <v>0</v>
      </c>
      <c r="AL55" s="66">
        <f>'Proposed Rates'!I223</f>
        <v>0.14399999999999999</v>
      </c>
      <c r="AM55" s="71">
        <f>$G$55</f>
        <v>15.98</v>
      </c>
      <c r="AN55" s="67">
        <f t="shared" si="70"/>
        <v>2.3011200000000001</v>
      </c>
      <c r="AO55" s="27"/>
      <c r="AP55" s="30">
        <f t="shared" si="7"/>
        <v>0</v>
      </c>
      <c r="AQ55" s="68">
        <f t="shared" si="8"/>
        <v>0</v>
      </c>
    </row>
    <row r="56" spans="2:43" x14ac:dyDescent="0.25">
      <c r="B56" s="11" t="s">
        <v>36</v>
      </c>
      <c r="C56" s="21"/>
      <c r="D56" s="22"/>
      <c r="E56" s="23"/>
      <c r="F56" s="66">
        <f>'Proposed Rates'!D224</f>
        <v>0.20799999999999999</v>
      </c>
      <c r="G56" s="71">
        <f>0.18*$F$18</f>
        <v>16.919999999999998</v>
      </c>
      <c r="H56" s="67">
        <f t="shared" si="65"/>
        <v>3.5193599999999994</v>
      </c>
      <c r="I56" s="27"/>
      <c r="J56" s="66">
        <f>'Proposed Rates'!E224</f>
        <v>0.20799999999999999</v>
      </c>
      <c r="K56" s="71">
        <f>$G$56</f>
        <v>16.919999999999998</v>
      </c>
      <c r="L56" s="67">
        <f t="shared" si="66"/>
        <v>3.5193599999999994</v>
      </c>
      <c r="M56" s="27"/>
      <c r="N56" s="30">
        <f t="shared" si="58"/>
        <v>0</v>
      </c>
      <c r="O56" s="68">
        <f t="shared" si="41"/>
        <v>0</v>
      </c>
      <c r="Q56" s="66">
        <f>'Proposed Rates'!F224</f>
        <v>0.20799999999999999</v>
      </c>
      <c r="R56" s="71">
        <f>$G$56</f>
        <v>16.919999999999998</v>
      </c>
      <c r="S56" s="67">
        <f t="shared" si="67"/>
        <v>3.5193599999999994</v>
      </c>
      <c r="T56" s="27"/>
      <c r="U56" s="30">
        <f t="shared" si="1"/>
        <v>0</v>
      </c>
      <c r="V56" s="68">
        <f t="shared" si="2"/>
        <v>0</v>
      </c>
      <c r="X56" s="66">
        <f>'Proposed Rates'!G224</f>
        <v>0.20799999999999999</v>
      </c>
      <c r="Y56" s="71">
        <f>$G$56</f>
        <v>16.919999999999998</v>
      </c>
      <c r="Z56" s="67">
        <f t="shared" si="68"/>
        <v>3.5193599999999994</v>
      </c>
      <c r="AA56" s="27"/>
      <c r="AB56" s="30">
        <f t="shared" si="3"/>
        <v>0</v>
      </c>
      <c r="AC56" s="68">
        <f t="shared" si="4"/>
        <v>0</v>
      </c>
      <c r="AE56" s="66">
        <f>'Proposed Rates'!H224</f>
        <v>0.20799999999999999</v>
      </c>
      <c r="AF56" s="71">
        <f>$G$56</f>
        <v>16.919999999999998</v>
      </c>
      <c r="AG56" s="67">
        <f t="shared" si="69"/>
        <v>3.5193599999999994</v>
      </c>
      <c r="AH56" s="27"/>
      <c r="AI56" s="30">
        <f t="shared" si="5"/>
        <v>0</v>
      </c>
      <c r="AJ56" s="68">
        <f t="shared" si="6"/>
        <v>0</v>
      </c>
      <c r="AL56" s="66">
        <f>'Proposed Rates'!I224</f>
        <v>0.20799999999999999</v>
      </c>
      <c r="AM56" s="71">
        <f>$G$56</f>
        <v>16.919999999999998</v>
      </c>
      <c r="AN56" s="67">
        <f t="shared" si="70"/>
        <v>3.5193599999999994</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94</v>
      </c>
      <c r="H57" s="67">
        <f>G57*F57</f>
        <v>11.186</v>
      </c>
      <c r="I57" s="77"/>
      <c r="J57" s="66">
        <f>'Proposed Rates'!E226</f>
        <v>0.11899999999999999</v>
      </c>
      <c r="K57" s="76">
        <f>$G$57</f>
        <v>94</v>
      </c>
      <c r="L57" s="67">
        <f>K57*J57</f>
        <v>11.186</v>
      </c>
      <c r="M57" s="77"/>
      <c r="N57" s="78">
        <f t="shared" si="58"/>
        <v>0</v>
      </c>
      <c r="O57" s="68">
        <f t="shared" si="41"/>
        <v>0</v>
      </c>
      <c r="Q57" s="66">
        <f>'Proposed Rates'!F226</f>
        <v>0.11899999999999999</v>
      </c>
      <c r="R57" s="76">
        <f>$G$57</f>
        <v>94</v>
      </c>
      <c r="S57" s="67">
        <f>R57*Q57</f>
        <v>11.186</v>
      </c>
      <c r="T57" s="77"/>
      <c r="U57" s="78">
        <f t="shared" si="1"/>
        <v>0</v>
      </c>
      <c r="V57" s="68">
        <f t="shared" si="2"/>
        <v>0</v>
      </c>
      <c r="X57" s="66">
        <f>'Proposed Rates'!G226</f>
        <v>0.11899999999999999</v>
      </c>
      <c r="Y57" s="76">
        <f>$G$57</f>
        <v>94</v>
      </c>
      <c r="Z57" s="67">
        <f>Y57*X57</f>
        <v>11.186</v>
      </c>
      <c r="AA57" s="77"/>
      <c r="AB57" s="78">
        <f t="shared" si="3"/>
        <v>0</v>
      </c>
      <c r="AC57" s="68">
        <f t="shared" si="4"/>
        <v>0</v>
      </c>
      <c r="AE57" s="66">
        <f>'Proposed Rates'!H226</f>
        <v>0.11899999999999999</v>
      </c>
      <c r="AF57" s="76">
        <f>$G$57</f>
        <v>94</v>
      </c>
      <c r="AG57" s="67">
        <f>AF57*AE57</f>
        <v>11.186</v>
      </c>
      <c r="AH57" s="77"/>
      <c r="AI57" s="78">
        <f t="shared" si="5"/>
        <v>0</v>
      </c>
      <c r="AJ57" s="68">
        <f t="shared" si="6"/>
        <v>0</v>
      </c>
      <c r="AL57" s="66">
        <f>'Proposed Rates'!I226</f>
        <v>0.11899999999999999</v>
      </c>
      <c r="AM57" s="76">
        <f>$G$57</f>
        <v>94</v>
      </c>
      <c r="AN57" s="67">
        <f>AM57*AL57</f>
        <v>11.186</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24.000859030000001</v>
      </c>
      <c r="I60" s="94"/>
      <c r="J60" s="95"/>
      <c r="K60" s="95"/>
      <c r="L60" s="93">
        <f>SUM(L51:L56,L50)</f>
        <v>25.407496504000001</v>
      </c>
      <c r="M60" s="96"/>
      <c r="N60" s="97">
        <f t="shared" ref="N60" si="71">L60-H60</f>
        <v>1.4066374740000001</v>
      </c>
      <c r="O60" s="98">
        <f t="shared" ref="O60" si="72">IF((H60)=0,"",(N60/H60))</f>
        <v>5.8607797006005748E-2</v>
      </c>
      <c r="Q60" s="95"/>
      <c r="R60" s="95"/>
      <c r="S60" s="93">
        <f>SUM(S51:S56,S50)</f>
        <v>27.468256503999999</v>
      </c>
      <c r="T60" s="96"/>
      <c r="U60" s="97">
        <f t="shared" si="1"/>
        <v>2.0607599999999984</v>
      </c>
      <c r="V60" s="98">
        <f>IF((L60)=0,"",(U60/L60))</f>
        <v>8.1108345313579591E-2</v>
      </c>
      <c r="X60" s="95"/>
      <c r="Y60" s="95"/>
      <c r="Z60" s="93">
        <f>SUM(Z51:Z56,Z50)</f>
        <v>29.805216504000001</v>
      </c>
      <c r="AA60" s="96"/>
      <c r="AB60" s="97">
        <f t="shared" si="3"/>
        <v>2.3369600000000013</v>
      </c>
      <c r="AC60" s="98">
        <f>IF((S60)=0,"",(AB60/S60))</f>
        <v>8.5078570591463898E-2</v>
      </c>
      <c r="AE60" s="95"/>
      <c r="AF60" s="95"/>
      <c r="AG60" s="93">
        <f>SUM(AG51:AG56,AG50)</f>
        <v>31.689360504</v>
      </c>
      <c r="AH60" s="96"/>
      <c r="AI60" s="97">
        <f t="shared" ref="AI60:AI64" si="73">AG60-Z60</f>
        <v>1.8841439999999992</v>
      </c>
      <c r="AJ60" s="98">
        <f>IF((Z60)=0,"",(AI60/Z60))</f>
        <v>6.32152428668699E-2</v>
      </c>
      <c r="AL60" s="95"/>
      <c r="AM60" s="95"/>
      <c r="AN60" s="93">
        <f>SUM(AN51:AN56,AN50)</f>
        <v>33.443736504</v>
      </c>
      <c r="AO60" s="96"/>
      <c r="AP60" s="97">
        <f t="shared" ref="AP60:AP64" si="74">AN60-AG60</f>
        <v>1.7543760000000006</v>
      </c>
      <c r="AQ60" s="98">
        <f>IF((AG60)=0,"",(AP60/AG60))</f>
        <v>5.5361672564473302E-2</v>
      </c>
    </row>
    <row r="61" spans="2:43" x14ac:dyDescent="0.25">
      <c r="B61" s="99" t="s">
        <v>40</v>
      </c>
      <c r="C61" s="21"/>
      <c r="D61" s="21"/>
      <c r="E61" s="21"/>
      <c r="F61" s="100">
        <v>0.13</v>
      </c>
      <c r="G61" s="101"/>
      <c r="H61" s="102">
        <f>H60*F61</f>
        <v>3.1201116739000003</v>
      </c>
      <c r="I61" s="103"/>
      <c r="J61" s="104">
        <v>0.13</v>
      </c>
      <c r="K61" s="103"/>
      <c r="L61" s="105">
        <f>L60*J61</f>
        <v>3.3029745455200001</v>
      </c>
      <c r="M61" s="106"/>
      <c r="N61" s="107">
        <f t="shared" si="58"/>
        <v>0.18286287161999981</v>
      </c>
      <c r="O61" s="108">
        <f t="shared" si="41"/>
        <v>5.8607797006005678E-2</v>
      </c>
      <c r="Q61" s="104">
        <v>0.13</v>
      </c>
      <c r="R61" s="103"/>
      <c r="S61" s="105">
        <f>S60*Q61</f>
        <v>3.5708733455199999</v>
      </c>
      <c r="T61" s="106"/>
      <c r="U61" s="107">
        <f t="shared" si="1"/>
        <v>0.26789879999999977</v>
      </c>
      <c r="V61" s="108">
        <f t="shared" ref="V61:V70" si="75">IF((L61)=0,"",(U61/L61))</f>
        <v>8.1108345313579591E-2</v>
      </c>
      <c r="X61" s="104">
        <v>0.13</v>
      </c>
      <c r="Y61" s="103"/>
      <c r="Z61" s="105">
        <f>Z60*X61</f>
        <v>3.8746781455200003</v>
      </c>
      <c r="AA61" s="106"/>
      <c r="AB61" s="107">
        <f t="shared" si="3"/>
        <v>0.30380480000000043</v>
      </c>
      <c r="AC61" s="108">
        <f t="shared" ref="AC61:AC70" si="76">IF((S61)=0,"",(AB61/S61))</f>
        <v>8.5078570591463967E-2</v>
      </c>
      <c r="AE61" s="104">
        <v>0.13</v>
      </c>
      <c r="AF61" s="103"/>
      <c r="AG61" s="105">
        <f>AG60*AE61</f>
        <v>4.1196168655200003</v>
      </c>
      <c r="AH61" s="106"/>
      <c r="AI61" s="107">
        <f t="shared" si="73"/>
        <v>0.24493871999999994</v>
      </c>
      <c r="AJ61" s="108">
        <f t="shared" ref="AJ61:AJ70" si="77">IF((Z61)=0,"",(AI61/Z61))</f>
        <v>6.3215242866869914E-2</v>
      </c>
      <c r="AL61" s="104">
        <v>0.13</v>
      </c>
      <c r="AM61" s="103"/>
      <c r="AN61" s="105">
        <f>AN60*AL61</f>
        <v>4.3476857455199998</v>
      </c>
      <c r="AO61" s="106"/>
      <c r="AP61" s="107">
        <f t="shared" si="74"/>
        <v>0.22806887999999947</v>
      </c>
      <c r="AQ61" s="108">
        <f t="shared" ref="AQ61:AQ70" si="78">IF((AG61)=0,"",(AP61/AG61))</f>
        <v>5.5361672564473149E-2</v>
      </c>
    </row>
    <row r="62" spans="2:43" ht="13" x14ac:dyDescent="0.25">
      <c r="B62" s="109" t="s">
        <v>41</v>
      </c>
      <c r="C62" s="21"/>
      <c r="D62" s="21"/>
      <c r="E62" s="21"/>
      <c r="F62" s="110"/>
      <c r="G62" s="101"/>
      <c r="H62" s="102">
        <f>H60+H61</f>
        <v>27.120970703899999</v>
      </c>
      <c r="I62" s="103"/>
      <c r="J62" s="103"/>
      <c r="K62" s="103"/>
      <c r="L62" s="105">
        <f>L60+L61</f>
        <v>28.710471049520002</v>
      </c>
      <c r="M62" s="106"/>
      <c r="N62" s="107">
        <f t="shared" si="58"/>
        <v>1.589500345620003</v>
      </c>
      <c r="O62" s="108">
        <f t="shared" si="41"/>
        <v>5.8607797006005859E-2</v>
      </c>
      <c r="Q62" s="103"/>
      <c r="R62" s="103"/>
      <c r="S62" s="105">
        <f>S60+S61</f>
        <v>31.039129849519998</v>
      </c>
      <c r="T62" s="106"/>
      <c r="U62" s="107">
        <f t="shared" si="1"/>
        <v>2.3286587999999959</v>
      </c>
      <c r="V62" s="108">
        <f t="shared" si="75"/>
        <v>8.1108345313579508E-2</v>
      </c>
      <c r="X62" s="103"/>
      <c r="Y62" s="103"/>
      <c r="Z62" s="105">
        <f>Z60+Z61</f>
        <v>33.679894649520001</v>
      </c>
      <c r="AA62" s="106"/>
      <c r="AB62" s="107">
        <f t="shared" si="3"/>
        <v>2.640764800000003</v>
      </c>
      <c r="AC62" s="108">
        <f t="shared" si="76"/>
        <v>8.5078570591463953E-2</v>
      </c>
      <c r="AE62" s="103"/>
      <c r="AF62" s="103"/>
      <c r="AG62" s="105">
        <f>AG60+AG61</f>
        <v>35.808977369520001</v>
      </c>
      <c r="AH62" s="106"/>
      <c r="AI62" s="107">
        <f t="shared" si="73"/>
        <v>2.1290827199999995</v>
      </c>
      <c r="AJ62" s="108">
        <f t="shared" si="77"/>
        <v>6.3215242866869914E-2</v>
      </c>
      <c r="AL62" s="103"/>
      <c r="AM62" s="103"/>
      <c r="AN62" s="105">
        <f>AN60+AN61</f>
        <v>37.791422249519997</v>
      </c>
      <c r="AO62" s="106"/>
      <c r="AP62" s="107">
        <f t="shared" si="74"/>
        <v>1.9824448799999956</v>
      </c>
      <c r="AQ62" s="108">
        <f t="shared" si="78"/>
        <v>5.5361672564473156E-2</v>
      </c>
    </row>
    <row r="63" spans="2:43" ht="15.75" customHeight="1" x14ac:dyDescent="0.25">
      <c r="B63" s="421" t="s">
        <v>127</v>
      </c>
      <c r="C63" s="421"/>
      <c r="D63" s="421"/>
      <c r="E63" s="21"/>
      <c r="F63" s="262">
        <f>'Proposed Rates'!D267</f>
        <v>0.318</v>
      </c>
      <c r="G63" s="101"/>
      <c r="H63" s="111">
        <f>F63*H60</f>
        <v>7.6322731715400005</v>
      </c>
      <c r="I63" s="103"/>
      <c r="J63" s="264">
        <f>'Proposed Rates'!E267</f>
        <v>0.318</v>
      </c>
      <c r="K63" s="103"/>
      <c r="L63" s="174">
        <f>J63*L60</f>
        <v>8.0795838882720012</v>
      </c>
      <c r="M63" s="106"/>
      <c r="N63" s="112">
        <f t="shared" si="58"/>
        <v>0.44731071673200073</v>
      </c>
      <c r="O63" s="113">
        <f t="shared" si="41"/>
        <v>5.8607797006005838E-2</v>
      </c>
      <c r="Q63" s="264">
        <f>'Proposed Rates'!F267</f>
        <v>0.318</v>
      </c>
      <c r="R63" s="103"/>
      <c r="S63" s="174">
        <f>Q63*S60</f>
        <v>8.7349055682719996</v>
      </c>
      <c r="T63" s="106"/>
      <c r="U63" s="112">
        <f t="shared" si="1"/>
        <v>0.65532167999999835</v>
      </c>
      <c r="V63" s="113">
        <f t="shared" si="75"/>
        <v>8.1108345313579439E-2</v>
      </c>
      <c r="X63" s="264">
        <f>'Proposed Rates'!G267</f>
        <v>0.318</v>
      </c>
      <c r="Y63" s="103"/>
      <c r="Z63" s="174">
        <f>X63*Z60</f>
        <v>9.478058848272001</v>
      </c>
      <c r="AA63" s="106"/>
      <c r="AB63" s="112">
        <f t="shared" si="3"/>
        <v>0.74315328000000136</v>
      </c>
      <c r="AC63" s="113">
        <f t="shared" si="76"/>
        <v>8.5078570591464009E-2</v>
      </c>
      <c r="AE63" s="264">
        <f>'Proposed Rates'!H267</f>
        <v>0.318</v>
      </c>
      <c r="AF63" s="103"/>
      <c r="AG63" s="174">
        <f>AE63*AG60</f>
        <v>10.077216640272001</v>
      </c>
      <c r="AH63" s="106"/>
      <c r="AI63" s="112">
        <f t="shared" si="73"/>
        <v>0.59915779199999974</v>
      </c>
      <c r="AJ63" s="113">
        <f t="shared" si="77"/>
        <v>6.32152428668699E-2</v>
      </c>
      <c r="AL63" s="264">
        <f>'Proposed Rates'!I267</f>
        <v>0.318</v>
      </c>
      <c r="AM63" s="103"/>
      <c r="AN63" s="174">
        <f>AL63*AN60</f>
        <v>10.635108208271999</v>
      </c>
      <c r="AO63" s="106"/>
      <c r="AP63" s="112">
        <f t="shared" si="74"/>
        <v>0.55789156799999873</v>
      </c>
      <c r="AQ63" s="113">
        <f t="shared" si="78"/>
        <v>5.5361672564473149E-2</v>
      </c>
    </row>
    <row r="64" spans="2:43" ht="13.5" customHeight="1" thickBot="1" x14ac:dyDescent="0.3">
      <c r="B64" s="422" t="s">
        <v>126</v>
      </c>
      <c r="C64" s="422"/>
      <c r="D64" s="422"/>
      <c r="E64" s="114"/>
      <c r="F64" s="115"/>
      <c r="G64" s="116"/>
      <c r="H64" s="117">
        <f>H62-H63</f>
        <v>19.48869753236</v>
      </c>
      <c r="I64" s="118"/>
      <c r="J64" s="118"/>
      <c r="K64" s="118"/>
      <c r="L64" s="119">
        <f>L62-L63</f>
        <v>20.630887161248001</v>
      </c>
      <c r="M64" s="120"/>
      <c r="N64" s="121">
        <f t="shared" si="58"/>
        <v>1.1421896288880014</v>
      </c>
      <c r="O64" s="122">
        <f t="shared" si="41"/>
        <v>5.8607797006005817E-2</v>
      </c>
      <c r="Q64" s="118"/>
      <c r="R64" s="118"/>
      <c r="S64" s="119">
        <f>S62-S63</f>
        <v>22.304224281247997</v>
      </c>
      <c r="T64" s="120"/>
      <c r="U64" s="121">
        <f t="shared" si="1"/>
        <v>1.6733371199999958</v>
      </c>
      <c r="V64" s="122">
        <f t="shared" si="75"/>
        <v>8.1108345313579452E-2</v>
      </c>
      <c r="X64" s="118"/>
      <c r="Y64" s="118"/>
      <c r="Z64" s="119">
        <f>Z62-Z63</f>
        <v>24.201835801248002</v>
      </c>
      <c r="AA64" s="120"/>
      <c r="AB64" s="121">
        <f t="shared" si="3"/>
        <v>1.8976115200000052</v>
      </c>
      <c r="AC64" s="122">
        <f t="shared" si="76"/>
        <v>8.5078570591464092E-2</v>
      </c>
      <c r="AE64" s="118"/>
      <c r="AF64" s="118"/>
      <c r="AG64" s="119">
        <f>AG62-AG63</f>
        <v>25.731760729248002</v>
      </c>
      <c r="AH64" s="120"/>
      <c r="AI64" s="121">
        <f t="shared" si="73"/>
        <v>1.5299249279999998</v>
      </c>
      <c r="AJ64" s="122">
        <f t="shared" si="77"/>
        <v>6.3215242866869914E-2</v>
      </c>
      <c r="AL64" s="118"/>
      <c r="AM64" s="118"/>
      <c r="AN64" s="119">
        <f>AN62-AN63</f>
        <v>27.156314041247995</v>
      </c>
      <c r="AO64" s="120"/>
      <c r="AP64" s="121">
        <f t="shared" si="74"/>
        <v>1.4245533119999934</v>
      </c>
      <c r="AQ64" s="122">
        <f t="shared" si="78"/>
        <v>5.5361672564473018E-2</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23.195279030000002</v>
      </c>
      <c r="I66" s="134"/>
      <c r="J66" s="135"/>
      <c r="K66" s="135"/>
      <c r="L66" s="133">
        <f>SUM(L57:L58,L50,L51:L53)</f>
        <v>24.601916504000002</v>
      </c>
      <c r="M66" s="136"/>
      <c r="N66" s="137">
        <f t="shared" ref="N66:N70" si="79">L66-H66</f>
        <v>1.4066374740000001</v>
      </c>
      <c r="O66" s="98">
        <f t="shared" ref="O66:O70" si="80">IF((H66)=0,"",(N66/H66))</f>
        <v>6.064326590685553E-2</v>
      </c>
      <c r="Q66" s="135"/>
      <c r="R66" s="135"/>
      <c r="S66" s="133">
        <f>SUM(S57:S58,S50,S51:S53)</f>
        <v>26.662676504</v>
      </c>
      <c r="T66" s="136"/>
      <c r="U66" s="137">
        <f t="shared" si="1"/>
        <v>2.0607599999999984</v>
      </c>
      <c r="V66" s="98">
        <f t="shared" si="75"/>
        <v>8.3764205917248008E-2</v>
      </c>
      <c r="X66" s="135"/>
      <c r="Y66" s="135"/>
      <c r="Z66" s="133">
        <f>SUM(Z57:Z58,Z50,Z51:Z53)</f>
        <v>28.999636504000001</v>
      </c>
      <c r="AA66" s="136"/>
      <c r="AB66" s="137">
        <f t="shared" si="3"/>
        <v>2.3369600000000013</v>
      </c>
      <c r="AC66" s="98">
        <f t="shared" si="76"/>
        <v>8.7649115033496539E-2</v>
      </c>
      <c r="AE66" s="135"/>
      <c r="AF66" s="135"/>
      <c r="AG66" s="133">
        <f>SUM(AG57:AG58,AG50,AG51:AG53)</f>
        <v>30.883780504000001</v>
      </c>
      <c r="AH66" s="136"/>
      <c r="AI66" s="137">
        <f t="shared" ref="AI66:AI70" si="81">AG66-Z66</f>
        <v>1.8841439999999992</v>
      </c>
      <c r="AJ66" s="98">
        <f t="shared" si="77"/>
        <v>6.497129713126279E-2</v>
      </c>
      <c r="AL66" s="135"/>
      <c r="AM66" s="135"/>
      <c r="AN66" s="133">
        <f>SUM(AN57:AN58,AN50,AN51:AN53)</f>
        <v>32.638156504000001</v>
      </c>
      <c r="AO66" s="136"/>
      <c r="AP66" s="137">
        <f t="shared" ref="AP66:AP70" si="82">AN66-AG66</f>
        <v>1.7543760000000006</v>
      </c>
      <c r="AQ66" s="98">
        <f t="shared" si="78"/>
        <v>5.680573982102928E-2</v>
      </c>
    </row>
    <row r="67" spans="1:43" s="79" customFormat="1" x14ac:dyDescent="0.25">
      <c r="B67" s="138" t="s">
        <v>40</v>
      </c>
      <c r="C67" s="73"/>
      <c r="D67" s="73"/>
      <c r="E67" s="73"/>
      <c r="F67" s="139">
        <v>0.13</v>
      </c>
      <c r="G67" s="132"/>
      <c r="H67" s="140">
        <f>H66*F67</f>
        <v>3.0153862739000004</v>
      </c>
      <c r="I67" s="141"/>
      <c r="J67" s="142">
        <v>0.13</v>
      </c>
      <c r="K67" s="143"/>
      <c r="L67" s="144">
        <f>L66*J67</f>
        <v>3.1982491455200002</v>
      </c>
      <c r="M67" s="145"/>
      <c r="N67" s="146">
        <f t="shared" si="79"/>
        <v>0.18286287161999981</v>
      </c>
      <c r="O67" s="108">
        <f t="shared" si="80"/>
        <v>6.0643265906855461E-2</v>
      </c>
      <c r="Q67" s="142">
        <v>0.13</v>
      </c>
      <c r="R67" s="143"/>
      <c r="S67" s="144">
        <f>S66*Q67</f>
        <v>3.4661479455199999</v>
      </c>
      <c r="T67" s="145"/>
      <c r="U67" s="146">
        <f t="shared" si="1"/>
        <v>0.26789879999999977</v>
      </c>
      <c r="V67" s="108">
        <f t="shared" si="75"/>
        <v>8.3764205917248008E-2</v>
      </c>
      <c r="X67" s="142">
        <v>0.13</v>
      </c>
      <c r="Y67" s="143"/>
      <c r="Z67" s="144">
        <f>Z66*X67</f>
        <v>3.7699527455200004</v>
      </c>
      <c r="AA67" s="145"/>
      <c r="AB67" s="146">
        <f t="shared" si="3"/>
        <v>0.30380480000000043</v>
      </c>
      <c r="AC67" s="108">
        <f t="shared" si="76"/>
        <v>8.7649115033496608E-2</v>
      </c>
      <c r="AE67" s="142">
        <v>0.13</v>
      </c>
      <c r="AF67" s="143"/>
      <c r="AG67" s="144">
        <f>AG66*AE67</f>
        <v>4.0148914655199999</v>
      </c>
      <c r="AH67" s="145"/>
      <c r="AI67" s="146">
        <f t="shared" si="81"/>
        <v>0.2449387199999995</v>
      </c>
      <c r="AJ67" s="108">
        <f t="shared" si="77"/>
        <v>6.4971297131262692E-2</v>
      </c>
      <c r="AL67" s="142">
        <v>0.13</v>
      </c>
      <c r="AM67" s="143"/>
      <c r="AN67" s="144">
        <f>AN66*AL67</f>
        <v>4.2429603455200002</v>
      </c>
      <c r="AO67" s="145"/>
      <c r="AP67" s="146">
        <f t="shared" si="82"/>
        <v>0.22806888000000036</v>
      </c>
      <c r="AQ67" s="108">
        <f t="shared" si="78"/>
        <v>5.6805739821029357E-2</v>
      </c>
    </row>
    <row r="68" spans="1:43" s="79" customFormat="1" ht="13" x14ac:dyDescent="0.25">
      <c r="B68" s="147" t="s">
        <v>41</v>
      </c>
      <c r="C68" s="73"/>
      <c r="D68" s="73"/>
      <c r="E68" s="73"/>
      <c r="F68" s="148"/>
      <c r="G68" s="149"/>
      <c r="H68" s="140">
        <f>H66+H67</f>
        <v>26.210665303900001</v>
      </c>
      <c r="I68" s="141"/>
      <c r="J68" s="141"/>
      <c r="K68" s="141"/>
      <c r="L68" s="144">
        <f>L66+L67</f>
        <v>27.800165649520004</v>
      </c>
      <c r="M68" s="145"/>
      <c r="N68" s="146">
        <f t="shared" si="79"/>
        <v>1.589500345620003</v>
      </c>
      <c r="O68" s="108">
        <f t="shared" si="80"/>
        <v>6.0643265906855641E-2</v>
      </c>
      <c r="Q68" s="141"/>
      <c r="R68" s="141"/>
      <c r="S68" s="144">
        <f>S66+S67</f>
        <v>30.12882444952</v>
      </c>
      <c r="T68" s="145"/>
      <c r="U68" s="146">
        <f t="shared" si="1"/>
        <v>2.3286587999999959</v>
      </c>
      <c r="V68" s="108">
        <f t="shared" si="75"/>
        <v>8.3764205917247925E-2</v>
      </c>
      <c r="X68" s="141"/>
      <c r="Y68" s="141"/>
      <c r="Z68" s="144">
        <f>Z66+Z67</f>
        <v>32.769589249520003</v>
      </c>
      <c r="AA68" s="145"/>
      <c r="AB68" s="146">
        <f t="shared" si="3"/>
        <v>2.640764800000003</v>
      </c>
      <c r="AC68" s="108">
        <f t="shared" si="76"/>
        <v>8.7649115033496594E-2</v>
      </c>
      <c r="AE68" s="141"/>
      <c r="AF68" s="141"/>
      <c r="AG68" s="144">
        <f>AG66+AG67</f>
        <v>34.898671969520002</v>
      </c>
      <c r="AH68" s="145"/>
      <c r="AI68" s="146">
        <f t="shared" si="81"/>
        <v>2.1290827199999995</v>
      </c>
      <c r="AJ68" s="108">
        <f t="shared" si="77"/>
        <v>6.4971297131262803E-2</v>
      </c>
      <c r="AL68" s="141"/>
      <c r="AM68" s="141"/>
      <c r="AN68" s="144">
        <f>AN66+AN67</f>
        <v>36.881116849519998</v>
      </c>
      <c r="AO68" s="145"/>
      <c r="AP68" s="146">
        <f t="shared" si="82"/>
        <v>1.9824448799999956</v>
      </c>
      <c r="AQ68" s="108">
        <f t="shared" si="78"/>
        <v>5.6805739821029134E-2</v>
      </c>
    </row>
    <row r="69" spans="1:43" s="79" customFormat="1" ht="15.75" customHeight="1" x14ac:dyDescent="0.25">
      <c r="B69" s="421" t="s">
        <v>127</v>
      </c>
      <c r="C69" s="421"/>
      <c r="D69" s="421"/>
      <c r="E69" s="73"/>
      <c r="F69" s="263">
        <f>F63</f>
        <v>0.318</v>
      </c>
      <c r="G69" s="149"/>
      <c r="H69" s="150">
        <f>F69*H66</f>
        <v>7.3760987315400008</v>
      </c>
      <c r="I69" s="141"/>
      <c r="J69" s="265">
        <f>J63</f>
        <v>0.318</v>
      </c>
      <c r="K69" s="141"/>
      <c r="L69" s="175">
        <f>J69*L66</f>
        <v>7.8234094482720007</v>
      </c>
      <c r="M69" s="145"/>
      <c r="N69" s="151">
        <f t="shared" si="79"/>
        <v>0.44731071673199985</v>
      </c>
      <c r="O69" s="113">
        <f t="shared" si="80"/>
        <v>6.0643265906855502E-2</v>
      </c>
      <c r="Q69" s="265">
        <f>Q63</f>
        <v>0.318</v>
      </c>
      <c r="R69" s="141"/>
      <c r="S69" s="175">
        <f>Q69*S66</f>
        <v>8.4787311282720008</v>
      </c>
      <c r="T69" s="145"/>
      <c r="U69" s="151">
        <f t="shared" si="1"/>
        <v>0.65532168000000013</v>
      </c>
      <c r="V69" s="113">
        <f t="shared" si="75"/>
        <v>8.3764205917248091E-2</v>
      </c>
      <c r="X69" s="265">
        <f>X63</f>
        <v>0.318</v>
      </c>
      <c r="Y69" s="141"/>
      <c r="Z69" s="175">
        <f>X69*Z66</f>
        <v>9.2218844082720004</v>
      </c>
      <c r="AA69" s="145"/>
      <c r="AB69" s="151">
        <f t="shared" si="3"/>
        <v>0.74315327999999958</v>
      </c>
      <c r="AC69" s="113">
        <f t="shared" si="76"/>
        <v>8.7649115033496428E-2</v>
      </c>
      <c r="AE69" s="265">
        <f>AE63</f>
        <v>0.318</v>
      </c>
      <c r="AF69" s="141"/>
      <c r="AG69" s="175">
        <f>AE69*AG66</f>
        <v>9.8210422002720001</v>
      </c>
      <c r="AH69" s="145"/>
      <c r="AI69" s="151">
        <f t="shared" si="81"/>
        <v>0.59915779199999974</v>
      </c>
      <c r="AJ69" s="113">
        <f t="shared" si="77"/>
        <v>6.4971297131262803E-2</v>
      </c>
      <c r="AL69" s="265">
        <f>AL63</f>
        <v>0.318</v>
      </c>
      <c r="AM69" s="141"/>
      <c r="AN69" s="175">
        <f>AL69*AN66</f>
        <v>10.378933768272001</v>
      </c>
      <c r="AO69" s="145"/>
      <c r="AP69" s="151">
        <f t="shared" si="82"/>
        <v>0.5578915680000005</v>
      </c>
      <c r="AQ69" s="113">
        <f t="shared" si="78"/>
        <v>5.6805739821029315E-2</v>
      </c>
    </row>
    <row r="70" spans="1:43" s="79" customFormat="1" ht="13.5" customHeight="1" thickBot="1" x14ac:dyDescent="0.3">
      <c r="B70" s="420" t="s">
        <v>128</v>
      </c>
      <c r="C70" s="420"/>
      <c r="D70" s="420"/>
      <c r="E70" s="152"/>
      <c r="F70" s="153"/>
      <c r="G70" s="154"/>
      <c r="H70" s="155">
        <f>H68-H69</f>
        <v>18.83456657236</v>
      </c>
      <c r="I70" s="156"/>
      <c r="J70" s="156"/>
      <c r="K70" s="156"/>
      <c r="L70" s="157">
        <f>L68-L69</f>
        <v>19.976756201248001</v>
      </c>
      <c r="M70" s="158"/>
      <c r="N70" s="159">
        <f t="shared" si="79"/>
        <v>1.1421896288880014</v>
      </c>
      <c r="O70" s="160">
        <f t="shared" si="80"/>
        <v>6.0643265906855599E-2</v>
      </c>
      <c r="Q70" s="156"/>
      <c r="R70" s="156"/>
      <c r="S70" s="157">
        <f>S68-S69</f>
        <v>21.650093321248001</v>
      </c>
      <c r="T70" s="158"/>
      <c r="U70" s="159">
        <f t="shared" si="1"/>
        <v>1.6733371199999993</v>
      </c>
      <c r="V70" s="160">
        <f t="shared" si="75"/>
        <v>8.3764205917248036E-2</v>
      </c>
      <c r="X70" s="156"/>
      <c r="Y70" s="156"/>
      <c r="Z70" s="157">
        <f>Z68-Z69</f>
        <v>23.547704841248002</v>
      </c>
      <c r="AA70" s="158"/>
      <c r="AB70" s="159">
        <f t="shared" si="3"/>
        <v>1.8976115200000017</v>
      </c>
      <c r="AC70" s="160">
        <f t="shared" si="76"/>
        <v>8.7649115033496566E-2</v>
      </c>
      <c r="AE70" s="156"/>
      <c r="AF70" s="156"/>
      <c r="AG70" s="157">
        <f>AG68-AG69</f>
        <v>25.077629769248002</v>
      </c>
      <c r="AH70" s="158"/>
      <c r="AI70" s="159">
        <f t="shared" si="81"/>
        <v>1.5299249279999998</v>
      </c>
      <c r="AJ70" s="160">
        <f t="shared" si="77"/>
        <v>6.4971297131262817E-2</v>
      </c>
      <c r="AL70" s="156"/>
      <c r="AM70" s="156"/>
      <c r="AN70" s="157">
        <f>AN68-AN69</f>
        <v>26.502183081247999</v>
      </c>
      <c r="AO70" s="158"/>
      <c r="AP70" s="159">
        <f t="shared" si="82"/>
        <v>1.4245533119999969</v>
      </c>
      <c r="AQ70" s="160">
        <f t="shared" si="78"/>
        <v>5.6805739821029134E-2</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Rates'!D281</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disablePrompts="1"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29"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488950</xdr:colOff>
                    <xdr:row>16</xdr:row>
                    <xdr:rowOff>184150</xdr:rowOff>
                  </from>
                  <to>
                    <xdr:col>9</xdr:col>
                    <xdr:colOff>565150</xdr:colOff>
                    <xdr:row>18</xdr:row>
                    <xdr:rowOff>31750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374650</xdr:colOff>
                    <xdr:row>16</xdr:row>
                    <xdr:rowOff>114300</xdr:rowOff>
                  </from>
                  <to>
                    <xdr:col>15</xdr:col>
                    <xdr:colOff>190500</xdr:colOff>
                    <xdr:row>18</xdr:row>
                    <xdr:rowOff>146050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1"/>
  <sheetViews>
    <sheetView showGridLines="0" zoomScale="85" zoomScaleNormal="85" zoomScaleSheetLayoutView="100" workbookViewId="0">
      <selection activeCell="J29" sqref="J29"/>
    </sheetView>
  </sheetViews>
  <sheetFormatPr defaultColWidth="9.1796875" defaultRowHeight="12.5" x14ac:dyDescent="0.25"/>
  <cols>
    <col min="1" max="1" width="2.1796875" style="6" customWidth="1"/>
    <col min="2" max="2" width="26.54296875" style="6" customWidth="1"/>
    <col min="3" max="3" width="1.453125" style="6" customWidth="1"/>
    <col min="4" max="4" width="11.453125" style="6" customWidth="1"/>
    <col min="5" max="5" width="1.453125" style="6" customWidth="1"/>
    <col min="6" max="6" width="12.453125" style="6" customWidth="1"/>
    <col min="7" max="7" width="8.54296875" style="6" customWidth="1"/>
    <col min="8" max="8" width="12.54296875" style="6" bestFit="1" customWidth="1"/>
    <col min="9" max="9" width="2.81640625" style="6" customWidth="1"/>
    <col min="10" max="10" width="12.1796875" style="6" customWidth="1"/>
    <col min="11" max="11" width="10.453125" style="6" customWidth="1"/>
    <col min="12" max="12" width="12.54296875" style="6" bestFit="1" customWidth="1"/>
    <col min="13" max="13" width="2.81640625" style="6" customWidth="1"/>
    <col min="14" max="14" width="12.54296875" style="6" bestFit="1" customWidth="1"/>
    <col min="15" max="15" width="10.81640625" style="6" bestFit="1" customWidth="1"/>
    <col min="16" max="16" width="3.81640625" style="6" customWidth="1"/>
    <col min="17" max="17" width="12.1796875" style="6" customWidth="1"/>
    <col min="18" max="18" width="8.54296875" style="6" customWidth="1"/>
    <col min="19" max="19" width="11.54296875" style="6" bestFit="1" customWidth="1"/>
    <col min="20" max="20" width="2.81640625" style="6" customWidth="1"/>
    <col min="21" max="21" width="12.54296875" style="6" bestFit="1" customWidth="1"/>
    <col min="22" max="22" width="10.81640625" style="6" bestFit="1" customWidth="1"/>
    <col min="23" max="23" width="4.54296875" style="6" customWidth="1"/>
    <col min="24" max="24" width="12.1796875" style="6" customWidth="1"/>
    <col min="25" max="25" width="8.54296875" style="6" customWidth="1"/>
    <col min="26" max="26" width="11.54296875" style="6" bestFit="1" customWidth="1"/>
    <col min="27" max="27" width="2.81640625" style="6" customWidth="1"/>
    <col min="28" max="28" width="12.54296875" style="6" bestFit="1" customWidth="1"/>
    <col min="29" max="29" width="10.81640625" style="6" bestFit="1" customWidth="1"/>
    <col min="30" max="30" width="4.54296875" style="6" customWidth="1"/>
    <col min="31" max="31" width="12.1796875" style="6" customWidth="1"/>
    <col min="32" max="32" width="8.54296875" style="6" customWidth="1"/>
    <col min="33" max="33" width="11.54296875" style="6" bestFit="1" customWidth="1"/>
    <col min="34" max="34" width="2.81640625" style="6" customWidth="1"/>
    <col min="35" max="35" width="12.54296875" style="6" bestFit="1" customWidth="1"/>
    <col min="36" max="36" width="10.81640625" style="6" bestFit="1" customWidth="1"/>
    <col min="37" max="37" width="4.54296875" style="6" customWidth="1"/>
    <col min="38" max="38" width="12.1796875" style="6" customWidth="1"/>
    <col min="39" max="39" width="8.54296875" style="6" customWidth="1"/>
    <col min="40" max="40" width="11.54296875" style="6" bestFit="1" customWidth="1"/>
    <col min="41" max="41" width="2.81640625" style="6" customWidth="1"/>
    <col min="42" max="42" width="12.54296875" style="6" bestFit="1" customWidth="1"/>
    <col min="43" max="43" width="10.81640625" style="6" bestFit="1" customWidth="1"/>
    <col min="44" max="16384" width="9.1796875" style="6"/>
  </cols>
  <sheetData>
    <row r="1" spans="1:43" s="2" customFormat="1" ht="15" customHeight="1" x14ac:dyDescent="0.3">
      <c r="A1" s="1"/>
      <c r="B1" s="1"/>
      <c r="C1" s="1"/>
      <c r="D1" s="1"/>
      <c r="E1" s="1"/>
      <c r="F1" s="1"/>
      <c r="G1" s="1"/>
      <c r="H1" s="1"/>
      <c r="I1" s="1"/>
      <c r="J1" s="1"/>
      <c r="K1" s="1"/>
      <c r="N1" s="184"/>
      <c r="O1" s="185"/>
      <c r="P1"/>
      <c r="T1" s="2">
        <v>1</v>
      </c>
      <c r="AA1" s="2">
        <v>1</v>
      </c>
      <c r="AH1" s="2">
        <v>1</v>
      </c>
      <c r="AO1" s="2">
        <v>1</v>
      </c>
    </row>
    <row r="2" spans="1:43" s="2" customFormat="1" ht="15" customHeight="1" x14ac:dyDescent="0.35">
      <c r="A2" s="3"/>
      <c r="B2" s="3"/>
      <c r="C2" s="3"/>
      <c r="D2" s="3"/>
      <c r="E2" s="3"/>
      <c r="F2" s="3"/>
      <c r="G2" s="3"/>
      <c r="H2" s="3"/>
      <c r="I2" s="3"/>
      <c r="J2" s="3"/>
      <c r="K2" s="3"/>
      <c r="N2" s="184"/>
      <c r="O2" s="186"/>
      <c r="P2"/>
    </row>
    <row r="3" spans="1:43" s="2" customFormat="1" ht="15" customHeight="1" x14ac:dyDescent="0.35">
      <c r="A3" s="409"/>
      <c r="B3" s="409"/>
      <c r="C3" s="409"/>
      <c r="D3" s="409"/>
      <c r="E3" s="409"/>
      <c r="F3" s="409"/>
      <c r="G3" s="409"/>
      <c r="H3" s="409"/>
      <c r="I3" s="409"/>
      <c r="J3" s="409"/>
      <c r="K3" s="409"/>
      <c r="N3" s="184"/>
      <c r="O3" s="186"/>
      <c r="P3"/>
    </row>
    <row r="4" spans="1:43" s="2" customFormat="1" ht="15" customHeight="1" x14ac:dyDescent="0.35">
      <c r="A4" s="3"/>
      <c r="B4" s="3"/>
      <c r="C4" s="3"/>
      <c r="D4" s="3"/>
      <c r="E4" s="3"/>
      <c r="F4" s="3"/>
      <c r="G4" s="3"/>
      <c r="H4" s="3"/>
      <c r="I4" s="4"/>
      <c r="J4" s="4"/>
      <c r="K4" s="4"/>
      <c r="N4" s="184"/>
      <c r="O4" s="186"/>
      <c r="P4"/>
    </row>
    <row r="5" spans="1:43" s="2" customFormat="1" ht="15" customHeight="1" x14ac:dyDescent="0.35">
      <c r="C5" s="5"/>
      <c r="D5" s="5"/>
      <c r="E5" s="5"/>
      <c r="N5" s="184"/>
      <c r="O5" s="185"/>
      <c r="P5"/>
    </row>
    <row r="6" spans="1:43" s="2" customFormat="1" ht="9" customHeight="1" x14ac:dyDescent="0.3">
      <c r="N6" s="184"/>
      <c r="O6" s="185"/>
      <c r="P6"/>
    </row>
    <row r="7" spans="1:43" s="2" customFormat="1" ht="13" x14ac:dyDescent="0.3">
      <c r="N7" s="184"/>
      <c r="O7" s="185"/>
      <c r="P7"/>
    </row>
    <row r="8" spans="1:43" s="2" customFormat="1" ht="15" customHeight="1" x14ac:dyDescent="0.25">
      <c r="N8" s="6"/>
      <c r="O8"/>
      <c r="P8"/>
    </row>
    <row r="9" spans="1:43" ht="7.5" customHeight="1" x14ac:dyDescent="0.25">
      <c r="L9"/>
      <c r="M9"/>
      <c r="N9"/>
      <c r="O9"/>
      <c r="P9"/>
    </row>
    <row r="10" spans="1:43" ht="18.75" customHeight="1" x14ac:dyDescent="0.4">
      <c r="C10" s="187"/>
      <c r="D10" s="187"/>
      <c r="E10" s="187"/>
      <c r="F10" s="187" t="s">
        <v>0</v>
      </c>
      <c r="G10" s="187"/>
      <c r="H10" s="187"/>
      <c r="I10" s="187"/>
      <c r="J10" s="187"/>
      <c r="K10" s="187"/>
      <c r="L10" s="187"/>
      <c r="M10" s="187"/>
      <c r="N10" s="187"/>
      <c r="O10" s="187"/>
      <c r="P10"/>
    </row>
    <row r="11" spans="1:43" ht="18.75" customHeight="1" x14ac:dyDescent="0.4">
      <c r="C11" s="187"/>
      <c r="D11" s="187"/>
      <c r="E11" s="187"/>
      <c r="F11" s="187" t="s">
        <v>1</v>
      </c>
      <c r="G11" s="187"/>
      <c r="H11" s="187"/>
      <c r="I11" s="187"/>
      <c r="J11" s="187"/>
      <c r="K11" s="187"/>
      <c r="L11" s="187"/>
      <c r="M11" s="187"/>
      <c r="N11" s="187"/>
      <c r="O11" s="187"/>
      <c r="P11"/>
    </row>
    <row r="12" spans="1:43" ht="7.5" customHeight="1" x14ac:dyDescent="0.25">
      <c r="L12"/>
      <c r="M12"/>
      <c r="N12"/>
      <c r="O12"/>
      <c r="P12"/>
    </row>
    <row r="13" spans="1:43" ht="7.5" customHeight="1" x14ac:dyDescent="0.25">
      <c r="L13"/>
      <c r="M13"/>
      <c r="N13"/>
      <c r="O13"/>
      <c r="P13"/>
    </row>
    <row r="14" spans="1:43" ht="15.5" x14ac:dyDescent="0.3">
      <c r="B14" s="7" t="s">
        <v>2</v>
      </c>
      <c r="D14" s="410" t="s">
        <v>65</v>
      </c>
      <c r="E14" s="410"/>
      <c r="F14" s="410"/>
      <c r="G14" s="410"/>
      <c r="H14" s="410"/>
      <c r="I14" s="410"/>
      <c r="J14" s="410"/>
      <c r="K14" s="410"/>
      <c r="L14" s="410"/>
      <c r="M14" s="410"/>
      <c r="N14" s="410"/>
      <c r="O14" s="41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7.5" customHeight="1" x14ac:dyDescent="0.35">
      <c r="B15" s="8"/>
      <c r="D15" s="9"/>
      <c r="E15" s="9"/>
      <c r="F15" s="9"/>
      <c r="G15" s="9"/>
      <c r="H15" s="9"/>
      <c r="I15" s="9"/>
      <c r="J15" s="9"/>
      <c r="K15" s="9"/>
      <c r="L15" s="9"/>
      <c r="M15" s="9"/>
      <c r="N15" s="9"/>
      <c r="O15" s="9"/>
    </row>
    <row r="16" spans="1:43" ht="15.5" x14ac:dyDescent="0.35">
      <c r="B16" s="7" t="s">
        <v>4</v>
      </c>
      <c r="D16" s="10" t="s">
        <v>5</v>
      </c>
      <c r="E16" s="9"/>
      <c r="F16" s="9"/>
      <c r="G16" s="9"/>
      <c r="H16" s="9"/>
      <c r="I16" s="9"/>
      <c r="J16" s="9"/>
      <c r="K16" s="9"/>
      <c r="L16" s="9"/>
      <c r="M16" s="9"/>
      <c r="N16" s="9"/>
      <c r="O16" s="9"/>
    </row>
    <row r="17" spans="2:43" ht="15.5" x14ac:dyDescent="0.35">
      <c r="B17" s="8"/>
      <c r="D17" s="9"/>
      <c r="E17" s="9"/>
      <c r="F17" s="9"/>
      <c r="G17" s="9"/>
      <c r="H17" s="9"/>
      <c r="I17" s="9"/>
      <c r="J17" s="9"/>
      <c r="K17" s="9"/>
      <c r="L17" s="9"/>
      <c r="M17" s="9"/>
      <c r="N17" s="9"/>
      <c r="O17" s="9"/>
    </row>
    <row r="18" spans="2:43" ht="13" x14ac:dyDescent="0.3">
      <c r="B18" s="11"/>
      <c r="D18" s="12" t="s">
        <v>6</v>
      </c>
      <c r="E18" s="12"/>
      <c r="F18" s="13">
        <v>150</v>
      </c>
      <c r="G18" s="12" t="s">
        <v>7</v>
      </c>
    </row>
    <row r="19" spans="2:43" ht="13" x14ac:dyDescent="0.3">
      <c r="B19" s="11"/>
      <c r="F19" s="182">
        <v>1</v>
      </c>
      <c r="G19" s="6" t="s">
        <v>58</v>
      </c>
    </row>
    <row r="20" spans="2:43" ht="13" x14ac:dyDescent="0.3">
      <c r="B20" s="11"/>
      <c r="D20" s="14"/>
      <c r="E20" s="14"/>
      <c r="F20" s="411" t="s">
        <v>8</v>
      </c>
      <c r="G20" s="412"/>
      <c r="H20" s="413"/>
      <c r="J20" s="411" t="s">
        <v>108</v>
      </c>
      <c r="K20" s="412"/>
      <c r="L20" s="413"/>
      <c r="N20" s="411" t="s">
        <v>113</v>
      </c>
      <c r="O20" s="413"/>
      <c r="Q20" s="411" t="s">
        <v>109</v>
      </c>
      <c r="R20" s="412"/>
      <c r="S20" s="413"/>
      <c r="U20" s="411" t="s">
        <v>114</v>
      </c>
      <c r="V20" s="413"/>
      <c r="X20" s="411" t="s">
        <v>110</v>
      </c>
      <c r="Y20" s="412"/>
      <c r="Z20" s="413"/>
      <c r="AB20" s="411" t="s">
        <v>115</v>
      </c>
      <c r="AC20" s="413"/>
      <c r="AE20" s="411" t="s">
        <v>111</v>
      </c>
      <c r="AF20" s="412"/>
      <c r="AG20" s="413"/>
      <c r="AI20" s="411" t="s">
        <v>116</v>
      </c>
      <c r="AJ20" s="413"/>
      <c r="AL20" s="411" t="s">
        <v>112</v>
      </c>
      <c r="AM20" s="412"/>
      <c r="AN20" s="413"/>
      <c r="AP20" s="411" t="s">
        <v>117</v>
      </c>
      <c r="AQ20" s="413"/>
    </row>
    <row r="21" spans="2:43" ht="13" x14ac:dyDescent="0.3">
      <c r="B21" s="11"/>
      <c r="D21" s="414" t="s">
        <v>9</v>
      </c>
      <c r="E21" s="15"/>
      <c r="F21" s="16" t="s">
        <v>10</v>
      </c>
      <c r="G21" s="16" t="s">
        <v>11</v>
      </c>
      <c r="H21" s="17" t="s">
        <v>12</v>
      </c>
      <c r="J21" s="16" t="s">
        <v>10</v>
      </c>
      <c r="K21" s="18" t="s">
        <v>11</v>
      </c>
      <c r="L21" s="17" t="s">
        <v>12</v>
      </c>
      <c r="N21" s="416" t="s">
        <v>13</v>
      </c>
      <c r="O21" s="418" t="s">
        <v>14</v>
      </c>
      <c r="Q21" s="16" t="s">
        <v>10</v>
      </c>
      <c r="R21" s="18" t="s">
        <v>11</v>
      </c>
      <c r="S21" s="17" t="s">
        <v>12</v>
      </c>
      <c r="U21" s="416" t="s">
        <v>13</v>
      </c>
      <c r="V21" s="418" t="s">
        <v>14</v>
      </c>
      <c r="X21" s="16" t="s">
        <v>10</v>
      </c>
      <c r="Y21" s="18" t="s">
        <v>11</v>
      </c>
      <c r="Z21" s="17" t="s">
        <v>12</v>
      </c>
      <c r="AB21" s="416" t="s">
        <v>13</v>
      </c>
      <c r="AC21" s="418" t="s">
        <v>14</v>
      </c>
      <c r="AE21" s="16" t="s">
        <v>10</v>
      </c>
      <c r="AF21" s="18" t="s">
        <v>11</v>
      </c>
      <c r="AG21" s="17" t="s">
        <v>12</v>
      </c>
      <c r="AI21" s="416" t="s">
        <v>13</v>
      </c>
      <c r="AJ21" s="418" t="s">
        <v>14</v>
      </c>
      <c r="AL21" s="16" t="s">
        <v>10</v>
      </c>
      <c r="AM21" s="18" t="s">
        <v>11</v>
      </c>
      <c r="AN21" s="17" t="s">
        <v>12</v>
      </c>
      <c r="AP21" s="416" t="s">
        <v>13</v>
      </c>
      <c r="AQ21" s="418" t="s">
        <v>14</v>
      </c>
    </row>
    <row r="22" spans="2:43" ht="13" x14ac:dyDescent="0.3">
      <c r="B22" s="11"/>
      <c r="D22" s="415"/>
      <c r="E22" s="15"/>
      <c r="F22" s="19" t="s">
        <v>15</v>
      </c>
      <c r="G22" s="19"/>
      <c r="H22" s="20" t="s">
        <v>15</v>
      </c>
      <c r="J22" s="19" t="s">
        <v>15</v>
      </c>
      <c r="K22" s="20"/>
      <c r="L22" s="20" t="s">
        <v>15</v>
      </c>
      <c r="N22" s="417"/>
      <c r="O22" s="419"/>
      <c r="Q22" s="19" t="s">
        <v>15</v>
      </c>
      <c r="R22" s="20"/>
      <c r="S22" s="20" t="s">
        <v>15</v>
      </c>
      <c r="U22" s="417"/>
      <c r="V22" s="419"/>
      <c r="X22" s="19" t="s">
        <v>15</v>
      </c>
      <c r="Y22" s="20"/>
      <c r="Z22" s="20" t="s">
        <v>15</v>
      </c>
      <c r="AB22" s="417"/>
      <c r="AC22" s="419"/>
      <c r="AE22" s="19" t="s">
        <v>15</v>
      </c>
      <c r="AF22" s="20"/>
      <c r="AG22" s="20" t="s">
        <v>15</v>
      </c>
      <c r="AI22" s="417"/>
      <c r="AJ22" s="419"/>
      <c r="AL22" s="19" t="s">
        <v>15</v>
      </c>
      <c r="AM22" s="20"/>
      <c r="AN22" s="20" t="s">
        <v>15</v>
      </c>
      <c r="AP22" s="417"/>
      <c r="AQ22" s="419"/>
    </row>
    <row r="23" spans="2:43" x14ac:dyDescent="0.25">
      <c r="B23" s="21" t="s">
        <v>16</v>
      </c>
      <c r="C23" s="21"/>
      <c r="D23" s="22" t="s">
        <v>17</v>
      </c>
      <c r="E23" s="23"/>
      <c r="F23" s="176">
        <f>+'Proposed Rates'!D12</f>
        <v>0.91</v>
      </c>
      <c r="G23" s="25">
        <v>1</v>
      </c>
      <c r="H23" s="26">
        <f>G23*F23</f>
        <v>0.91</v>
      </c>
      <c r="I23" s="27"/>
      <c r="J23" s="177">
        <f>+'Proposed Rates'!E12</f>
        <v>0.96</v>
      </c>
      <c r="K23" s="29">
        <v>1</v>
      </c>
      <c r="L23" s="26">
        <f>K23*J23</f>
        <v>0.96</v>
      </c>
      <c r="M23" s="27"/>
      <c r="N23" s="30">
        <f>L23-H23</f>
        <v>4.9999999999999933E-2</v>
      </c>
      <c r="O23" s="31">
        <f>IF((H23)=0,"",(N23/H23))</f>
        <v>5.4945054945054868E-2</v>
      </c>
      <c r="Q23" s="177">
        <f>+'Proposed Rates'!F12</f>
        <v>1</v>
      </c>
      <c r="R23" s="29">
        <v>1</v>
      </c>
      <c r="S23" s="26">
        <f>R23*Q23</f>
        <v>1</v>
      </c>
      <c r="T23" s="27"/>
      <c r="U23" s="30">
        <f>S23-L23</f>
        <v>4.0000000000000036E-2</v>
      </c>
      <c r="V23" s="31">
        <f>IF((L23)=0,"",(U23/L23))</f>
        <v>4.1666666666666706E-2</v>
      </c>
      <c r="X23" s="177">
        <f>+'Proposed Rates'!G12</f>
        <v>1.03</v>
      </c>
      <c r="Y23" s="29">
        <v>1</v>
      </c>
      <c r="Z23" s="26">
        <f>Y23*X23</f>
        <v>1.03</v>
      </c>
      <c r="AA23" s="27"/>
      <c r="AB23" s="30">
        <f>Z23-S23</f>
        <v>3.0000000000000027E-2</v>
      </c>
      <c r="AC23" s="31">
        <f>IF((S23)=0,"",(AB23/S23))</f>
        <v>3.0000000000000027E-2</v>
      </c>
      <c r="AE23" s="177">
        <f>+'Proposed Rates'!H12</f>
        <v>1.05</v>
      </c>
      <c r="AF23" s="29">
        <v>1</v>
      </c>
      <c r="AG23" s="26">
        <f>AF23*AE23</f>
        <v>1.05</v>
      </c>
      <c r="AH23" s="27"/>
      <c r="AI23" s="30">
        <f>AG23-Z23</f>
        <v>2.0000000000000018E-2</v>
      </c>
      <c r="AJ23" s="31">
        <f>IF((Z23)=0,"",(AI23/Z23))</f>
        <v>1.9417475728155355E-2</v>
      </c>
      <c r="AL23" s="177">
        <f>+'Proposed Rates'!I12</f>
        <v>1.05</v>
      </c>
      <c r="AM23" s="29">
        <v>1</v>
      </c>
      <c r="AN23" s="26">
        <f>AM23*AL23</f>
        <v>1.05</v>
      </c>
      <c r="AO23" s="27"/>
      <c r="AP23" s="30">
        <f>AN23-AG23</f>
        <v>0</v>
      </c>
      <c r="AQ23" s="31">
        <f>IF((AG23)=0,"",(AP23/AG23))</f>
        <v>0</v>
      </c>
    </row>
    <row r="24" spans="2:4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0" si="1">S24-L24</f>
        <v>0</v>
      </c>
      <c r="V24" s="31" t="str">
        <f t="shared" ref="V24:V58" si="2">IF((L24)=0,"",(U24/L24))</f>
        <v/>
      </c>
      <c r="X24" s="28"/>
      <c r="Y24" s="29">
        <v>1</v>
      </c>
      <c r="Z24" s="26">
        <f>Y24*X24</f>
        <v>0</v>
      </c>
      <c r="AA24" s="27"/>
      <c r="AB24" s="30">
        <f t="shared" ref="AB24:AB70" si="3">Z24-S24</f>
        <v>0</v>
      </c>
      <c r="AC24" s="31" t="str">
        <f t="shared" ref="AC24:AC58" si="4">IF((S24)=0,"",(AB24/S24))</f>
        <v/>
      </c>
      <c r="AE24" s="28"/>
      <c r="AF24" s="29">
        <v>1</v>
      </c>
      <c r="AG24" s="26">
        <f>AF24*AE24</f>
        <v>0</v>
      </c>
      <c r="AH24" s="27"/>
      <c r="AI24" s="30">
        <f t="shared" ref="AI24:AI58" si="5">AG24-Z24</f>
        <v>0</v>
      </c>
      <c r="AJ24" s="31" t="str">
        <f t="shared" ref="AJ24:AJ58" si="6">IF((Z24)=0,"",(AI24/Z24))</f>
        <v/>
      </c>
      <c r="AL24" s="28"/>
      <c r="AM24" s="29">
        <v>1</v>
      </c>
      <c r="AN24" s="26">
        <f>AM24*AL24</f>
        <v>0</v>
      </c>
      <c r="AO24" s="27"/>
      <c r="AP24" s="30">
        <f t="shared" ref="AP24:AP58" si="7">AN24-AG24</f>
        <v>0</v>
      </c>
      <c r="AQ24" s="31" t="str">
        <f t="shared" ref="AQ24:AQ58" si="8">IF((AG24)=0,"",(AP24/AG24))</f>
        <v/>
      </c>
    </row>
    <row r="25" spans="2:43" x14ac:dyDescent="0.25">
      <c r="B25" s="32" t="str">
        <f>'Proposed Rates'!B79</f>
        <v>Rate Rider Calculation for Gain and Loss</v>
      </c>
      <c r="C25" s="21"/>
      <c r="D25" s="22" t="s">
        <v>59</v>
      </c>
      <c r="E25" s="23"/>
      <c r="F25" s="24">
        <f>'Proposed Rates'!D86</f>
        <v>0</v>
      </c>
      <c r="G25" s="25">
        <f>$F$19</f>
        <v>1</v>
      </c>
      <c r="H25" s="26">
        <f t="shared" si="0"/>
        <v>0</v>
      </c>
      <c r="I25" s="27"/>
      <c r="J25" s="28">
        <f>'Proposed Rates'!E86</f>
        <v>0</v>
      </c>
      <c r="K25" s="29">
        <f>$F$19</f>
        <v>1</v>
      </c>
      <c r="L25" s="26">
        <f t="shared" ref="L25:L27" si="9">K25*J25</f>
        <v>0</v>
      </c>
      <c r="M25" s="27"/>
      <c r="N25" s="30">
        <f t="shared" ref="N25:N27" si="10">L25-H25</f>
        <v>0</v>
      </c>
      <c r="O25" s="31" t="str">
        <f t="shared" ref="O25:O27" si="11">IF((H25)=0,"",(N25/H25))</f>
        <v/>
      </c>
      <c r="Q25" s="28">
        <f>'Proposed Rates'!F86</f>
        <v>0</v>
      </c>
      <c r="R25" s="29">
        <f>$F$19</f>
        <v>1</v>
      </c>
      <c r="S25" s="26">
        <f t="shared" ref="S25:S27" si="12">R25*Q25</f>
        <v>0</v>
      </c>
      <c r="T25" s="27"/>
      <c r="U25" s="30">
        <f t="shared" si="1"/>
        <v>0</v>
      </c>
      <c r="V25" s="31" t="str">
        <f t="shared" si="2"/>
        <v/>
      </c>
      <c r="X25" s="28">
        <f>'Proposed Rates'!G86</f>
        <v>0</v>
      </c>
      <c r="Y25" s="29">
        <f>$F$19</f>
        <v>1</v>
      </c>
      <c r="Z25" s="26">
        <f t="shared" ref="Z25:Z27" si="13">Y25*X25</f>
        <v>0</v>
      </c>
      <c r="AA25" s="27"/>
      <c r="AB25" s="30">
        <f t="shared" si="3"/>
        <v>0</v>
      </c>
      <c r="AC25" s="31" t="str">
        <f t="shared" si="4"/>
        <v/>
      </c>
      <c r="AE25" s="28">
        <f>'Proposed Rates'!H86</f>
        <v>0</v>
      </c>
      <c r="AF25" s="29">
        <f>$F$19</f>
        <v>1</v>
      </c>
      <c r="AG25" s="26">
        <f t="shared" ref="AG25:AG27" si="14">AF25*AE25</f>
        <v>0</v>
      </c>
      <c r="AH25" s="27"/>
      <c r="AI25" s="30">
        <f t="shared" si="5"/>
        <v>0</v>
      </c>
      <c r="AJ25" s="31" t="str">
        <f t="shared" si="6"/>
        <v/>
      </c>
      <c r="AL25" s="28">
        <f>'Proposed Rates'!I86</f>
        <v>0</v>
      </c>
      <c r="AM25" s="29">
        <f>$F$19</f>
        <v>1</v>
      </c>
      <c r="AN25" s="26">
        <f t="shared" ref="AN25:AN27" si="15">AM25*AL25</f>
        <v>0</v>
      </c>
      <c r="AO25" s="27"/>
      <c r="AP25" s="30">
        <f t="shared" si="7"/>
        <v>0</v>
      </c>
      <c r="AQ25" s="31" t="str">
        <f t="shared" si="8"/>
        <v/>
      </c>
    </row>
    <row r="26" spans="2:43" x14ac:dyDescent="0.25">
      <c r="B26" s="32" t="str">
        <f>'Proposed Rates'!B93</f>
        <v>Rate Rider Calculation for PILs</v>
      </c>
      <c r="C26" s="21"/>
      <c r="D26" s="22" t="s">
        <v>59</v>
      </c>
      <c r="E26" s="23"/>
      <c r="F26" s="24">
        <f>'Proposed Rates'!D100</f>
        <v>0</v>
      </c>
      <c r="G26" s="25">
        <f t="shared" ref="G26:G27" si="16">$F$19</f>
        <v>1</v>
      </c>
      <c r="H26" s="26">
        <f t="shared" si="0"/>
        <v>0</v>
      </c>
      <c r="I26" s="27"/>
      <c r="J26" s="28">
        <f>'Proposed Rates'!E100</f>
        <v>0</v>
      </c>
      <c r="K26" s="29">
        <f t="shared" ref="K26:K27" si="17">$F$19</f>
        <v>1</v>
      </c>
      <c r="L26" s="26">
        <f t="shared" si="9"/>
        <v>0</v>
      </c>
      <c r="M26" s="27"/>
      <c r="N26" s="30">
        <f t="shared" si="10"/>
        <v>0</v>
      </c>
      <c r="O26" s="31" t="str">
        <f t="shared" si="11"/>
        <v/>
      </c>
      <c r="Q26" s="28">
        <f>'Proposed Rates'!F100</f>
        <v>0</v>
      </c>
      <c r="R26" s="29">
        <f t="shared" ref="R26:R27" si="18">$F$19</f>
        <v>1</v>
      </c>
      <c r="S26" s="26">
        <f t="shared" si="12"/>
        <v>0</v>
      </c>
      <c r="T26" s="27"/>
      <c r="U26" s="30">
        <f t="shared" si="1"/>
        <v>0</v>
      </c>
      <c r="V26" s="31" t="str">
        <f t="shared" si="2"/>
        <v/>
      </c>
      <c r="X26" s="28">
        <f>'Proposed Rates'!G100</f>
        <v>0</v>
      </c>
      <c r="Y26" s="29">
        <f t="shared" ref="Y26:Y27" si="19">$F$19</f>
        <v>1</v>
      </c>
      <c r="Z26" s="26">
        <f t="shared" si="13"/>
        <v>0</v>
      </c>
      <c r="AA26" s="27"/>
      <c r="AB26" s="30">
        <f t="shared" si="3"/>
        <v>0</v>
      </c>
      <c r="AC26" s="31" t="str">
        <f t="shared" si="4"/>
        <v/>
      </c>
      <c r="AE26" s="28">
        <f>'Proposed Rates'!H100</f>
        <v>0</v>
      </c>
      <c r="AF26" s="29">
        <f t="shared" ref="AF26:AF27" si="20">$F$19</f>
        <v>1</v>
      </c>
      <c r="AG26" s="26">
        <f t="shared" si="14"/>
        <v>0</v>
      </c>
      <c r="AH26" s="27"/>
      <c r="AI26" s="30">
        <f t="shared" si="5"/>
        <v>0</v>
      </c>
      <c r="AJ26" s="31" t="str">
        <f t="shared" si="6"/>
        <v/>
      </c>
      <c r="AL26" s="28">
        <f>'Proposed Rates'!I100</f>
        <v>0</v>
      </c>
      <c r="AM26" s="29">
        <f t="shared" ref="AM26:AM27" si="21">$F$19</f>
        <v>1</v>
      </c>
      <c r="AN26" s="26">
        <f t="shared" si="15"/>
        <v>0</v>
      </c>
      <c r="AO26" s="27"/>
      <c r="AP26" s="30">
        <f t="shared" si="7"/>
        <v>0</v>
      </c>
      <c r="AQ26" s="31" t="str">
        <f t="shared" si="8"/>
        <v/>
      </c>
    </row>
    <row r="27" spans="2:43" x14ac:dyDescent="0.25">
      <c r="B27" s="32" t="str">
        <f>'Proposed Rates'!B107</f>
        <v>Rate Rider Calculation for Generic</v>
      </c>
      <c r="C27" s="21"/>
      <c r="D27" s="22" t="s">
        <v>59</v>
      </c>
      <c r="E27" s="23"/>
      <c r="F27" s="24">
        <f>'Proposed Rates'!D114</f>
        <v>0</v>
      </c>
      <c r="G27" s="25">
        <f t="shared" si="16"/>
        <v>1</v>
      </c>
      <c r="H27" s="26">
        <f t="shared" si="0"/>
        <v>0</v>
      </c>
      <c r="I27" s="27"/>
      <c r="J27" s="28">
        <f>'Proposed Rates'!E114</f>
        <v>0</v>
      </c>
      <c r="K27" s="29">
        <f t="shared" si="17"/>
        <v>1</v>
      </c>
      <c r="L27" s="26">
        <f t="shared" si="9"/>
        <v>0</v>
      </c>
      <c r="M27" s="27"/>
      <c r="N27" s="30">
        <f t="shared" si="10"/>
        <v>0</v>
      </c>
      <c r="O27" s="31" t="str">
        <f t="shared" si="11"/>
        <v/>
      </c>
      <c r="Q27" s="28">
        <f>'Proposed Rates'!F114</f>
        <v>0</v>
      </c>
      <c r="R27" s="29">
        <f t="shared" si="18"/>
        <v>1</v>
      </c>
      <c r="S27" s="26">
        <f t="shared" si="12"/>
        <v>0</v>
      </c>
      <c r="T27" s="27"/>
      <c r="U27" s="30">
        <f t="shared" si="1"/>
        <v>0</v>
      </c>
      <c r="V27" s="31" t="str">
        <f t="shared" si="2"/>
        <v/>
      </c>
      <c r="X27" s="28">
        <f>'Proposed Rates'!G114</f>
        <v>0</v>
      </c>
      <c r="Y27" s="29">
        <f t="shared" si="19"/>
        <v>1</v>
      </c>
      <c r="Z27" s="26">
        <f t="shared" si="13"/>
        <v>0</v>
      </c>
      <c r="AA27" s="27"/>
      <c r="AB27" s="30">
        <f t="shared" si="3"/>
        <v>0</v>
      </c>
      <c r="AC27" s="31" t="str">
        <f t="shared" si="4"/>
        <v/>
      </c>
      <c r="AE27" s="28">
        <f>'Proposed Rates'!H114</f>
        <v>0</v>
      </c>
      <c r="AF27" s="29">
        <f t="shared" si="20"/>
        <v>1</v>
      </c>
      <c r="AG27" s="26">
        <f t="shared" si="14"/>
        <v>0</v>
      </c>
      <c r="AH27" s="27"/>
      <c r="AI27" s="30">
        <f t="shared" si="5"/>
        <v>0</v>
      </c>
      <c r="AJ27" s="31" t="str">
        <f t="shared" si="6"/>
        <v/>
      </c>
      <c r="AL27" s="28">
        <f>'Proposed Rates'!I114</f>
        <v>0</v>
      </c>
      <c r="AM27" s="29">
        <f t="shared" si="21"/>
        <v>1</v>
      </c>
      <c r="AN27" s="26">
        <f t="shared" si="15"/>
        <v>0</v>
      </c>
      <c r="AO27" s="27"/>
      <c r="AP27" s="30">
        <f t="shared" si="7"/>
        <v>0</v>
      </c>
      <c r="AQ27" s="31" t="str">
        <f t="shared" si="8"/>
        <v/>
      </c>
    </row>
    <row r="28" spans="2:43" x14ac:dyDescent="0.25">
      <c r="B28" s="32"/>
      <c r="C28" s="21"/>
      <c r="D28" s="22"/>
      <c r="E28" s="23"/>
      <c r="F28" s="24"/>
      <c r="G28" s="25">
        <v>1</v>
      </c>
      <c r="H28" s="26">
        <f t="shared" si="0"/>
        <v>0</v>
      </c>
      <c r="I28" s="27"/>
      <c r="J28" s="28"/>
      <c r="K28" s="29">
        <v>1</v>
      </c>
      <c r="L28" s="26">
        <f t="shared" ref="L28:L38" si="22">K28*J28</f>
        <v>0</v>
      </c>
      <c r="M28" s="27"/>
      <c r="N28" s="30">
        <f t="shared" ref="N28:N39" si="23">L28-H28</f>
        <v>0</v>
      </c>
      <c r="O28" s="31" t="str">
        <f t="shared" ref="O28:O39" si="24">IF((H28)=0,"",(N28/H28))</f>
        <v/>
      </c>
      <c r="Q28" s="28"/>
      <c r="R28" s="29">
        <v>1</v>
      </c>
      <c r="S28" s="26">
        <f t="shared" ref="S28:S38" si="25">R28*Q28</f>
        <v>0</v>
      </c>
      <c r="T28" s="27"/>
      <c r="U28" s="30">
        <f t="shared" si="1"/>
        <v>0</v>
      </c>
      <c r="V28" s="31" t="str">
        <f t="shared" si="2"/>
        <v/>
      </c>
      <c r="X28" s="28"/>
      <c r="Y28" s="29">
        <v>1</v>
      </c>
      <c r="Z28" s="26">
        <f t="shared" ref="Z28:Z38" si="26">Y28*X28</f>
        <v>0</v>
      </c>
      <c r="AA28" s="27"/>
      <c r="AB28" s="30">
        <f t="shared" si="3"/>
        <v>0</v>
      </c>
      <c r="AC28" s="31" t="str">
        <f t="shared" si="4"/>
        <v/>
      </c>
      <c r="AE28" s="28"/>
      <c r="AF28" s="29">
        <v>1</v>
      </c>
      <c r="AG28" s="26">
        <f t="shared" ref="AG28:AG38" si="27">AF28*AE28</f>
        <v>0</v>
      </c>
      <c r="AH28" s="27"/>
      <c r="AI28" s="30">
        <f t="shared" si="5"/>
        <v>0</v>
      </c>
      <c r="AJ28" s="31" t="str">
        <f t="shared" si="6"/>
        <v/>
      </c>
      <c r="AL28" s="28"/>
      <c r="AM28" s="29">
        <v>1</v>
      </c>
      <c r="AN28" s="26">
        <f t="shared" ref="AN28:AN38" si="28">AM28*AL28</f>
        <v>0</v>
      </c>
      <c r="AO28" s="27"/>
      <c r="AP28" s="30">
        <f t="shared" si="7"/>
        <v>0</v>
      </c>
      <c r="AQ28" s="31" t="str">
        <f t="shared" si="8"/>
        <v/>
      </c>
    </row>
    <row r="29" spans="2:43" x14ac:dyDescent="0.25">
      <c r="B29" s="21" t="s">
        <v>19</v>
      </c>
      <c r="C29" s="21"/>
      <c r="D29" s="22" t="s">
        <v>59</v>
      </c>
      <c r="E29" s="23"/>
      <c r="F29" s="24">
        <f>+'Proposed Rates'!D25</f>
        <v>6.3414000000000001</v>
      </c>
      <c r="G29" s="45">
        <f>+$F$19</f>
        <v>1</v>
      </c>
      <c r="H29" s="26">
        <f t="shared" si="0"/>
        <v>6.3414000000000001</v>
      </c>
      <c r="I29" s="27"/>
      <c r="J29" s="28">
        <f>+'Proposed Rates'!E25</f>
        <v>6.6704999999999997</v>
      </c>
      <c r="K29" s="45">
        <f>+$F$19</f>
        <v>1</v>
      </c>
      <c r="L29" s="26">
        <f t="shared" si="22"/>
        <v>6.6704999999999997</v>
      </c>
      <c r="M29" s="27"/>
      <c r="N29" s="30">
        <f t="shared" si="23"/>
        <v>0.3290999999999995</v>
      </c>
      <c r="O29" s="31">
        <f t="shared" si="24"/>
        <v>5.1897057432112703E-2</v>
      </c>
      <c r="Q29" s="28">
        <f>+'Proposed Rates'!F25</f>
        <v>6.9908999999999999</v>
      </c>
      <c r="R29" s="45">
        <f>+$F$19</f>
        <v>1</v>
      </c>
      <c r="S29" s="26">
        <f t="shared" si="25"/>
        <v>6.9908999999999999</v>
      </c>
      <c r="T29" s="27"/>
      <c r="U29" s="30">
        <f t="shared" si="1"/>
        <v>0.32040000000000024</v>
      </c>
      <c r="V29" s="31">
        <f t="shared" si="2"/>
        <v>4.8032381380706132E-2</v>
      </c>
      <c r="X29" s="28">
        <f>+'Proposed Rates'!G25</f>
        <v>7.2888000000000002</v>
      </c>
      <c r="Y29" s="45">
        <f>+$F$19</f>
        <v>1</v>
      </c>
      <c r="Z29" s="26">
        <f t="shared" si="26"/>
        <v>7.2888000000000002</v>
      </c>
      <c r="AA29" s="27"/>
      <c r="AB29" s="30">
        <f t="shared" si="3"/>
        <v>0.29790000000000028</v>
      </c>
      <c r="AC29" s="31">
        <f t="shared" si="4"/>
        <v>4.2612539158048357E-2</v>
      </c>
      <c r="AE29" s="28">
        <f>+'Proposed Rates'!H25</f>
        <v>7.3700999999999999</v>
      </c>
      <c r="AF29" s="45">
        <f>+$F$19</f>
        <v>1</v>
      </c>
      <c r="AG29" s="26">
        <f t="shared" si="27"/>
        <v>7.3700999999999999</v>
      </c>
      <c r="AH29" s="27"/>
      <c r="AI29" s="30">
        <f t="shared" si="5"/>
        <v>8.1299999999999706E-2</v>
      </c>
      <c r="AJ29" s="31">
        <f t="shared" si="6"/>
        <v>1.1154099440237035E-2</v>
      </c>
      <c r="AL29" s="28">
        <f>+'Proposed Rates'!I25</f>
        <v>7.4448999999999996</v>
      </c>
      <c r="AM29" s="45">
        <f>+$F$19</f>
        <v>1</v>
      </c>
      <c r="AN29" s="26">
        <f t="shared" si="28"/>
        <v>7.4448999999999996</v>
      </c>
      <c r="AO29" s="27"/>
      <c r="AP29" s="30">
        <f t="shared" si="7"/>
        <v>7.4799999999999756E-2</v>
      </c>
      <c r="AQ29" s="31">
        <f t="shared" si="8"/>
        <v>1.0149116022849047E-2</v>
      </c>
    </row>
    <row r="30" spans="2:43" x14ac:dyDescent="0.25">
      <c r="B30" s="21" t="s">
        <v>21</v>
      </c>
      <c r="C30" s="21"/>
      <c r="D30" s="22"/>
      <c r="E30" s="23"/>
      <c r="F30" s="24"/>
      <c r="G30" s="25">
        <f t="shared" ref="G30" si="29">$F$18</f>
        <v>150</v>
      </c>
      <c r="H30" s="26">
        <f t="shared" si="0"/>
        <v>0</v>
      </c>
      <c r="I30" s="27"/>
      <c r="J30" s="28"/>
      <c r="K30" s="25">
        <f t="shared" ref="K30:K38" si="30">$F$18</f>
        <v>150</v>
      </c>
      <c r="L30" s="26">
        <f t="shared" si="22"/>
        <v>0</v>
      </c>
      <c r="M30" s="27"/>
      <c r="N30" s="30">
        <f t="shared" si="23"/>
        <v>0</v>
      </c>
      <c r="O30" s="31" t="str">
        <f t="shared" si="24"/>
        <v/>
      </c>
      <c r="Q30" s="28"/>
      <c r="R30" s="25">
        <f t="shared" ref="R30:R38" si="31">$F$18</f>
        <v>150</v>
      </c>
      <c r="S30" s="26">
        <f t="shared" si="25"/>
        <v>0</v>
      </c>
      <c r="T30" s="27"/>
      <c r="U30" s="30">
        <f t="shared" si="1"/>
        <v>0</v>
      </c>
      <c r="V30" s="31" t="str">
        <f t="shared" si="2"/>
        <v/>
      </c>
      <c r="X30" s="28"/>
      <c r="Y30" s="25">
        <f t="shared" ref="Y30:Y38" si="32">$F$18</f>
        <v>150</v>
      </c>
      <c r="Z30" s="26">
        <f t="shared" si="26"/>
        <v>0</v>
      </c>
      <c r="AA30" s="27"/>
      <c r="AB30" s="30">
        <f t="shared" si="3"/>
        <v>0</v>
      </c>
      <c r="AC30" s="31" t="str">
        <f t="shared" si="4"/>
        <v/>
      </c>
      <c r="AE30" s="28"/>
      <c r="AF30" s="25">
        <f t="shared" ref="AF30:AF38" si="33">$F$18</f>
        <v>150</v>
      </c>
      <c r="AG30" s="26">
        <f t="shared" si="27"/>
        <v>0</v>
      </c>
      <c r="AH30" s="27"/>
      <c r="AI30" s="30">
        <f t="shared" si="5"/>
        <v>0</v>
      </c>
      <c r="AJ30" s="31" t="str">
        <f t="shared" si="6"/>
        <v/>
      </c>
      <c r="AL30" s="28"/>
      <c r="AM30" s="25">
        <f t="shared" ref="AM30:AM38" si="34">$F$18</f>
        <v>150</v>
      </c>
      <c r="AN30" s="26">
        <f t="shared" si="28"/>
        <v>0</v>
      </c>
      <c r="AO30" s="27"/>
      <c r="AP30" s="30">
        <f t="shared" si="7"/>
        <v>0</v>
      </c>
      <c r="AQ30" s="31" t="str">
        <f t="shared" si="8"/>
        <v/>
      </c>
    </row>
    <row r="31" spans="2:43" x14ac:dyDescent="0.25">
      <c r="B31" s="21" t="s">
        <v>136</v>
      </c>
      <c r="C31" s="21"/>
      <c r="D31" s="22" t="s">
        <v>59</v>
      </c>
      <c r="E31" s="23"/>
      <c r="F31" s="24">
        <f>+'Proposed Rates'!D72</f>
        <v>0</v>
      </c>
      <c r="G31" s="45">
        <f>+$F$19</f>
        <v>1</v>
      </c>
      <c r="H31" s="26">
        <f t="shared" si="0"/>
        <v>0</v>
      </c>
      <c r="I31" s="27"/>
      <c r="J31" s="183">
        <f>+'Proposed Rates'!E72</f>
        <v>-3.8100000000000002E-2</v>
      </c>
      <c r="K31" s="45">
        <f>+$F$19</f>
        <v>1</v>
      </c>
      <c r="L31" s="26">
        <f t="shared" si="22"/>
        <v>-3.8100000000000002E-2</v>
      </c>
      <c r="M31" s="27"/>
      <c r="N31" s="30">
        <f t="shared" si="23"/>
        <v>-3.8100000000000002E-2</v>
      </c>
      <c r="O31" s="31" t="str">
        <f t="shared" si="24"/>
        <v/>
      </c>
      <c r="Q31" s="28">
        <f>+'Proposed Rates'!F72</f>
        <v>-3.8300000000000001E-2</v>
      </c>
      <c r="R31" s="45">
        <f>+$F$19</f>
        <v>1</v>
      </c>
      <c r="S31" s="26">
        <f t="shared" si="25"/>
        <v>-3.8300000000000001E-2</v>
      </c>
      <c r="T31" s="27"/>
      <c r="U31" s="30">
        <f t="shared" si="1"/>
        <v>-1.9999999999999879E-4</v>
      </c>
      <c r="V31" s="31">
        <f t="shared" si="2"/>
        <v>5.2493438320209652E-3</v>
      </c>
      <c r="X31" s="28"/>
      <c r="Y31" s="45">
        <f>+$F$19</f>
        <v>1</v>
      </c>
      <c r="Z31" s="26">
        <f t="shared" si="26"/>
        <v>0</v>
      </c>
      <c r="AA31" s="27"/>
      <c r="AB31" s="30">
        <f t="shared" si="3"/>
        <v>3.8300000000000001E-2</v>
      </c>
      <c r="AC31" s="31">
        <f t="shared" si="4"/>
        <v>-1</v>
      </c>
      <c r="AE31" s="28"/>
      <c r="AF31" s="45">
        <f>+$F$19</f>
        <v>1</v>
      </c>
      <c r="AG31" s="26">
        <f t="shared" si="27"/>
        <v>0</v>
      </c>
      <c r="AH31" s="27"/>
      <c r="AI31" s="30">
        <f t="shared" si="5"/>
        <v>0</v>
      </c>
      <c r="AJ31" s="31" t="str">
        <f t="shared" si="6"/>
        <v/>
      </c>
      <c r="AL31" s="28"/>
      <c r="AM31" s="45">
        <f>+$F$19</f>
        <v>1</v>
      </c>
      <c r="AN31" s="26">
        <f t="shared" si="28"/>
        <v>0</v>
      </c>
      <c r="AO31" s="27"/>
      <c r="AP31" s="30">
        <f t="shared" si="7"/>
        <v>0</v>
      </c>
      <c r="AQ31" s="31" t="str">
        <f t="shared" si="8"/>
        <v/>
      </c>
    </row>
    <row r="32" spans="2:43" x14ac:dyDescent="0.25">
      <c r="B32" s="33"/>
      <c r="C32" s="21"/>
      <c r="D32" s="22"/>
      <c r="E32" s="23"/>
      <c r="F32" s="24"/>
      <c r="G32" s="25">
        <f t="shared" ref="G32:G38" si="35">$F$18</f>
        <v>150</v>
      </c>
      <c r="H32" s="26">
        <f t="shared" si="0"/>
        <v>0</v>
      </c>
      <c r="I32" s="27"/>
      <c r="J32" s="28"/>
      <c r="K32" s="25">
        <f t="shared" si="30"/>
        <v>150</v>
      </c>
      <c r="L32" s="26">
        <f t="shared" si="22"/>
        <v>0</v>
      </c>
      <c r="M32" s="27"/>
      <c r="N32" s="30">
        <f t="shared" si="23"/>
        <v>0</v>
      </c>
      <c r="O32" s="31" t="str">
        <f t="shared" si="24"/>
        <v/>
      </c>
      <c r="Q32" s="28"/>
      <c r="R32" s="25">
        <f t="shared" si="31"/>
        <v>150</v>
      </c>
      <c r="S32" s="26">
        <f t="shared" si="25"/>
        <v>0</v>
      </c>
      <c r="T32" s="27"/>
      <c r="U32" s="30">
        <f t="shared" si="1"/>
        <v>0</v>
      </c>
      <c r="V32" s="31" t="str">
        <f t="shared" si="2"/>
        <v/>
      </c>
      <c r="X32" s="28"/>
      <c r="Y32" s="25">
        <f t="shared" si="32"/>
        <v>150</v>
      </c>
      <c r="Z32" s="26">
        <f t="shared" si="26"/>
        <v>0</v>
      </c>
      <c r="AA32" s="27"/>
      <c r="AB32" s="30">
        <f t="shared" si="3"/>
        <v>0</v>
      </c>
      <c r="AC32" s="31" t="str">
        <f t="shared" si="4"/>
        <v/>
      </c>
      <c r="AE32" s="28"/>
      <c r="AF32" s="25">
        <f t="shared" si="33"/>
        <v>150</v>
      </c>
      <c r="AG32" s="26">
        <f t="shared" si="27"/>
        <v>0</v>
      </c>
      <c r="AH32" s="27"/>
      <c r="AI32" s="30">
        <f t="shared" si="5"/>
        <v>0</v>
      </c>
      <c r="AJ32" s="31" t="str">
        <f t="shared" si="6"/>
        <v/>
      </c>
      <c r="AL32" s="28"/>
      <c r="AM32" s="25">
        <f t="shared" si="34"/>
        <v>150</v>
      </c>
      <c r="AN32" s="26">
        <f t="shared" si="28"/>
        <v>0</v>
      </c>
      <c r="AO32" s="27"/>
      <c r="AP32" s="30">
        <f t="shared" si="7"/>
        <v>0</v>
      </c>
      <c r="AQ32" s="31" t="str">
        <f t="shared" si="8"/>
        <v/>
      </c>
    </row>
    <row r="33" spans="2:43" x14ac:dyDescent="0.25">
      <c r="B33" s="33"/>
      <c r="C33" s="21"/>
      <c r="D33" s="22"/>
      <c r="E33" s="23"/>
      <c r="F33" s="24"/>
      <c r="G33" s="25">
        <f t="shared" si="35"/>
        <v>150</v>
      </c>
      <c r="H33" s="26">
        <f t="shared" si="0"/>
        <v>0</v>
      </c>
      <c r="I33" s="27"/>
      <c r="J33" s="28"/>
      <c r="K33" s="25">
        <f t="shared" si="30"/>
        <v>150</v>
      </c>
      <c r="L33" s="26">
        <f t="shared" si="22"/>
        <v>0</v>
      </c>
      <c r="M33" s="27"/>
      <c r="N33" s="30">
        <f t="shared" si="23"/>
        <v>0</v>
      </c>
      <c r="O33" s="31" t="str">
        <f t="shared" si="24"/>
        <v/>
      </c>
      <c r="Q33" s="28"/>
      <c r="R33" s="25">
        <f t="shared" si="31"/>
        <v>150</v>
      </c>
      <c r="S33" s="26">
        <f t="shared" si="25"/>
        <v>0</v>
      </c>
      <c r="T33" s="27"/>
      <c r="U33" s="30">
        <f t="shared" si="1"/>
        <v>0</v>
      </c>
      <c r="V33" s="31" t="str">
        <f t="shared" si="2"/>
        <v/>
      </c>
      <c r="X33" s="28"/>
      <c r="Y33" s="25">
        <f t="shared" si="32"/>
        <v>150</v>
      </c>
      <c r="Z33" s="26">
        <f t="shared" si="26"/>
        <v>0</v>
      </c>
      <c r="AA33" s="27"/>
      <c r="AB33" s="30">
        <f t="shared" si="3"/>
        <v>0</v>
      </c>
      <c r="AC33" s="31" t="str">
        <f t="shared" si="4"/>
        <v/>
      </c>
      <c r="AE33" s="28"/>
      <c r="AF33" s="25">
        <f t="shared" si="33"/>
        <v>150</v>
      </c>
      <c r="AG33" s="26">
        <f t="shared" si="27"/>
        <v>0</v>
      </c>
      <c r="AH33" s="27"/>
      <c r="AI33" s="30">
        <f t="shared" si="5"/>
        <v>0</v>
      </c>
      <c r="AJ33" s="31" t="str">
        <f t="shared" si="6"/>
        <v/>
      </c>
      <c r="AL33" s="28"/>
      <c r="AM33" s="25">
        <f t="shared" si="34"/>
        <v>150</v>
      </c>
      <c r="AN33" s="26">
        <f t="shared" si="28"/>
        <v>0</v>
      </c>
      <c r="AO33" s="27"/>
      <c r="AP33" s="30">
        <f t="shared" si="7"/>
        <v>0</v>
      </c>
      <c r="AQ33" s="31" t="str">
        <f t="shared" si="8"/>
        <v/>
      </c>
    </row>
    <row r="34" spans="2:43" x14ac:dyDescent="0.25">
      <c r="B34" s="33"/>
      <c r="C34" s="21"/>
      <c r="D34" s="22"/>
      <c r="E34" s="23"/>
      <c r="F34" s="24"/>
      <c r="G34" s="25">
        <f t="shared" si="35"/>
        <v>150</v>
      </c>
      <c r="H34" s="26">
        <f t="shared" si="0"/>
        <v>0</v>
      </c>
      <c r="I34" s="27"/>
      <c r="J34" s="28"/>
      <c r="K34" s="25">
        <f t="shared" si="30"/>
        <v>150</v>
      </c>
      <c r="L34" s="26">
        <f t="shared" si="22"/>
        <v>0</v>
      </c>
      <c r="M34" s="27"/>
      <c r="N34" s="30">
        <f t="shared" si="23"/>
        <v>0</v>
      </c>
      <c r="O34" s="31" t="str">
        <f t="shared" si="24"/>
        <v/>
      </c>
      <c r="Q34" s="28"/>
      <c r="R34" s="25">
        <f t="shared" si="31"/>
        <v>150</v>
      </c>
      <c r="S34" s="26">
        <f t="shared" si="25"/>
        <v>0</v>
      </c>
      <c r="T34" s="27"/>
      <c r="U34" s="30">
        <f t="shared" si="1"/>
        <v>0</v>
      </c>
      <c r="V34" s="31" t="str">
        <f t="shared" si="2"/>
        <v/>
      </c>
      <c r="X34" s="28"/>
      <c r="Y34" s="25">
        <f t="shared" si="32"/>
        <v>150</v>
      </c>
      <c r="Z34" s="26">
        <f t="shared" si="26"/>
        <v>0</v>
      </c>
      <c r="AA34" s="27"/>
      <c r="AB34" s="30">
        <f t="shared" si="3"/>
        <v>0</v>
      </c>
      <c r="AC34" s="31" t="str">
        <f t="shared" si="4"/>
        <v/>
      </c>
      <c r="AE34" s="28"/>
      <c r="AF34" s="25">
        <f t="shared" si="33"/>
        <v>150</v>
      </c>
      <c r="AG34" s="26">
        <f t="shared" si="27"/>
        <v>0</v>
      </c>
      <c r="AH34" s="27"/>
      <c r="AI34" s="30">
        <f t="shared" si="5"/>
        <v>0</v>
      </c>
      <c r="AJ34" s="31" t="str">
        <f t="shared" si="6"/>
        <v/>
      </c>
      <c r="AL34" s="28"/>
      <c r="AM34" s="25">
        <f t="shared" si="34"/>
        <v>150</v>
      </c>
      <c r="AN34" s="26">
        <f t="shared" si="28"/>
        <v>0</v>
      </c>
      <c r="AO34" s="27"/>
      <c r="AP34" s="30">
        <f t="shared" si="7"/>
        <v>0</v>
      </c>
      <c r="AQ34" s="31" t="str">
        <f t="shared" si="8"/>
        <v/>
      </c>
    </row>
    <row r="35" spans="2:43" x14ac:dyDescent="0.25">
      <c r="B35" s="33"/>
      <c r="C35" s="21"/>
      <c r="D35" s="22"/>
      <c r="E35" s="23"/>
      <c r="F35" s="24"/>
      <c r="G35" s="25">
        <f t="shared" si="35"/>
        <v>150</v>
      </c>
      <c r="H35" s="26">
        <f t="shared" si="0"/>
        <v>0</v>
      </c>
      <c r="I35" s="27"/>
      <c r="J35" s="28"/>
      <c r="K35" s="25">
        <f t="shared" si="30"/>
        <v>150</v>
      </c>
      <c r="L35" s="26">
        <f t="shared" si="22"/>
        <v>0</v>
      </c>
      <c r="M35" s="27"/>
      <c r="N35" s="30">
        <f t="shared" si="23"/>
        <v>0</v>
      </c>
      <c r="O35" s="31" t="str">
        <f t="shared" si="24"/>
        <v/>
      </c>
      <c r="Q35" s="28"/>
      <c r="R35" s="25">
        <f t="shared" si="31"/>
        <v>150</v>
      </c>
      <c r="S35" s="26">
        <f t="shared" si="25"/>
        <v>0</v>
      </c>
      <c r="T35" s="27"/>
      <c r="U35" s="30">
        <f t="shared" si="1"/>
        <v>0</v>
      </c>
      <c r="V35" s="31" t="str">
        <f t="shared" si="2"/>
        <v/>
      </c>
      <c r="X35" s="28"/>
      <c r="Y35" s="25">
        <f t="shared" si="32"/>
        <v>150</v>
      </c>
      <c r="Z35" s="26">
        <f t="shared" si="26"/>
        <v>0</v>
      </c>
      <c r="AA35" s="27"/>
      <c r="AB35" s="30">
        <f t="shared" si="3"/>
        <v>0</v>
      </c>
      <c r="AC35" s="31" t="str">
        <f t="shared" si="4"/>
        <v/>
      </c>
      <c r="AE35" s="28"/>
      <c r="AF35" s="25">
        <f t="shared" si="33"/>
        <v>150</v>
      </c>
      <c r="AG35" s="26">
        <f t="shared" si="27"/>
        <v>0</v>
      </c>
      <c r="AH35" s="27"/>
      <c r="AI35" s="30">
        <f t="shared" si="5"/>
        <v>0</v>
      </c>
      <c r="AJ35" s="31" t="str">
        <f t="shared" si="6"/>
        <v/>
      </c>
      <c r="AL35" s="28"/>
      <c r="AM35" s="25">
        <f t="shared" si="34"/>
        <v>150</v>
      </c>
      <c r="AN35" s="26">
        <f t="shared" si="28"/>
        <v>0</v>
      </c>
      <c r="AO35" s="27"/>
      <c r="AP35" s="30">
        <f t="shared" si="7"/>
        <v>0</v>
      </c>
      <c r="AQ35" s="31" t="str">
        <f t="shared" si="8"/>
        <v/>
      </c>
    </row>
    <row r="36" spans="2:43" ht="25" x14ac:dyDescent="0.25">
      <c r="B36" s="229" t="s">
        <v>101</v>
      </c>
      <c r="C36" s="21"/>
      <c r="D36" s="22" t="s">
        <v>59</v>
      </c>
      <c r="E36" s="23"/>
      <c r="F36" s="24">
        <f>+'Proposed Rates'!D57</f>
        <v>0.51070000000000004</v>
      </c>
      <c r="G36" s="218">
        <f>$F$19</f>
        <v>1</v>
      </c>
      <c r="H36" s="26">
        <f t="shared" si="0"/>
        <v>0.51070000000000004</v>
      </c>
      <c r="I36" s="27"/>
      <c r="J36" s="28">
        <f>+'Proposed Rates'!E57</f>
        <v>-0.3004</v>
      </c>
      <c r="K36" s="218">
        <f>$F$19</f>
        <v>1</v>
      </c>
      <c r="L36" s="26">
        <f t="shared" si="22"/>
        <v>-0.3004</v>
      </c>
      <c r="M36" s="27"/>
      <c r="N36" s="30">
        <f t="shared" si="23"/>
        <v>-0.81110000000000004</v>
      </c>
      <c r="O36" s="31">
        <f t="shared" si="24"/>
        <v>-1.5882122576855295</v>
      </c>
      <c r="Q36" s="28">
        <f>+'Proposed Rates'!F57</f>
        <v>-0.30220000000000002</v>
      </c>
      <c r="R36" s="218">
        <f>$F$19</f>
        <v>1</v>
      </c>
      <c r="S36" s="26">
        <f t="shared" si="25"/>
        <v>-0.30220000000000002</v>
      </c>
      <c r="T36" s="27"/>
      <c r="U36" s="30">
        <f t="shared" si="1"/>
        <v>-1.8000000000000238E-3</v>
      </c>
      <c r="V36" s="31">
        <f t="shared" si="2"/>
        <v>5.9920106524634616E-3</v>
      </c>
      <c r="X36" s="28">
        <f>+'Proposed Rates'!G57</f>
        <v>0</v>
      </c>
      <c r="Y36" s="218">
        <f>$F$19</f>
        <v>1</v>
      </c>
      <c r="Z36" s="26">
        <f t="shared" si="26"/>
        <v>0</v>
      </c>
      <c r="AA36" s="27"/>
      <c r="AB36" s="30">
        <f t="shared" si="3"/>
        <v>0.30220000000000002</v>
      </c>
      <c r="AC36" s="31">
        <f t="shared" si="4"/>
        <v>-1</v>
      </c>
      <c r="AE36" s="28">
        <f>+'Proposed Rates'!H57</f>
        <v>0</v>
      </c>
      <c r="AF36" s="218">
        <f>$F$19</f>
        <v>1</v>
      </c>
      <c r="AG36" s="26">
        <f t="shared" si="27"/>
        <v>0</v>
      </c>
      <c r="AH36" s="27"/>
      <c r="AI36" s="30">
        <f t="shared" si="5"/>
        <v>0</v>
      </c>
      <c r="AJ36" s="31" t="str">
        <f t="shared" si="6"/>
        <v/>
      </c>
      <c r="AL36" s="28">
        <f>+'Proposed Rates'!I57</f>
        <v>0</v>
      </c>
      <c r="AM36" s="218">
        <f>$F$19</f>
        <v>1</v>
      </c>
      <c r="AN36" s="26">
        <f t="shared" si="28"/>
        <v>0</v>
      </c>
      <c r="AO36" s="27"/>
      <c r="AP36" s="30">
        <f t="shared" si="7"/>
        <v>0</v>
      </c>
      <c r="AQ36" s="31" t="str">
        <f t="shared" si="8"/>
        <v/>
      </c>
    </row>
    <row r="37" spans="2:43" x14ac:dyDescent="0.25">
      <c r="B37" s="33"/>
      <c r="C37" s="21"/>
      <c r="D37" s="22"/>
      <c r="E37" s="23"/>
      <c r="F37" s="24"/>
      <c r="G37" s="25">
        <f t="shared" si="35"/>
        <v>150</v>
      </c>
      <c r="H37" s="26">
        <f t="shared" si="0"/>
        <v>0</v>
      </c>
      <c r="I37" s="27"/>
      <c r="J37" s="28"/>
      <c r="K37" s="25">
        <f t="shared" si="30"/>
        <v>150</v>
      </c>
      <c r="L37" s="26">
        <f t="shared" si="22"/>
        <v>0</v>
      </c>
      <c r="M37" s="27"/>
      <c r="N37" s="30">
        <f t="shared" si="23"/>
        <v>0</v>
      </c>
      <c r="O37" s="31" t="str">
        <f t="shared" si="24"/>
        <v/>
      </c>
      <c r="Q37" s="28"/>
      <c r="R37" s="25">
        <f t="shared" si="31"/>
        <v>150</v>
      </c>
      <c r="S37" s="26">
        <f t="shared" si="25"/>
        <v>0</v>
      </c>
      <c r="T37" s="27"/>
      <c r="U37" s="30">
        <f t="shared" si="1"/>
        <v>0</v>
      </c>
      <c r="V37" s="31" t="str">
        <f t="shared" si="2"/>
        <v/>
      </c>
      <c r="X37" s="28"/>
      <c r="Y37" s="25">
        <f t="shared" si="32"/>
        <v>150</v>
      </c>
      <c r="Z37" s="26">
        <f t="shared" si="26"/>
        <v>0</v>
      </c>
      <c r="AA37" s="27"/>
      <c r="AB37" s="30">
        <f t="shared" si="3"/>
        <v>0</v>
      </c>
      <c r="AC37" s="31" t="str">
        <f t="shared" si="4"/>
        <v/>
      </c>
      <c r="AE37" s="28"/>
      <c r="AF37" s="25">
        <f t="shared" si="33"/>
        <v>150</v>
      </c>
      <c r="AG37" s="26">
        <f t="shared" si="27"/>
        <v>0</v>
      </c>
      <c r="AH37" s="27"/>
      <c r="AI37" s="30">
        <f t="shared" si="5"/>
        <v>0</v>
      </c>
      <c r="AJ37" s="31" t="str">
        <f t="shared" si="6"/>
        <v/>
      </c>
      <c r="AL37" s="28"/>
      <c r="AM37" s="25">
        <f t="shared" si="34"/>
        <v>150</v>
      </c>
      <c r="AN37" s="26">
        <f t="shared" si="28"/>
        <v>0</v>
      </c>
      <c r="AO37" s="27"/>
      <c r="AP37" s="30">
        <f t="shared" si="7"/>
        <v>0</v>
      </c>
      <c r="AQ37" s="31" t="str">
        <f t="shared" si="8"/>
        <v/>
      </c>
    </row>
    <row r="38" spans="2:43" x14ac:dyDescent="0.25">
      <c r="B38" s="33"/>
      <c r="C38" s="21"/>
      <c r="D38" s="22"/>
      <c r="E38" s="23"/>
      <c r="F38" s="24"/>
      <c r="G38" s="25">
        <f t="shared" si="35"/>
        <v>150</v>
      </c>
      <c r="H38" s="26">
        <f t="shared" si="0"/>
        <v>0</v>
      </c>
      <c r="I38" s="27"/>
      <c r="J38" s="28"/>
      <c r="K38" s="25">
        <f t="shared" si="30"/>
        <v>150</v>
      </c>
      <c r="L38" s="26">
        <f t="shared" si="22"/>
        <v>0</v>
      </c>
      <c r="M38" s="27"/>
      <c r="N38" s="30">
        <f t="shared" si="23"/>
        <v>0</v>
      </c>
      <c r="O38" s="31" t="str">
        <f t="shared" si="24"/>
        <v/>
      </c>
      <c r="Q38" s="28"/>
      <c r="R38" s="25">
        <f t="shared" si="31"/>
        <v>150</v>
      </c>
      <c r="S38" s="26">
        <f t="shared" si="25"/>
        <v>0</v>
      </c>
      <c r="T38" s="27"/>
      <c r="U38" s="30">
        <f t="shared" si="1"/>
        <v>0</v>
      </c>
      <c r="V38" s="31" t="str">
        <f t="shared" si="2"/>
        <v/>
      </c>
      <c r="X38" s="28"/>
      <c r="Y38" s="25">
        <f t="shared" si="32"/>
        <v>150</v>
      </c>
      <c r="Z38" s="26">
        <f t="shared" si="26"/>
        <v>0</v>
      </c>
      <c r="AA38" s="27"/>
      <c r="AB38" s="30">
        <f t="shared" si="3"/>
        <v>0</v>
      </c>
      <c r="AC38" s="31" t="str">
        <f t="shared" si="4"/>
        <v/>
      </c>
      <c r="AE38" s="28"/>
      <c r="AF38" s="25">
        <f t="shared" si="33"/>
        <v>150</v>
      </c>
      <c r="AG38" s="26">
        <f t="shared" si="27"/>
        <v>0</v>
      </c>
      <c r="AH38" s="27"/>
      <c r="AI38" s="30">
        <f t="shared" si="5"/>
        <v>0</v>
      </c>
      <c r="AJ38" s="31" t="str">
        <f t="shared" si="6"/>
        <v/>
      </c>
      <c r="AL38" s="28"/>
      <c r="AM38" s="25">
        <f t="shared" si="34"/>
        <v>150</v>
      </c>
      <c r="AN38" s="26">
        <f t="shared" si="28"/>
        <v>0</v>
      </c>
      <c r="AO38" s="27"/>
      <c r="AP38" s="30">
        <f t="shared" si="7"/>
        <v>0</v>
      </c>
      <c r="AQ38" s="31" t="str">
        <f t="shared" si="8"/>
        <v/>
      </c>
    </row>
    <row r="39" spans="2:43" s="241" customFormat="1" ht="13" x14ac:dyDescent="0.3">
      <c r="B39" s="34" t="s">
        <v>22</v>
      </c>
      <c r="C39" s="234"/>
      <c r="D39" s="235"/>
      <c r="E39" s="234"/>
      <c r="F39" s="236"/>
      <c r="G39" s="237"/>
      <c r="H39" s="238">
        <f>SUM(H23:H38)</f>
        <v>7.7621000000000002</v>
      </c>
      <c r="I39" s="62"/>
      <c r="J39" s="239"/>
      <c r="K39" s="240"/>
      <c r="L39" s="238">
        <f>SUM(L23:L38)</f>
        <v>7.2919999999999998</v>
      </c>
      <c r="M39" s="62"/>
      <c r="N39" s="37">
        <f t="shared" si="23"/>
        <v>-0.47010000000000041</v>
      </c>
      <c r="O39" s="38">
        <f t="shared" si="24"/>
        <v>-6.0563507298282734E-2</v>
      </c>
      <c r="Q39" s="239"/>
      <c r="R39" s="240"/>
      <c r="S39" s="238">
        <f>SUM(S23:S38)</f>
        <v>7.6504000000000003</v>
      </c>
      <c r="T39" s="62"/>
      <c r="U39" s="37">
        <f t="shared" si="1"/>
        <v>0.3584000000000005</v>
      </c>
      <c r="V39" s="38">
        <f t="shared" si="2"/>
        <v>4.9149753154141593E-2</v>
      </c>
      <c r="X39" s="239"/>
      <c r="Y39" s="240"/>
      <c r="Z39" s="238">
        <f>SUM(Z23:Z38)</f>
        <v>8.3187999999999995</v>
      </c>
      <c r="AA39" s="62"/>
      <c r="AB39" s="37">
        <f t="shared" si="3"/>
        <v>0.66839999999999922</v>
      </c>
      <c r="AC39" s="38">
        <f t="shared" si="4"/>
        <v>8.7367980759175887E-2</v>
      </c>
      <c r="AE39" s="239"/>
      <c r="AF39" s="240"/>
      <c r="AG39" s="238">
        <f>SUM(AG23:AG38)</f>
        <v>8.4200999999999997</v>
      </c>
      <c r="AH39" s="62"/>
      <c r="AI39" s="37">
        <f t="shared" si="5"/>
        <v>0.10130000000000017</v>
      </c>
      <c r="AJ39" s="38">
        <f t="shared" si="6"/>
        <v>1.2177237101505046E-2</v>
      </c>
      <c r="AL39" s="239"/>
      <c r="AM39" s="240"/>
      <c r="AN39" s="238">
        <f>SUM(AN23:AN38)</f>
        <v>8.4948999999999995</v>
      </c>
      <c r="AO39" s="62"/>
      <c r="AP39" s="37">
        <f t="shared" si="7"/>
        <v>7.4799999999999756E-2</v>
      </c>
      <c r="AQ39" s="38">
        <f t="shared" si="8"/>
        <v>8.8835049464970443E-3</v>
      </c>
    </row>
    <row r="40" spans="2:43" ht="25" x14ac:dyDescent="0.25">
      <c r="B40" s="40" t="str">
        <f>+'SN (.4)'!B40</f>
        <v>Deferral/Variance Account Disposition Rate Rider Class 1</v>
      </c>
      <c r="C40" s="21"/>
      <c r="D40" s="22" t="s">
        <v>59</v>
      </c>
      <c r="E40" s="23"/>
      <c r="F40" s="24">
        <f>+'Proposed Rates'!D43</f>
        <v>-6.0900000000000003E-2</v>
      </c>
      <c r="G40" s="45">
        <f>+$F$19</f>
        <v>1</v>
      </c>
      <c r="H40" s="26">
        <f>G40*F40</f>
        <v>-6.0900000000000003E-2</v>
      </c>
      <c r="I40" s="27"/>
      <c r="J40" s="179">
        <f>+'Proposed Rates'!E43</f>
        <v>-0.2029</v>
      </c>
      <c r="K40" s="45">
        <f>+$F$19</f>
        <v>1</v>
      </c>
      <c r="L40" s="26">
        <f>K40*J40</f>
        <v>-0.2029</v>
      </c>
      <c r="M40" s="27"/>
      <c r="N40" s="30">
        <f>L40-H40</f>
        <v>-0.14199999999999999</v>
      </c>
      <c r="O40" s="31">
        <f>IF((H40)=0,"",(N40/H40))</f>
        <v>2.3316912972085384</v>
      </c>
      <c r="Q40" s="28">
        <f>+'Proposed Rates'!F43</f>
        <v>-0.2041</v>
      </c>
      <c r="R40" s="45">
        <f>+$F$19</f>
        <v>1</v>
      </c>
      <c r="S40" s="26">
        <f>R40*Q40</f>
        <v>-0.2041</v>
      </c>
      <c r="T40" s="27"/>
      <c r="U40" s="30">
        <f t="shared" si="1"/>
        <v>-1.2000000000000066E-3</v>
      </c>
      <c r="V40" s="31">
        <f t="shared" si="2"/>
        <v>5.9142434696895351E-3</v>
      </c>
      <c r="X40" s="28">
        <f>+'Proposed Rates'!G43</f>
        <v>0</v>
      </c>
      <c r="Y40" s="45">
        <f>+$F$19</f>
        <v>1</v>
      </c>
      <c r="Z40" s="26">
        <f>Y40*X40</f>
        <v>0</v>
      </c>
      <c r="AA40" s="27"/>
      <c r="AB40" s="30">
        <f t="shared" si="3"/>
        <v>0.2041</v>
      </c>
      <c r="AC40" s="31">
        <f t="shared" si="4"/>
        <v>-1</v>
      </c>
      <c r="AE40" s="28">
        <f>+'Proposed Rates'!H43</f>
        <v>0</v>
      </c>
      <c r="AF40" s="45">
        <f>+$F$19</f>
        <v>1</v>
      </c>
      <c r="AG40" s="26">
        <f>AF40*AE40</f>
        <v>0</v>
      </c>
      <c r="AH40" s="27"/>
      <c r="AI40" s="30">
        <f t="shared" si="5"/>
        <v>0</v>
      </c>
      <c r="AJ40" s="31" t="str">
        <f t="shared" si="6"/>
        <v/>
      </c>
      <c r="AL40" s="28">
        <f>+'Proposed Rates'!I43</f>
        <v>0</v>
      </c>
      <c r="AM40" s="45">
        <f>+$F$19</f>
        <v>1</v>
      </c>
      <c r="AN40" s="26">
        <f>AM40*AL40</f>
        <v>0</v>
      </c>
      <c r="AO40" s="27"/>
      <c r="AP40" s="30">
        <f t="shared" si="7"/>
        <v>0</v>
      </c>
      <c r="AQ40" s="31" t="str">
        <f t="shared" si="8"/>
        <v/>
      </c>
    </row>
    <row r="41" spans="2:43" x14ac:dyDescent="0.25">
      <c r="B41" s="40"/>
      <c r="C41" s="21"/>
      <c r="D41" s="22"/>
      <c r="E41" s="23"/>
      <c r="F41" s="24"/>
      <c r="G41" s="218"/>
      <c r="H41" s="26"/>
      <c r="I41" s="41"/>
      <c r="J41" s="28"/>
      <c r="K41" s="218"/>
      <c r="L41" s="26"/>
      <c r="M41" s="42"/>
      <c r="N41" s="30"/>
      <c r="O41" s="31"/>
      <c r="Q41" s="28"/>
      <c r="R41" s="25"/>
      <c r="S41" s="26"/>
      <c r="T41" s="42"/>
      <c r="U41" s="30"/>
      <c r="V41" s="31"/>
      <c r="X41" s="28"/>
      <c r="Y41" s="25"/>
      <c r="Z41" s="26"/>
      <c r="AA41" s="42"/>
      <c r="AB41" s="30"/>
      <c r="AC41" s="31"/>
      <c r="AE41" s="28"/>
      <c r="AF41" s="25"/>
      <c r="AG41" s="26"/>
      <c r="AH41" s="42"/>
      <c r="AI41" s="30"/>
      <c r="AJ41" s="31"/>
      <c r="AL41" s="28"/>
      <c r="AM41" s="25"/>
      <c r="AN41" s="26"/>
      <c r="AO41" s="42"/>
      <c r="AP41" s="30"/>
      <c r="AQ41" s="31"/>
    </row>
    <row r="42" spans="2:43" x14ac:dyDescent="0.25">
      <c r="B42" s="40"/>
      <c r="C42" s="21"/>
      <c r="D42" s="22"/>
      <c r="E42" s="23"/>
      <c r="F42" s="24"/>
      <c r="G42" s="25">
        <f t="shared" ref="G42" si="36">$F$18</f>
        <v>150</v>
      </c>
      <c r="H42" s="26">
        <f t="shared" ref="H42:H43" si="37">G42*F42</f>
        <v>0</v>
      </c>
      <c r="I42" s="41"/>
      <c r="J42" s="28"/>
      <c r="K42" s="25">
        <f t="shared" ref="K42" si="38">$F$18</f>
        <v>150</v>
      </c>
      <c r="L42" s="26">
        <f t="shared" ref="L42:L43" si="39">K42*J42</f>
        <v>0</v>
      </c>
      <c r="M42" s="42"/>
      <c r="N42" s="30">
        <f t="shared" ref="N42:N43" si="40">L42-H42</f>
        <v>0</v>
      </c>
      <c r="O42" s="31" t="str">
        <f t="shared" ref="O42:O64" si="41">IF((H42)=0,"",(N42/H42))</f>
        <v/>
      </c>
      <c r="Q42" s="28"/>
      <c r="R42" s="25">
        <f t="shared" ref="R42" si="42">$F$18</f>
        <v>150</v>
      </c>
      <c r="S42" s="26">
        <f t="shared" ref="S42:S43" si="43">R42*Q42</f>
        <v>0</v>
      </c>
      <c r="T42" s="42"/>
      <c r="U42" s="30">
        <f t="shared" si="1"/>
        <v>0</v>
      </c>
      <c r="V42" s="31" t="str">
        <f t="shared" si="2"/>
        <v/>
      </c>
      <c r="X42" s="28"/>
      <c r="Y42" s="25">
        <f t="shared" ref="Y42" si="44">$F$18</f>
        <v>150</v>
      </c>
      <c r="Z42" s="26">
        <f t="shared" ref="Z42:Z43" si="45">Y42*X42</f>
        <v>0</v>
      </c>
      <c r="AA42" s="42"/>
      <c r="AB42" s="30">
        <f t="shared" si="3"/>
        <v>0</v>
      </c>
      <c r="AC42" s="31" t="str">
        <f t="shared" si="4"/>
        <v/>
      </c>
      <c r="AE42" s="28"/>
      <c r="AF42" s="25">
        <f t="shared" ref="AF42" si="46">$F$18</f>
        <v>150</v>
      </c>
      <c r="AG42" s="26">
        <f t="shared" ref="AG42:AG43" si="47">AF42*AE42</f>
        <v>0</v>
      </c>
      <c r="AH42" s="42"/>
      <c r="AI42" s="30">
        <f t="shared" si="5"/>
        <v>0</v>
      </c>
      <c r="AJ42" s="31" t="str">
        <f t="shared" si="6"/>
        <v/>
      </c>
      <c r="AL42" s="28"/>
      <c r="AM42" s="25">
        <f t="shared" ref="AM42" si="48">$F$18</f>
        <v>150</v>
      </c>
      <c r="AN42" s="26">
        <f t="shared" ref="AN42:AN43" si="49">AM42*AL42</f>
        <v>0</v>
      </c>
      <c r="AO42" s="42"/>
      <c r="AP42" s="30">
        <f t="shared" si="7"/>
        <v>0</v>
      </c>
      <c r="AQ42" s="31" t="str">
        <f t="shared" si="8"/>
        <v/>
      </c>
    </row>
    <row r="43" spans="2:43" ht="37.5" x14ac:dyDescent="0.25">
      <c r="B43" s="40" t="str">
        <f>+'SN (.4)'!B43</f>
        <v>Deferral / Variance Accounts Balances (excluding Global Adj.) - NON-WMP</v>
      </c>
      <c r="C43" s="21"/>
      <c r="D43" s="22" t="s">
        <v>59</v>
      </c>
      <c r="E43" s="23"/>
      <c r="F43" s="24">
        <f>+'Proposed Rates'!D144</f>
        <v>0</v>
      </c>
      <c r="G43" s="218">
        <f>F19</f>
        <v>1</v>
      </c>
      <c r="H43" s="26">
        <f t="shared" si="37"/>
        <v>0</v>
      </c>
      <c r="I43" s="41"/>
      <c r="J43" s="28">
        <f>+'Proposed Rates'!E144</f>
        <v>0</v>
      </c>
      <c r="K43" s="218">
        <f>$F$19</f>
        <v>1</v>
      </c>
      <c r="L43" s="26">
        <f t="shared" si="39"/>
        <v>0</v>
      </c>
      <c r="M43" s="42"/>
      <c r="N43" s="30">
        <f t="shared" si="40"/>
        <v>0</v>
      </c>
      <c r="O43" s="31" t="str">
        <f t="shared" si="41"/>
        <v/>
      </c>
      <c r="Q43" s="28">
        <f>+'Proposed Rates'!F144</f>
        <v>0</v>
      </c>
      <c r="R43" s="218">
        <f>F19</f>
        <v>1</v>
      </c>
      <c r="S43" s="26">
        <f t="shared" si="43"/>
        <v>0</v>
      </c>
      <c r="T43" s="42"/>
      <c r="U43" s="30">
        <f t="shared" si="1"/>
        <v>0</v>
      </c>
      <c r="V43" s="31" t="str">
        <f t="shared" si="2"/>
        <v/>
      </c>
      <c r="X43" s="28">
        <f>+'Proposed Rates'!G144</f>
        <v>0</v>
      </c>
      <c r="Y43" s="218">
        <f>F19</f>
        <v>1</v>
      </c>
      <c r="Z43" s="26">
        <f t="shared" si="45"/>
        <v>0</v>
      </c>
      <c r="AA43" s="42"/>
      <c r="AB43" s="30">
        <f t="shared" si="3"/>
        <v>0</v>
      </c>
      <c r="AC43" s="31" t="str">
        <f t="shared" si="4"/>
        <v/>
      </c>
      <c r="AE43" s="28">
        <f>+'Proposed Rates'!H144</f>
        <v>0</v>
      </c>
      <c r="AF43" s="218">
        <f>F19</f>
        <v>1</v>
      </c>
      <c r="AG43" s="26">
        <f t="shared" si="47"/>
        <v>0</v>
      </c>
      <c r="AH43" s="42"/>
      <c r="AI43" s="30">
        <f t="shared" si="5"/>
        <v>0</v>
      </c>
      <c r="AJ43" s="31" t="str">
        <f t="shared" si="6"/>
        <v/>
      </c>
      <c r="AL43" s="28">
        <f>+'Proposed Rates'!I144</f>
        <v>0</v>
      </c>
      <c r="AM43" s="218">
        <f>$F$19</f>
        <v>1</v>
      </c>
      <c r="AN43" s="26">
        <f t="shared" si="49"/>
        <v>0</v>
      </c>
      <c r="AO43" s="42"/>
      <c r="AP43" s="30">
        <f t="shared" si="7"/>
        <v>0</v>
      </c>
      <c r="AQ43" s="31" t="str">
        <f t="shared" si="8"/>
        <v/>
      </c>
    </row>
    <row r="44" spans="2:43" x14ac:dyDescent="0.25">
      <c r="B44" s="43" t="s">
        <v>24</v>
      </c>
      <c r="C44" s="21"/>
      <c r="D44" s="22" t="s">
        <v>59</v>
      </c>
      <c r="E44" s="23"/>
      <c r="F44" s="44">
        <f>'Proposed Rates'!D238</f>
        <v>1.8599999999999998E-2</v>
      </c>
      <c r="G44" s="45">
        <f>+$F$19</f>
        <v>1</v>
      </c>
      <c r="H44" s="26">
        <f>G44*F44</f>
        <v>1.8599999999999998E-2</v>
      </c>
      <c r="I44" s="27"/>
      <c r="J44" s="46">
        <f>'Proposed Rates'!E238</f>
        <v>1.49E-2</v>
      </c>
      <c r="K44" s="45">
        <f>+$F$19</f>
        <v>1</v>
      </c>
      <c r="L44" s="26">
        <f>K44*J44</f>
        <v>1.49E-2</v>
      </c>
      <c r="M44" s="27"/>
      <c r="N44" s="30">
        <f>L44-H44</f>
        <v>-3.6999999999999984E-3</v>
      </c>
      <c r="O44" s="31">
        <f>IF((H44)=0,"",(N44/H44))</f>
        <v>-0.19892473118279563</v>
      </c>
      <c r="Q44" s="46">
        <f>'Proposed Rates'!F238</f>
        <v>1.5100000000000001E-2</v>
      </c>
      <c r="R44" s="45">
        <f>+$F$19</f>
        <v>1</v>
      </c>
      <c r="S44" s="26">
        <f>R44*Q44</f>
        <v>1.5100000000000001E-2</v>
      </c>
      <c r="T44" s="27"/>
      <c r="U44" s="30">
        <f t="shared" si="1"/>
        <v>2.0000000000000052E-4</v>
      </c>
      <c r="V44" s="31">
        <f t="shared" si="2"/>
        <v>1.3422818791946343E-2</v>
      </c>
      <c r="X44" s="46">
        <f>'Proposed Rates'!G238</f>
        <v>1.5299999999999999E-2</v>
      </c>
      <c r="Y44" s="45">
        <f>+$F$19</f>
        <v>1</v>
      </c>
      <c r="Z44" s="26">
        <f>Y44*X44</f>
        <v>1.5299999999999999E-2</v>
      </c>
      <c r="AA44" s="27"/>
      <c r="AB44" s="30">
        <f t="shared" si="3"/>
        <v>1.9999999999999879E-4</v>
      </c>
      <c r="AC44" s="31">
        <f t="shared" si="4"/>
        <v>1.3245033112582702E-2</v>
      </c>
      <c r="AE44" s="46">
        <f>'Proposed Rates'!H238</f>
        <v>1.546E-2</v>
      </c>
      <c r="AF44" s="45">
        <f>+$F$19</f>
        <v>1</v>
      </c>
      <c r="AG44" s="26">
        <f>AF44*AE44</f>
        <v>1.546E-2</v>
      </c>
      <c r="AH44" s="27"/>
      <c r="AI44" s="30">
        <f t="shared" si="5"/>
        <v>1.6000000000000042E-4</v>
      </c>
      <c r="AJ44" s="31">
        <f t="shared" si="6"/>
        <v>1.0457516339869308E-2</v>
      </c>
      <c r="AL44" s="46">
        <f>'Proposed Rates'!I238</f>
        <v>1.5699999999999999E-2</v>
      </c>
      <c r="AM44" s="45">
        <f>+$F$19</f>
        <v>1</v>
      </c>
      <c r="AN44" s="26">
        <f>AM44*AL44</f>
        <v>1.5699999999999999E-2</v>
      </c>
      <c r="AO44" s="27"/>
      <c r="AP44" s="30">
        <f t="shared" si="7"/>
        <v>2.3999999999999889E-4</v>
      </c>
      <c r="AQ44" s="31">
        <f t="shared" si="8"/>
        <v>1.5523932729624768E-2</v>
      </c>
    </row>
    <row r="45" spans="2:43" x14ac:dyDescent="0.25">
      <c r="B45" s="43" t="s">
        <v>25</v>
      </c>
      <c r="C45" s="21"/>
      <c r="D45" s="22"/>
      <c r="E45" s="23"/>
      <c r="F45" s="47">
        <f>0.65*$F$54+0.17*$F$55+0.18*$F$56</f>
        <v>0.12756999999999999</v>
      </c>
      <c r="G45" s="48">
        <f>$F$18*(1+$F$73)-$F$18</f>
        <v>5.0250000000000057</v>
      </c>
      <c r="H45" s="26">
        <f t="shared" ref="H45" si="50">G45*F45</f>
        <v>0.64103925000000062</v>
      </c>
      <c r="I45" s="27"/>
      <c r="J45" s="49">
        <f>0.65*$J$54+0.17*$J$55+0.18*$J$56</f>
        <v>0.12756999999999999</v>
      </c>
      <c r="K45" s="48">
        <f>$F$18*(1+$J$73)-$F$18</f>
        <v>5.0700000000000216</v>
      </c>
      <c r="L45" s="26">
        <f t="shared" ref="L45" si="51">K45*J45</f>
        <v>0.64677990000000274</v>
      </c>
      <c r="M45" s="27"/>
      <c r="N45" s="30">
        <f t="shared" ref="N45" si="52">L45-H45</f>
        <v>5.7406500000021232E-3</v>
      </c>
      <c r="O45" s="31">
        <f t="shared" ref="O45" si="53">IF((H45)=0,"",(N45/H45))</f>
        <v>8.9552238806003184E-3</v>
      </c>
      <c r="Q45" s="49">
        <f>0.65*$Q$54+0.17*$Q$55+0.18*$Q$56</f>
        <v>0.12756999999999999</v>
      </c>
      <c r="R45" s="48">
        <f>$F$18*(1+Q73)-$F$18</f>
        <v>5.0700000000000216</v>
      </c>
      <c r="S45" s="26">
        <f t="shared" ref="S45" si="54">R45*Q45</f>
        <v>0.64677990000000274</v>
      </c>
      <c r="T45" s="27"/>
      <c r="U45" s="30">
        <f t="shared" si="1"/>
        <v>0</v>
      </c>
      <c r="V45" s="31">
        <f t="shared" si="2"/>
        <v>0</v>
      </c>
      <c r="X45" s="49">
        <f>0.65*$X$54+0.17*$X$55+0.18*$X$56</f>
        <v>0.12756999999999999</v>
      </c>
      <c r="Y45" s="48">
        <f>$F$18*(1+X73)-$F$18</f>
        <v>5.0700000000000216</v>
      </c>
      <c r="Z45" s="26">
        <f t="shared" ref="Z45" si="55">Y45*X45</f>
        <v>0.64677990000000274</v>
      </c>
      <c r="AA45" s="27"/>
      <c r="AB45" s="30">
        <f t="shared" si="3"/>
        <v>0</v>
      </c>
      <c r="AC45" s="31">
        <f t="shared" si="4"/>
        <v>0</v>
      </c>
      <c r="AE45" s="49">
        <f>0.65*$AE$54+0.17*$AE$55+0.18*$AE$56</f>
        <v>0.12756999999999999</v>
      </c>
      <c r="AF45" s="48">
        <f>$F$18*(1+AE73)-$F$18</f>
        <v>5.0700000000000216</v>
      </c>
      <c r="AG45" s="26">
        <f t="shared" ref="AG45" si="56">AF45*AE45</f>
        <v>0.64677990000000274</v>
      </c>
      <c r="AH45" s="27"/>
      <c r="AI45" s="30">
        <f t="shared" si="5"/>
        <v>0</v>
      </c>
      <c r="AJ45" s="31">
        <f t="shared" si="6"/>
        <v>0</v>
      </c>
      <c r="AL45" s="49">
        <f>0.65*$AL$54+0.17*$AL$55+0.18*$AL$56</f>
        <v>0.12756999999999999</v>
      </c>
      <c r="AM45" s="48">
        <f>$F$18*(1+AL73)-$F$18</f>
        <v>5.0700000000000216</v>
      </c>
      <c r="AN45" s="26">
        <f t="shared" ref="AN45" si="57">AM45*AL45</f>
        <v>0.64677990000000274</v>
      </c>
      <c r="AO45" s="27"/>
      <c r="AP45" s="30">
        <f t="shared" si="7"/>
        <v>0</v>
      </c>
      <c r="AQ45" s="31">
        <f t="shared" si="8"/>
        <v>0</v>
      </c>
    </row>
    <row r="46" spans="2:43" x14ac:dyDescent="0.25">
      <c r="B46" s="43" t="s">
        <v>26</v>
      </c>
      <c r="C46" s="21"/>
      <c r="D46" s="22" t="s">
        <v>17</v>
      </c>
      <c r="E46" s="23"/>
      <c r="F46" s="173">
        <f>'Proposed Rates'!E252</f>
        <v>0</v>
      </c>
      <c r="G46" s="25">
        <v>1</v>
      </c>
      <c r="H46" s="26">
        <f>G46*F46</f>
        <v>0</v>
      </c>
      <c r="I46" s="27"/>
      <c r="J46" s="47">
        <f>+F46</f>
        <v>0</v>
      </c>
      <c r="K46" s="25">
        <v>1</v>
      </c>
      <c r="L46" s="26">
        <f>K46*J46</f>
        <v>0</v>
      </c>
      <c r="M46" s="27"/>
      <c r="N46" s="30">
        <f>L46-H46</f>
        <v>0</v>
      </c>
      <c r="O46" s="31" t="str">
        <f t="shared" si="41"/>
        <v/>
      </c>
      <c r="Q46" s="47">
        <f>+M46</f>
        <v>0</v>
      </c>
      <c r="R46" s="25">
        <v>1</v>
      </c>
      <c r="S46" s="26">
        <f>R46*Q46</f>
        <v>0</v>
      </c>
      <c r="T46" s="27"/>
      <c r="U46" s="30">
        <f t="shared" si="1"/>
        <v>0</v>
      </c>
      <c r="V46" s="31" t="str">
        <f t="shared" si="2"/>
        <v/>
      </c>
      <c r="X46" s="47">
        <f>+T46</f>
        <v>0</v>
      </c>
      <c r="Y46" s="25">
        <v>1</v>
      </c>
      <c r="Z46" s="26">
        <f>Y46*X46</f>
        <v>0</v>
      </c>
      <c r="AA46" s="27"/>
      <c r="AB46" s="30">
        <f t="shared" si="3"/>
        <v>0</v>
      </c>
      <c r="AC46" s="31" t="str">
        <f t="shared" si="4"/>
        <v/>
      </c>
      <c r="AE46" s="47">
        <f>+AA46</f>
        <v>0</v>
      </c>
      <c r="AF46" s="25">
        <v>1</v>
      </c>
      <c r="AG46" s="26">
        <f>AF46*AE46</f>
        <v>0</v>
      </c>
      <c r="AH46" s="27"/>
      <c r="AI46" s="30">
        <f t="shared" si="5"/>
        <v>0</v>
      </c>
      <c r="AJ46" s="31" t="str">
        <f t="shared" si="6"/>
        <v/>
      </c>
      <c r="AL46" s="47">
        <f>+AH46</f>
        <v>0</v>
      </c>
      <c r="AM46" s="25">
        <v>1</v>
      </c>
      <c r="AN46" s="26">
        <f>AM46*AL46</f>
        <v>0</v>
      </c>
      <c r="AO46" s="27"/>
      <c r="AP46" s="30">
        <f t="shared" si="7"/>
        <v>0</v>
      </c>
      <c r="AQ46" s="31" t="str">
        <f t="shared" si="8"/>
        <v/>
      </c>
    </row>
    <row r="47" spans="2:43" ht="26" x14ac:dyDescent="0.25">
      <c r="B47" s="50" t="s">
        <v>27</v>
      </c>
      <c r="C47" s="51"/>
      <c r="D47" s="51"/>
      <c r="E47" s="51"/>
      <c r="F47" s="52"/>
      <c r="G47" s="53"/>
      <c r="H47" s="54">
        <f>SUM(H40:H46)+H39</f>
        <v>8.3608392500000015</v>
      </c>
      <c r="I47" s="36"/>
      <c r="J47" s="53"/>
      <c r="K47" s="55"/>
      <c r="L47" s="54">
        <f>SUM(L40:L46)+L39</f>
        <v>7.7507799000000022</v>
      </c>
      <c r="M47" s="36"/>
      <c r="N47" s="37">
        <f t="shared" ref="N47:N64" si="58">L47-H47</f>
        <v>-0.61005934999999933</v>
      </c>
      <c r="O47" s="38">
        <f t="shared" si="41"/>
        <v>-7.2966281465105226E-2</v>
      </c>
      <c r="Q47" s="53"/>
      <c r="R47" s="55"/>
      <c r="S47" s="54">
        <f>SUM(S40:S46)+S39</f>
        <v>8.1081799000000032</v>
      </c>
      <c r="T47" s="36"/>
      <c r="U47" s="37">
        <f t="shared" si="1"/>
        <v>0.35740000000000105</v>
      </c>
      <c r="V47" s="38">
        <f t="shared" si="2"/>
        <v>4.6111488729024666E-2</v>
      </c>
      <c r="X47" s="53"/>
      <c r="Y47" s="55"/>
      <c r="Z47" s="54">
        <f>SUM(Z40:Z46)+Z39</f>
        <v>8.9808799000000015</v>
      </c>
      <c r="AA47" s="36"/>
      <c r="AB47" s="37">
        <f t="shared" si="3"/>
        <v>0.87269999999999825</v>
      </c>
      <c r="AC47" s="38">
        <f t="shared" si="4"/>
        <v>0.10763204698997834</v>
      </c>
      <c r="AE47" s="53"/>
      <c r="AF47" s="55"/>
      <c r="AG47" s="54">
        <f>SUM(AG40:AG46)+AG39</f>
        <v>9.0823399000000027</v>
      </c>
      <c r="AH47" s="36"/>
      <c r="AI47" s="37">
        <f t="shared" si="5"/>
        <v>0.10146000000000122</v>
      </c>
      <c r="AJ47" s="38">
        <f t="shared" si="6"/>
        <v>1.1297334017349591E-2</v>
      </c>
      <c r="AL47" s="53"/>
      <c r="AM47" s="55"/>
      <c r="AN47" s="54">
        <f>SUM(AN40:AN46)+AN39</f>
        <v>9.1573799000000022</v>
      </c>
      <c r="AO47" s="36"/>
      <c r="AP47" s="37">
        <f t="shared" si="7"/>
        <v>7.5039999999999552E-2</v>
      </c>
      <c r="AQ47" s="38">
        <f t="shared" si="8"/>
        <v>8.2621880293204542E-3</v>
      </c>
    </row>
    <row r="48" spans="2:43" x14ac:dyDescent="0.25">
      <c r="B48" s="27" t="s">
        <v>28</v>
      </c>
      <c r="C48" s="27"/>
      <c r="D48" s="56" t="s">
        <v>59</v>
      </c>
      <c r="E48" s="57"/>
      <c r="F48" s="28">
        <f>'Proposed Rates'!D158</f>
        <v>2.1528999999999998</v>
      </c>
      <c r="G48" s="58">
        <f>+$F$19</f>
        <v>1</v>
      </c>
      <c r="H48" s="26">
        <f>G48*F48</f>
        <v>2.1528999999999998</v>
      </c>
      <c r="I48" s="27"/>
      <c r="J48" s="28">
        <f>'Proposed Rates'!E158</f>
        <v>2.3043999999999998</v>
      </c>
      <c r="K48" s="58">
        <f>+$F$19</f>
        <v>1</v>
      </c>
      <c r="L48" s="26">
        <f>K48*J48</f>
        <v>2.3043999999999998</v>
      </c>
      <c r="M48" s="27"/>
      <c r="N48" s="30">
        <f t="shared" si="58"/>
        <v>0.15149999999999997</v>
      </c>
      <c r="O48" s="31">
        <f t="shared" si="41"/>
        <v>7.0370198337126655E-2</v>
      </c>
      <c r="Q48" s="28">
        <f>'Proposed Rates'!F158</f>
        <v>2.3043999999999998</v>
      </c>
      <c r="R48" s="58">
        <f>+$F$19</f>
        <v>1</v>
      </c>
      <c r="S48" s="26">
        <f>R48*Q48</f>
        <v>2.3043999999999998</v>
      </c>
      <c r="T48" s="27"/>
      <c r="U48" s="30">
        <f t="shared" si="1"/>
        <v>0</v>
      </c>
      <c r="V48" s="31">
        <f t="shared" si="2"/>
        <v>0</v>
      </c>
      <c r="X48" s="28">
        <f>'Proposed Rates'!G158</f>
        <v>2.3043999999999998</v>
      </c>
      <c r="Y48" s="58">
        <f>+$F$19</f>
        <v>1</v>
      </c>
      <c r="Z48" s="26">
        <f>Y48*X48</f>
        <v>2.3043999999999998</v>
      </c>
      <c r="AA48" s="27"/>
      <c r="AB48" s="30">
        <f t="shared" si="3"/>
        <v>0</v>
      </c>
      <c r="AC48" s="31">
        <f t="shared" si="4"/>
        <v>0</v>
      </c>
      <c r="AE48" s="28">
        <f>'Proposed Rates'!H158</f>
        <v>2.3043999999999998</v>
      </c>
      <c r="AF48" s="58">
        <f>+$F$19</f>
        <v>1</v>
      </c>
      <c r="AG48" s="26">
        <f>AF48*AE48</f>
        <v>2.3043999999999998</v>
      </c>
      <c r="AH48" s="27"/>
      <c r="AI48" s="30">
        <f t="shared" si="5"/>
        <v>0</v>
      </c>
      <c r="AJ48" s="31">
        <f t="shared" si="6"/>
        <v>0</v>
      </c>
      <c r="AL48" s="28">
        <f>'Proposed Rates'!I158</f>
        <v>2.3043999999999998</v>
      </c>
      <c r="AM48" s="58">
        <f>+$F$19</f>
        <v>1</v>
      </c>
      <c r="AN48" s="26">
        <f>AM48*AL48</f>
        <v>2.3043999999999998</v>
      </c>
      <c r="AO48" s="27"/>
      <c r="AP48" s="30">
        <f t="shared" si="7"/>
        <v>0</v>
      </c>
      <c r="AQ48" s="31">
        <f t="shared" si="8"/>
        <v>0</v>
      </c>
    </row>
    <row r="49" spans="2:43" ht="25" x14ac:dyDescent="0.25">
      <c r="B49" s="60" t="s">
        <v>29</v>
      </c>
      <c r="C49" s="27"/>
      <c r="D49" s="56" t="s">
        <v>59</v>
      </c>
      <c r="E49" s="57"/>
      <c r="F49" s="28">
        <f>'Proposed Rates'!D172</f>
        <v>1.5528</v>
      </c>
      <c r="G49" s="58">
        <f>G48</f>
        <v>1</v>
      </c>
      <c r="H49" s="26">
        <f>G49*F49</f>
        <v>1.5528</v>
      </c>
      <c r="I49" s="27"/>
      <c r="J49" s="28">
        <f>'Proposed Rates'!E172</f>
        <v>1.4898</v>
      </c>
      <c r="K49" s="58">
        <f>K48</f>
        <v>1</v>
      </c>
      <c r="L49" s="26">
        <f>K49*J49</f>
        <v>1.4898</v>
      </c>
      <c r="M49" s="27"/>
      <c r="N49" s="30">
        <f t="shared" si="58"/>
        <v>-6.2999999999999945E-2</v>
      </c>
      <c r="O49" s="31">
        <f t="shared" si="41"/>
        <v>-4.0571870170015421E-2</v>
      </c>
      <c r="Q49" s="28">
        <f>'Proposed Rates'!F172</f>
        <v>1.4898</v>
      </c>
      <c r="R49" s="58">
        <f>R48</f>
        <v>1</v>
      </c>
      <c r="S49" s="26">
        <f>R49*Q49</f>
        <v>1.4898</v>
      </c>
      <c r="T49" s="27"/>
      <c r="U49" s="30">
        <f t="shared" si="1"/>
        <v>0</v>
      </c>
      <c r="V49" s="31">
        <f t="shared" si="2"/>
        <v>0</v>
      </c>
      <c r="X49" s="28">
        <f>'Proposed Rates'!G172</f>
        <v>1.4898</v>
      </c>
      <c r="Y49" s="58">
        <f>Y48</f>
        <v>1</v>
      </c>
      <c r="Z49" s="26">
        <f>Y49*X49</f>
        <v>1.4898</v>
      </c>
      <c r="AA49" s="27"/>
      <c r="AB49" s="30">
        <f t="shared" si="3"/>
        <v>0</v>
      </c>
      <c r="AC49" s="31">
        <f t="shared" si="4"/>
        <v>0</v>
      </c>
      <c r="AE49" s="28">
        <f>'Proposed Rates'!H172</f>
        <v>1.4898</v>
      </c>
      <c r="AF49" s="58">
        <f>AF48</f>
        <v>1</v>
      </c>
      <c r="AG49" s="26">
        <f>AF49*AE49</f>
        <v>1.4898</v>
      </c>
      <c r="AH49" s="27"/>
      <c r="AI49" s="30">
        <f t="shared" si="5"/>
        <v>0</v>
      </c>
      <c r="AJ49" s="31">
        <f t="shared" si="6"/>
        <v>0</v>
      </c>
      <c r="AL49" s="28">
        <f>'Proposed Rates'!I172</f>
        <v>1.4898</v>
      </c>
      <c r="AM49" s="58">
        <f>AM48</f>
        <v>1</v>
      </c>
      <c r="AN49" s="26">
        <f>AM49*AL49</f>
        <v>1.4898</v>
      </c>
      <c r="AO49" s="27"/>
      <c r="AP49" s="30">
        <f t="shared" si="7"/>
        <v>0</v>
      </c>
      <c r="AQ49" s="31">
        <f t="shared" si="8"/>
        <v>0</v>
      </c>
    </row>
    <row r="50" spans="2:43" ht="26" x14ac:dyDescent="0.25">
      <c r="B50" s="50" t="s">
        <v>30</v>
      </c>
      <c r="C50" s="35"/>
      <c r="D50" s="35"/>
      <c r="E50" s="35"/>
      <c r="F50" s="61"/>
      <c r="G50" s="53"/>
      <c r="H50" s="54">
        <f>SUM(H47:H49)</f>
        <v>12.06653925</v>
      </c>
      <c r="I50" s="62"/>
      <c r="J50" s="63"/>
      <c r="K50" s="53"/>
      <c r="L50" s="54">
        <f>SUM(L47:L49)</f>
        <v>11.544979900000003</v>
      </c>
      <c r="M50" s="62"/>
      <c r="N50" s="37">
        <f t="shared" si="58"/>
        <v>-0.52155934999999687</v>
      </c>
      <c r="O50" s="38">
        <f t="shared" si="41"/>
        <v>-4.3223606967507017E-2</v>
      </c>
      <c r="Q50" s="63"/>
      <c r="R50" s="53"/>
      <c r="S50" s="54">
        <f>SUM(S47:S49)</f>
        <v>11.902379900000003</v>
      </c>
      <c r="T50" s="62"/>
      <c r="U50" s="37">
        <f t="shared" si="1"/>
        <v>0.35740000000000016</v>
      </c>
      <c r="V50" s="38">
        <f t="shared" si="2"/>
        <v>3.0957178193094997E-2</v>
      </c>
      <c r="X50" s="63"/>
      <c r="Y50" s="53"/>
      <c r="Z50" s="54">
        <f>SUM(Z47:Z49)</f>
        <v>12.775079900000001</v>
      </c>
      <c r="AA50" s="62"/>
      <c r="AB50" s="37">
        <f t="shared" si="3"/>
        <v>0.87269999999999825</v>
      </c>
      <c r="AC50" s="38">
        <f t="shared" si="4"/>
        <v>7.3321470775773001E-2</v>
      </c>
      <c r="AE50" s="63"/>
      <c r="AF50" s="53"/>
      <c r="AG50" s="54">
        <f>SUM(AG47:AG49)</f>
        <v>12.876539900000003</v>
      </c>
      <c r="AH50" s="62"/>
      <c r="AI50" s="37">
        <f t="shared" si="5"/>
        <v>0.10146000000000122</v>
      </c>
      <c r="AJ50" s="38">
        <f t="shared" si="6"/>
        <v>7.94202469136817E-3</v>
      </c>
      <c r="AL50" s="63"/>
      <c r="AM50" s="53"/>
      <c r="AN50" s="54">
        <f>SUM(AN47:AN49)</f>
        <v>12.951579900000002</v>
      </c>
      <c r="AO50" s="62"/>
      <c r="AP50" s="37">
        <f t="shared" si="7"/>
        <v>7.5039999999999552E-2</v>
      </c>
      <c r="AQ50" s="38">
        <f t="shared" si="8"/>
        <v>5.8276525046918491E-3</v>
      </c>
    </row>
    <row r="51" spans="2:43" ht="25" x14ac:dyDescent="0.25">
      <c r="B51" s="65" t="s">
        <v>31</v>
      </c>
      <c r="C51" s="21"/>
      <c r="D51" s="22" t="s">
        <v>20</v>
      </c>
      <c r="E51" s="23"/>
      <c r="F51" s="66">
        <f>'Proposed Rates'!D181</f>
        <v>3.3999999999999998E-3</v>
      </c>
      <c r="G51" s="58">
        <f>F18+G45</f>
        <v>155.02500000000001</v>
      </c>
      <c r="H51" s="67">
        <f t="shared" ref="H51:H53" si="59">G51*F51</f>
        <v>0.52708500000000003</v>
      </c>
      <c r="I51" s="27"/>
      <c r="J51" s="66">
        <f>'Proposed Rates'!E181</f>
        <v>3.3999999999999998E-3</v>
      </c>
      <c r="K51" s="58">
        <f>G51</f>
        <v>155.02500000000001</v>
      </c>
      <c r="L51" s="67">
        <f t="shared" ref="L51:L53" si="60">K51*J51</f>
        <v>0.52708500000000003</v>
      </c>
      <c r="M51" s="27"/>
      <c r="N51" s="30">
        <f t="shared" si="58"/>
        <v>0</v>
      </c>
      <c r="O51" s="68">
        <f t="shared" si="41"/>
        <v>0</v>
      </c>
      <c r="Q51" s="66">
        <f>'Proposed Rates'!F181</f>
        <v>3.3999999999999998E-3</v>
      </c>
      <c r="R51" s="58">
        <f>K51</f>
        <v>155.02500000000001</v>
      </c>
      <c r="S51" s="67">
        <f t="shared" ref="S51:S53" si="61">R51*Q51</f>
        <v>0.52708500000000003</v>
      </c>
      <c r="T51" s="27"/>
      <c r="U51" s="30">
        <f t="shared" si="1"/>
        <v>0</v>
      </c>
      <c r="V51" s="68">
        <f t="shared" si="2"/>
        <v>0</v>
      </c>
      <c r="X51" s="66">
        <f>'Proposed Rates'!G181</f>
        <v>3.3999999999999998E-3</v>
      </c>
      <c r="Y51" s="58">
        <f>R51</f>
        <v>155.02500000000001</v>
      </c>
      <c r="Z51" s="67">
        <f t="shared" ref="Z51:Z53" si="62">Y51*X51</f>
        <v>0.52708500000000003</v>
      </c>
      <c r="AA51" s="27"/>
      <c r="AB51" s="30">
        <f t="shared" si="3"/>
        <v>0</v>
      </c>
      <c r="AC51" s="68">
        <f t="shared" si="4"/>
        <v>0</v>
      </c>
      <c r="AE51" s="66">
        <f>'Proposed Rates'!H181</f>
        <v>3.3999999999999998E-3</v>
      </c>
      <c r="AF51" s="58">
        <f>Y51</f>
        <v>155.02500000000001</v>
      </c>
      <c r="AG51" s="67">
        <f t="shared" ref="AG51:AG53" si="63">AF51*AE51</f>
        <v>0.52708500000000003</v>
      </c>
      <c r="AH51" s="27"/>
      <c r="AI51" s="30">
        <f t="shared" si="5"/>
        <v>0</v>
      </c>
      <c r="AJ51" s="68">
        <f t="shared" si="6"/>
        <v>0</v>
      </c>
      <c r="AL51" s="66">
        <f>'Proposed Rates'!I181</f>
        <v>3.3999999999999998E-3</v>
      </c>
      <c r="AM51" s="58">
        <f>AF51</f>
        <v>155.02500000000001</v>
      </c>
      <c r="AN51" s="67">
        <f t="shared" ref="AN51:AN53" si="64">AM51*AL51</f>
        <v>0.52708500000000003</v>
      </c>
      <c r="AO51" s="27"/>
      <c r="AP51" s="30">
        <f t="shared" si="7"/>
        <v>0</v>
      </c>
      <c r="AQ51" s="68">
        <f t="shared" si="8"/>
        <v>0</v>
      </c>
    </row>
    <row r="52" spans="2:43" ht="25" x14ac:dyDescent="0.25">
      <c r="B52" s="65" t="s">
        <v>32</v>
      </c>
      <c r="C52" s="21"/>
      <c r="D52" s="22" t="s">
        <v>20</v>
      </c>
      <c r="E52" s="23"/>
      <c r="F52" s="66">
        <f>'Proposed Rates'!D195</f>
        <v>5.0000000000000001E-4</v>
      </c>
      <c r="G52" s="58">
        <f>G51</f>
        <v>155.02500000000001</v>
      </c>
      <c r="H52" s="67">
        <f t="shared" si="59"/>
        <v>7.7512499999999998E-2</v>
      </c>
      <c r="I52" s="27"/>
      <c r="J52" s="66">
        <f>'Proposed Rates'!E195</f>
        <v>5.0000000000000001E-4</v>
      </c>
      <c r="K52" s="58">
        <f>G52</f>
        <v>155.02500000000001</v>
      </c>
      <c r="L52" s="67">
        <f t="shared" si="60"/>
        <v>7.7512499999999998E-2</v>
      </c>
      <c r="M52" s="27"/>
      <c r="N52" s="30">
        <f t="shared" si="58"/>
        <v>0</v>
      </c>
      <c r="O52" s="68">
        <f t="shared" si="41"/>
        <v>0</v>
      </c>
      <c r="Q52" s="66">
        <f>'Proposed Rates'!F195</f>
        <v>5.0000000000000001E-4</v>
      </c>
      <c r="R52" s="58">
        <f>K52</f>
        <v>155.02500000000001</v>
      </c>
      <c r="S52" s="67">
        <f t="shared" si="61"/>
        <v>7.7512499999999998E-2</v>
      </c>
      <c r="T52" s="27"/>
      <c r="U52" s="30">
        <f t="shared" si="1"/>
        <v>0</v>
      </c>
      <c r="V52" s="68">
        <f t="shared" si="2"/>
        <v>0</v>
      </c>
      <c r="X52" s="66">
        <f>'Proposed Rates'!G195</f>
        <v>5.0000000000000001E-4</v>
      </c>
      <c r="Y52" s="58">
        <f>R52</f>
        <v>155.02500000000001</v>
      </c>
      <c r="Z52" s="67">
        <f t="shared" si="62"/>
        <v>7.7512499999999998E-2</v>
      </c>
      <c r="AA52" s="27"/>
      <c r="AB52" s="30">
        <f t="shared" si="3"/>
        <v>0</v>
      </c>
      <c r="AC52" s="68">
        <f t="shared" si="4"/>
        <v>0</v>
      </c>
      <c r="AE52" s="66">
        <f>'Proposed Rates'!H195</f>
        <v>5.0000000000000001E-4</v>
      </c>
      <c r="AF52" s="58">
        <f>Y52</f>
        <v>155.02500000000001</v>
      </c>
      <c r="AG52" s="67">
        <f t="shared" si="63"/>
        <v>7.7512499999999998E-2</v>
      </c>
      <c r="AH52" s="27"/>
      <c r="AI52" s="30">
        <f t="shared" si="5"/>
        <v>0</v>
      </c>
      <c r="AJ52" s="68">
        <f t="shared" si="6"/>
        <v>0</v>
      </c>
      <c r="AL52" s="66">
        <f>'Proposed Rates'!I195</f>
        <v>5.0000000000000001E-4</v>
      </c>
      <c r="AM52" s="58">
        <f>AF52</f>
        <v>155.02500000000001</v>
      </c>
      <c r="AN52" s="67">
        <f t="shared" si="64"/>
        <v>7.7512499999999998E-2</v>
      </c>
      <c r="AO52" s="27"/>
      <c r="AP52" s="30">
        <f t="shared" si="7"/>
        <v>0</v>
      </c>
      <c r="AQ52" s="68">
        <f t="shared" si="8"/>
        <v>0</v>
      </c>
    </row>
    <row r="53" spans="2:43" x14ac:dyDescent="0.25">
      <c r="B53" s="21" t="s">
        <v>33</v>
      </c>
      <c r="C53" s="21"/>
      <c r="D53" s="22" t="s">
        <v>17</v>
      </c>
      <c r="E53" s="23"/>
      <c r="F53" s="66">
        <f>'Proposed Rates'!D209</f>
        <v>0.25</v>
      </c>
      <c r="G53" s="25">
        <v>1</v>
      </c>
      <c r="H53" s="67">
        <f t="shared" si="59"/>
        <v>0.25</v>
      </c>
      <c r="I53" s="27"/>
      <c r="J53" s="66">
        <f>'Proposed Rates'!E209</f>
        <v>0.25</v>
      </c>
      <c r="K53" s="29">
        <v>1</v>
      </c>
      <c r="L53" s="67">
        <f t="shared" si="60"/>
        <v>0.25</v>
      </c>
      <c r="M53" s="27"/>
      <c r="N53" s="30">
        <f t="shared" si="58"/>
        <v>0</v>
      </c>
      <c r="O53" s="68">
        <f t="shared" si="41"/>
        <v>0</v>
      </c>
      <c r="Q53" s="66">
        <f>'Proposed Rates'!F209</f>
        <v>0.25</v>
      </c>
      <c r="R53" s="29">
        <v>1</v>
      </c>
      <c r="S53" s="67">
        <f t="shared" si="61"/>
        <v>0.25</v>
      </c>
      <c r="T53" s="27"/>
      <c r="U53" s="30">
        <f t="shared" si="1"/>
        <v>0</v>
      </c>
      <c r="V53" s="68">
        <f t="shared" si="2"/>
        <v>0</v>
      </c>
      <c r="X53" s="66">
        <f>'Proposed Rates'!G209</f>
        <v>0.25</v>
      </c>
      <c r="Y53" s="29">
        <v>1</v>
      </c>
      <c r="Z53" s="67">
        <f t="shared" si="62"/>
        <v>0.25</v>
      </c>
      <c r="AA53" s="27"/>
      <c r="AB53" s="30">
        <f t="shared" si="3"/>
        <v>0</v>
      </c>
      <c r="AC53" s="68">
        <f t="shared" si="4"/>
        <v>0</v>
      </c>
      <c r="AE53" s="66">
        <f>'Proposed Rates'!H209</f>
        <v>0.25</v>
      </c>
      <c r="AF53" s="29">
        <v>1</v>
      </c>
      <c r="AG53" s="67">
        <f t="shared" si="63"/>
        <v>0.25</v>
      </c>
      <c r="AH53" s="27"/>
      <c r="AI53" s="30">
        <f t="shared" si="5"/>
        <v>0</v>
      </c>
      <c r="AJ53" s="68">
        <f t="shared" si="6"/>
        <v>0</v>
      </c>
      <c r="AL53" s="66">
        <f>'Proposed Rates'!I209</f>
        <v>0.25</v>
      </c>
      <c r="AM53" s="29">
        <v>1</v>
      </c>
      <c r="AN53" s="67">
        <f t="shared" si="64"/>
        <v>0.25</v>
      </c>
      <c r="AO53" s="27"/>
      <c r="AP53" s="30">
        <f t="shared" si="7"/>
        <v>0</v>
      </c>
      <c r="AQ53" s="68">
        <f t="shared" si="8"/>
        <v>0</v>
      </c>
    </row>
    <row r="54" spans="2:43" x14ac:dyDescent="0.25">
      <c r="B54" s="43" t="s">
        <v>34</v>
      </c>
      <c r="C54" s="21"/>
      <c r="D54" s="22"/>
      <c r="E54" s="23"/>
      <c r="F54" s="66">
        <f>'Proposed Rates'!D222</f>
        <v>0.10100000000000001</v>
      </c>
      <c r="G54" s="71">
        <f>0.65*$F$18</f>
        <v>97.5</v>
      </c>
      <c r="H54" s="67">
        <f t="shared" ref="H54:H56" si="65">G54*F54</f>
        <v>9.8475000000000001</v>
      </c>
      <c r="I54" s="27"/>
      <c r="J54" s="66">
        <f>'Proposed Rates'!E222</f>
        <v>0.10100000000000001</v>
      </c>
      <c r="K54" s="71">
        <f>$G$54</f>
        <v>97.5</v>
      </c>
      <c r="L54" s="67">
        <f t="shared" ref="L54:L56" si="66">K54*J54</f>
        <v>9.8475000000000001</v>
      </c>
      <c r="M54" s="27"/>
      <c r="N54" s="30">
        <f t="shared" si="58"/>
        <v>0</v>
      </c>
      <c r="O54" s="68">
        <f t="shared" si="41"/>
        <v>0</v>
      </c>
      <c r="Q54" s="66">
        <f>'Proposed Rates'!F222</f>
        <v>0.10100000000000001</v>
      </c>
      <c r="R54" s="71">
        <f>$G$54</f>
        <v>97.5</v>
      </c>
      <c r="S54" s="67">
        <f t="shared" ref="S54:S56" si="67">R54*Q54</f>
        <v>9.8475000000000001</v>
      </c>
      <c r="T54" s="27"/>
      <c r="U54" s="30">
        <f t="shared" si="1"/>
        <v>0</v>
      </c>
      <c r="V54" s="68">
        <f t="shared" si="2"/>
        <v>0</v>
      </c>
      <c r="X54" s="66">
        <f>'Proposed Rates'!G222</f>
        <v>0.10100000000000001</v>
      </c>
      <c r="Y54" s="71">
        <f>$G$54</f>
        <v>97.5</v>
      </c>
      <c r="Z54" s="67">
        <f t="shared" ref="Z54:Z56" si="68">Y54*X54</f>
        <v>9.8475000000000001</v>
      </c>
      <c r="AA54" s="27"/>
      <c r="AB54" s="30">
        <f t="shared" si="3"/>
        <v>0</v>
      </c>
      <c r="AC54" s="68">
        <f t="shared" si="4"/>
        <v>0</v>
      </c>
      <c r="AE54" s="66">
        <f>'Proposed Rates'!H222</f>
        <v>0.10100000000000001</v>
      </c>
      <c r="AF54" s="71">
        <f>$G$54</f>
        <v>97.5</v>
      </c>
      <c r="AG54" s="67">
        <f t="shared" ref="AG54:AG56" si="69">AF54*AE54</f>
        <v>9.8475000000000001</v>
      </c>
      <c r="AH54" s="27"/>
      <c r="AI54" s="30">
        <f t="shared" si="5"/>
        <v>0</v>
      </c>
      <c r="AJ54" s="68">
        <f t="shared" si="6"/>
        <v>0</v>
      </c>
      <c r="AL54" s="66">
        <f>'Proposed Rates'!I222</f>
        <v>0.10100000000000001</v>
      </c>
      <c r="AM54" s="71">
        <f>$G$54</f>
        <v>97.5</v>
      </c>
      <c r="AN54" s="67">
        <f t="shared" ref="AN54:AN56" si="70">AM54*AL54</f>
        <v>9.8475000000000001</v>
      </c>
      <c r="AO54" s="27"/>
      <c r="AP54" s="30">
        <f t="shared" si="7"/>
        <v>0</v>
      </c>
      <c r="AQ54" s="68">
        <f t="shared" si="8"/>
        <v>0</v>
      </c>
    </row>
    <row r="55" spans="2:43" x14ac:dyDescent="0.25">
      <c r="B55" s="43" t="s">
        <v>35</v>
      </c>
      <c r="C55" s="21"/>
      <c r="D55" s="22"/>
      <c r="E55" s="23"/>
      <c r="F55" s="66">
        <f>'Proposed Rates'!D223</f>
        <v>0.14399999999999999</v>
      </c>
      <c r="G55" s="71">
        <f>0.17*$F$18</f>
        <v>25.500000000000004</v>
      </c>
      <c r="H55" s="67">
        <f t="shared" si="65"/>
        <v>3.6720000000000002</v>
      </c>
      <c r="I55" s="27"/>
      <c r="J55" s="66">
        <f>'Proposed Rates'!E223</f>
        <v>0.14399999999999999</v>
      </c>
      <c r="K55" s="71">
        <f>$G$55</f>
        <v>25.500000000000004</v>
      </c>
      <c r="L55" s="67">
        <f t="shared" si="66"/>
        <v>3.6720000000000002</v>
      </c>
      <c r="M55" s="27"/>
      <c r="N55" s="30">
        <f t="shared" si="58"/>
        <v>0</v>
      </c>
      <c r="O55" s="68">
        <f t="shared" si="41"/>
        <v>0</v>
      </c>
      <c r="Q55" s="66">
        <f>'Proposed Rates'!F223</f>
        <v>0.14399999999999999</v>
      </c>
      <c r="R55" s="71">
        <f>$G$55</f>
        <v>25.500000000000004</v>
      </c>
      <c r="S55" s="67">
        <f t="shared" si="67"/>
        <v>3.6720000000000002</v>
      </c>
      <c r="T55" s="27"/>
      <c r="U55" s="30">
        <f t="shared" si="1"/>
        <v>0</v>
      </c>
      <c r="V55" s="68">
        <f t="shared" si="2"/>
        <v>0</v>
      </c>
      <c r="X55" s="66">
        <f>'Proposed Rates'!G223</f>
        <v>0.14399999999999999</v>
      </c>
      <c r="Y55" s="71">
        <f>$G$55</f>
        <v>25.500000000000004</v>
      </c>
      <c r="Z55" s="67">
        <f t="shared" si="68"/>
        <v>3.6720000000000002</v>
      </c>
      <c r="AA55" s="27"/>
      <c r="AB55" s="30">
        <f t="shared" si="3"/>
        <v>0</v>
      </c>
      <c r="AC55" s="68">
        <f t="shared" si="4"/>
        <v>0</v>
      </c>
      <c r="AE55" s="66">
        <f>'Proposed Rates'!H223</f>
        <v>0.14399999999999999</v>
      </c>
      <c r="AF55" s="71">
        <f>$G$55</f>
        <v>25.500000000000004</v>
      </c>
      <c r="AG55" s="67">
        <f t="shared" si="69"/>
        <v>3.6720000000000002</v>
      </c>
      <c r="AH55" s="27"/>
      <c r="AI55" s="30">
        <f t="shared" si="5"/>
        <v>0</v>
      </c>
      <c r="AJ55" s="68">
        <f t="shared" si="6"/>
        <v>0</v>
      </c>
      <c r="AL55" s="66">
        <f>'Proposed Rates'!I223</f>
        <v>0.14399999999999999</v>
      </c>
      <c r="AM55" s="71">
        <f>$G$55</f>
        <v>25.500000000000004</v>
      </c>
      <c r="AN55" s="67">
        <f t="shared" si="70"/>
        <v>3.6720000000000002</v>
      </c>
      <c r="AO55" s="27"/>
      <c r="AP55" s="30">
        <f t="shared" si="7"/>
        <v>0</v>
      </c>
      <c r="AQ55" s="68">
        <f t="shared" si="8"/>
        <v>0</v>
      </c>
    </row>
    <row r="56" spans="2:43" x14ac:dyDescent="0.25">
      <c r="B56" s="11" t="s">
        <v>36</v>
      </c>
      <c r="C56" s="21"/>
      <c r="D56" s="22"/>
      <c r="E56" s="23"/>
      <c r="F56" s="66">
        <f>'Proposed Rates'!D224</f>
        <v>0.20799999999999999</v>
      </c>
      <c r="G56" s="71">
        <f>0.18*$F$18</f>
        <v>27</v>
      </c>
      <c r="H56" s="67">
        <f t="shared" si="65"/>
        <v>5.6159999999999997</v>
      </c>
      <c r="I56" s="27"/>
      <c r="J56" s="66">
        <f>'Proposed Rates'!E224</f>
        <v>0.20799999999999999</v>
      </c>
      <c r="K56" s="71">
        <f>$G$56</f>
        <v>27</v>
      </c>
      <c r="L56" s="67">
        <f t="shared" si="66"/>
        <v>5.6159999999999997</v>
      </c>
      <c r="M56" s="27"/>
      <c r="N56" s="30">
        <f t="shared" si="58"/>
        <v>0</v>
      </c>
      <c r="O56" s="68">
        <f t="shared" si="41"/>
        <v>0</v>
      </c>
      <c r="Q56" s="66">
        <f>'Proposed Rates'!F224</f>
        <v>0.20799999999999999</v>
      </c>
      <c r="R56" s="71">
        <f>$G$56</f>
        <v>27</v>
      </c>
      <c r="S56" s="67">
        <f t="shared" si="67"/>
        <v>5.6159999999999997</v>
      </c>
      <c r="T56" s="27"/>
      <c r="U56" s="30">
        <f t="shared" si="1"/>
        <v>0</v>
      </c>
      <c r="V56" s="68">
        <f t="shared" si="2"/>
        <v>0</v>
      </c>
      <c r="X56" s="66">
        <f>'Proposed Rates'!G224</f>
        <v>0.20799999999999999</v>
      </c>
      <c r="Y56" s="71">
        <f>$G$56</f>
        <v>27</v>
      </c>
      <c r="Z56" s="67">
        <f t="shared" si="68"/>
        <v>5.6159999999999997</v>
      </c>
      <c r="AA56" s="27"/>
      <c r="AB56" s="30">
        <f t="shared" si="3"/>
        <v>0</v>
      </c>
      <c r="AC56" s="68">
        <f t="shared" si="4"/>
        <v>0</v>
      </c>
      <c r="AE56" s="66">
        <f>'Proposed Rates'!H224</f>
        <v>0.20799999999999999</v>
      </c>
      <c r="AF56" s="71">
        <f>$G$56</f>
        <v>27</v>
      </c>
      <c r="AG56" s="67">
        <f t="shared" si="69"/>
        <v>5.6159999999999997</v>
      </c>
      <c r="AH56" s="27"/>
      <c r="AI56" s="30">
        <f t="shared" si="5"/>
        <v>0</v>
      </c>
      <c r="AJ56" s="68">
        <f t="shared" si="6"/>
        <v>0</v>
      </c>
      <c r="AL56" s="66">
        <f>'Proposed Rates'!I224</f>
        <v>0.20799999999999999</v>
      </c>
      <c r="AM56" s="71">
        <f>$G$56</f>
        <v>27</v>
      </c>
      <c r="AN56" s="67">
        <f t="shared" si="70"/>
        <v>5.6159999999999997</v>
      </c>
      <c r="AO56" s="27"/>
      <c r="AP56" s="30">
        <f t="shared" si="7"/>
        <v>0</v>
      </c>
      <c r="AQ56" s="68">
        <f t="shared" si="8"/>
        <v>0</v>
      </c>
    </row>
    <row r="57" spans="2:43" s="79" customFormat="1" x14ac:dyDescent="0.25">
      <c r="B57" s="72" t="s">
        <v>37</v>
      </c>
      <c r="C57" s="73"/>
      <c r="D57" s="74"/>
      <c r="E57" s="75"/>
      <c r="F57" s="66">
        <f>'Proposed Rates'!D226</f>
        <v>0.11899999999999999</v>
      </c>
      <c r="G57" s="76">
        <f>IF(AND($T$1=1, F18&gt;=600), 600, IF(AND($T$1=1, AND(F18&lt;600, F18&gt;=0)), F18, IF(AND($T$1=2, F18&gt;=1000), 1000, IF(AND($T$1=2, AND(F18&lt;1000, F18&gt;=0)), F18))))</f>
        <v>150</v>
      </c>
      <c r="H57" s="67">
        <f>G57*F57</f>
        <v>17.849999999999998</v>
      </c>
      <c r="I57" s="77"/>
      <c r="J57" s="66">
        <f>'Proposed Rates'!E226</f>
        <v>0.11899999999999999</v>
      </c>
      <c r="K57" s="76">
        <f>$G$57</f>
        <v>150</v>
      </c>
      <c r="L57" s="67">
        <f>K57*J57</f>
        <v>17.849999999999998</v>
      </c>
      <c r="M57" s="77"/>
      <c r="N57" s="78">
        <f t="shared" si="58"/>
        <v>0</v>
      </c>
      <c r="O57" s="68">
        <f t="shared" si="41"/>
        <v>0</v>
      </c>
      <c r="Q57" s="66">
        <f>'Proposed Rates'!F226</f>
        <v>0.11899999999999999</v>
      </c>
      <c r="R57" s="76">
        <f>$G$57</f>
        <v>150</v>
      </c>
      <c r="S57" s="67">
        <f>R57*Q57</f>
        <v>17.849999999999998</v>
      </c>
      <c r="T57" s="77"/>
      <c r="U57" s="78">
        <f t="shared" si="1"/>
        <v>0</v>
      </c>
      <c r="V57" s="68">
        <f t="shared" si="2"/>
        <v>0</v>
      </c>
      <c r="X57" s="66">
        <f>'Proposed Rates'!G226</f>
        <v>0.11899999999999999</v>
      </c>
      <c r="Y57" s="76">
        <f>$G$57</f>
        <v>150</v>
      </c>
      <c r="Z57" s="67">
        <f>Y57*X57</f>
        <v>17.849999999999998</v>
      </c>
      <c r="AA57" s="77"/>
      <c r="AB57" s="78">
        <f t="shared" si="3"/>
        <v>0</v>
      </c>
      <c r="AC57" s="68">
        <f t="shared" si="4"/>
        <v>0</v>
      </c>
      <c r="AE57" s="66">
        <f>'Proposed Rates'!H226</f>
        <v>0.11899999999999999</v>
      </c>
      <c r="AF57" s="76">
        <f>$G$57</f>
        <v>150</v>
      </c>
      <c r="AG57" s="67">
        <f>AF57*AE57</f>
        <v>17.849999999999998</v>
      </c>
      <c r="AH57" s="77"/>
      <c r="AI57" s="78">
        <f t="shared" si="5"/>
        <v>0</v>
      </c>
      <c r="AJ57" s="68">
        <f t="shared" si="6"/>
        <v>0</v>
      </c>
      <c r="AL57" s="66">
        <f>'Proposed Rates'!I226</f>
        <v>0.11899999999999999</v>
      </c>
      <c r="AM57" s="76">
        <f>$G$57</f>
        <v>150</v>
      </c>
      <c r="AN57" s="67">
        <f>AM57*AL57</f>
        <v>17.849999999999998</v>
      </c>
      <c r="AO57" s="77"/>
      <c r="AP57" s="78">
        <f t="shared" si="7"/>
        <v>0</v>
      </c>
      <c r="AQ57" s="68">
        <f t="shared" si="8"/>
        <v>0</v>
      </c>
    </row>
    <row r="58" spans="2:43" s="79" customFormat="1" ht="13" thickBot="1" x14ac:dyDescent="0.3">
      <c r="B58" s="72" t="s">
        <v>38</v>
      </c>
      <c r="C58" s="73"/>
      <c r="D58" s="74"/>
      <c r="E58" s="75"/>
      <c r="F58" s="66">
        <f>'Proposed Rates'!D227</f>
        <v>0.13900000000000001</v>
      </c>
      <c r="G58" s="76">
        <f>IF(AND($T$1=1, F18&gt;=600), F18-600, IF(AND($T$1=1, AND(F18&lt;600, F18&gt;=0)), 0, IF(AND($T$1=2, F18&gt;=1000), F18-1000, IF(AND($T$1=2, AND(F18&lt;1000, F18&gt;=0)), 0))))</f>
        <v>0</v>
      </c>
      <c r="H58" s="67">
        <f>G58*F58</f>
        <v>0</v>
      </c>
      <c r="I58" s="77"/>
      <c r="J58" s="66">
        <f>'Proposed Rates'!E227</f>
        <v>0.13900000000000001</v>
      </c>
      <c r="K58" s="76">
        <f>$G$58</f>
        <v>0</v>
      </c>
      <c r="L58" s="67">
        <f>K58*J58</f>
        <v>0</v>
      </c>
      <c r="M58" s="77"/>
      <c r="N58" s="78">
        <f t="shared" si="58"/>
        <v>0</v>
      </c>
      <c r="O58" s="68" t="str">
        <f t="shared" si="41"/>
        <v/>
      </c>
      <c r="Q58" s="66">
        <f>'Proposed Rates'!F227</f>
        <v>0.13900000000000001</v>
      </c>
      <c r="R58" s="76">
        <f>$G$58</f>
        <v>0</v>
      </c>
      <c r="S58" s="67">
        <f>R58*Q58</f>
        <v>0</v>
      </c>
      <c r="T58" s="77"/>
      <c r="U58" s="78">
        <f t="shared" si="1"/>
        <v>0</v>
      </c>
      <c r="V58" s="68" t="str">
        <f t="shared" si="2"/>
        <v/>
      </c>
      <c r="X58" s="66">
        <f>'Proposed Rates'!G227</f>
        <v>0.13900000000000001</v>
      </c>
      <c r="Y58" s="76">
        <f>$G$58</f>
        <v>0</v>
      </c>
      <c r="Z58" s="67">
        <f>Y58*X58</f>
        <v>0</v>
      </c>
      <c r="AA58" s="77"/>
      <c r="AB58" s="78">
        <f t="shared" si="3"/>
        <v>0</v>
      </c>
      <c r="AC58" s="68" t="str">
        <f t="shared" si="4"/>
        <v/>
      </c>
      <c r="AE58" s="66">
        <f>'Proposed Rates'!H227</f>
        <v>0.13900000000000001</v>
      </c>
      <c r="AF58" s="76">
        <f>$G$58</f>
        <v>0</v>
      </c>
      <c r="AG58" s="67">
        <f>AF58*AE58</f>
        <v>0</v>
      </c>
      <c r="AH58" s="77"/>
      <c r="AI58" s="78">
        <f t="shared" si="5"/>
        <v>0</v>
      </c>
      <c r="AJ58" s="68" t="str">
        <f t="shared" si="6"/>
        <v/>
      </c>
      <c r="AL58" s="66">
        <f>'Proposed Rates'!I225</f>
        <v>0</v>
      </c>
      <c r="AM58" s="76">
        <f>$G$58</f>
        <v>0</v>
      </c>
      <c r="AN58" s="67">
        <f>AM58*AL58</f>
        <v>0</v>
      </c>
      <c r="AO58" s="77"/>
      <c r="AP58" s="78">
        <f t="shared" si="7"/>
        <v>0</v>
      </c>
      <c r="AQ58" s="68" t="str">
        <f t="shared" si="8"/>
        <v/>
      </c>
    </row>
    <row r="59" spans="2:43" ht="8.25" customHeight="1" thickBot="1" x14ac:dyDescent="0.3">
      <c r="B59" s="80"/>
      <c r="C59" s="81"/>
      <c r="D59" s="82"/>
      <c r="E59" s="81"/>
      <c r="F59" s="83"/>
      <c r="G59" s="84"/>
      <c r="H59" s="85"/>
      <c r="I59" s="86"/>
      <c r="J59" s="83"/>
      <c r="K59" s="87"/>
      <c r="L59" s="85"/>
      <c r="M59" s="86"/>
      <c r="N59" s="88"/>
      <c r="O59" s="89"/>
      <c r="Q59" s="83"/>
      <c r="R59" s="87"/>
      <c r="S59" s="85"/>
      <c r="T59" s="86"/>
      <c r="U59" s="88"/>
      <c r="V59" s="89"/>
      <c r="X59" s="83"/>
      <c r="Y59" s="87"/>
      <c r="Z59" s="85"/>
      <c r="AA59" s="86"/>
      <c r="AB59" s="88"/>
      <c r="AC59" s="89"/>
      <c r="AE59" s="83"/>
      <c r="AF59" s="87"/>
      <c r="AG59" s="85"/>
      <c r="AH59" s="86"/>
      <c r="AI59" s="88"/>
      <c r="AJ59" s="89"/>
      <c r="AL59" s="83"/>
      <c r="AM59" s="87"/>
      <c r="AN59" s="85"/>
      <c r="AO59" s="86"/>
      <c r="AP59" s="88"/>
      <c r="AQ59" s="89"/>
    </row>
    <row r="60" spans="2:43" ht="13" x14ac:dyDescent="0.25">
      <c r="B60" s="90" t="s">
        <v>39</v>
      </c>
      <c r="C60" s="21"/>
      <c r="D60" s="21"/>
      <c r="E60" s="21"/>
      <c r="F60" s="91"/>
      <c r="G60" s="92"/>
      <c r="H60" s="93">
        <f>SUM(H51:H56,H50)</f>
        <v>32.056636750000003</v>
      </c>
      <c r="I60" s="94"/>
      <c r="J60" s="95"/>
      <c r="K60" s="95"/>
      <c r="L60" s="93">
        <f>SUM(L51:L56,L50)</f>
        <v>31.535077400000006</v>
      </c>
      <c r="M60" s="96"/>
      <c r="N60" s="97">
        <f t="shared" ref="N60" si="71">L60-H60</f>
        <v>-0.52155934999999687</v>
      </c>
      <c r="O60" s="98">
        <f t="shared" ref="O60" si="72">IF((H60)=0,"",(N60/H60))</f>
        <v>-1.6269933557518219E-2</v>
      </c>
      <c r="Q60" s="95"/>
      <c r="R60" s="95"/>
      <c r="S60" s="93">
        <f>SUM(S51:S56,S50)</f>
        <v>31.892477400000004</v>
      </c>
      <c r="T60" s="96"/>
      <c r="U60" s="97">
        <f t="shared" si="1"/>
        <v>0.35739999999999839</v>
      </c>
      <c r="V60" s="98">
        <f>IF((L60)=0,"",(U60/L60))</f>
        <v>1.1333411219088948E-2</v>
      </c>
      <c r="X60" s="95"/>
      <c r="Y60" s="95"/>
      <c r="Z60" s="93">
        <f>SUM(Z51:Z56,Z50)</f>
        <v>32.765177399999999</v>
      </c>
      <c r="AA60" s="96"/>
      <c r="AB60" s="97">
        <f t="shared" si="3"/>
        <v>0.8726999999999947</v>
      </c>
      <c r="AC60" s="98">
        <f>IF((S60)=0,"",(AB60/S60))</f>
        <v>2.7363819657358904E-2</v>
      </c>
      <c r="AE60" s="95"/>
      <c r="AF60" s="95"/>
      <c r="AG60" s="93">
        <f>SUM(AG51:AG56,AG50)</f>
        <v>32.866637400000002</v>
      </c>
      <c r="AH60" s="96"/>
      <c r="AI60" s="97">
        <f t="shared" ref="AI60:AI64" si="73">AG60-Z60</f>
        <v>0.10146000000000299</v>
      </c>
      <c r="AJ60" s="98">
        <f>IF((Z60)=0,"",(AI60/Z60))</f>
        <v>3.0965802126254622E-3</v>
      </c>
      <c r="AL60" s="95"/>
      <c r="AM60" s="95"/>
      <c r="AN60" s="93">
        <f>SUM(AN51:AN56,AN50)</f>
        <v>32.941677400000003</v>
      </c>
      <c r="AO60" s="96"/>
      <c r="AP60" s="97">
        <f t="shared" ref="AP60:AP64" si="74">AN60-AG60</f>
        <v>7.5040000000001328E-2</v>
      </c>
      <c r="AQ60" s="98">
        <f>IF((AG60)=0,"",(AP60/AG60))</f>
        <v>2.2831663332860855E-3</v>
      </c>
    </row>
    <row r="61" spans="2:43" x14ac:dyDescent="0.25">
      <c r="B61" s="99" t="s">
        <v>40</v>
      </c>
      <c r="C61" s="21"/>
      <c r="D61" s="21"/>
      <c r="E61" s="21"/>
      <c r="F61" s="100">
        <v>0.13</v>
      </c>
      <c r="G61" s="101"/>
      <c r="H61" s="102">
        <f>H60*F61</f>
        <v>4.1673627775000002</v>
      </c>
      <c r="I61" s="103"/>
      <c r="J61" s="104">
        <v>0.13</v>
      </c>
      <c r="K61" s="103"/>
      <c r="L61" s="105">
        <f>L60*J61</f>
        <v>4.099560062000001</v>
      </c>
      <c r="M61" s="106"/>
      <c r="N61" s="107">
        <f t="shared" si="58"/>
        <v>-6.7802715499999167E-2</v>
      </c>
      <c r="O61" s="108">
        <f t="shared" si="41"/>
        <v>-1.6269933557518119E-2</v>
      </c>
      <c r="Q61" s="104">
        <v>0.13</v>
      </c>
      <c r="R61" s="103"/>
      <c r="S61" s="105">
        <f>S60*Q61</f>
        <v>4.146022062000001</v>
      </c>
      <c r="T61" s="106"/>
      <c r="U61" s="107">
        <f t="shared" si="1"/>
        <v>4.6462000000000003E-2</v>
      </c>
      <c r="V61" s="108">
        <f t="shared" ref="V61:V70" si="75">IF((L61)=0,"",(U61/L61))</f>
        <v>1.1333411219088999E-2</v>
      </c>
      <c r="X61" s="104">
        <v>0.13</v>
      </c>
      <c r="Y61" s="103"/>
      <c r="Z61" s="105">
        <f>Z60*X61</f>
        <v>4.2594730619999996</v>
      </c>
      <c r="AA61" s="106"/>
      <c r="AB61" s="107">
        <f t="shared" si="3"/>
        <v>0.11345099999999864</v>
      </c>
      <c r="AC61" s="108">
        <f t="shared" ref="AC61:AC70" si="76">IF((S61)=0,"",(AB61/S61))</f>
        <v>2.7363819657358738E-2</v>
      </c>
      <c r="AE61" s="104">
        <v>0.13</v>
      </c>
      <c r="AF61" s="103"/>
      <c r="AG61" s="105">
        <f>AG60*AE61</f>
        <v>4.2726628620000007</v>
      </c>
      <c r="AH61" s="106"/>
      <c r="AI61" s="107">
        <f t="shared" si="73"/>
        <v>1.3189800000001028E-2</v>
      </c>
      <c r="AJ61" s="108">
        <f t="shared" ref="AJ61:AJ70" si="77">IF((Z61)=0,"",(AI61/Z61))</f>
        <v>3.0965802126256127E-3</v>
      </c>
      <c r="AL61" s="104">
        <v>0.13</v>
      </c>
      <c r="AM61" s="103"/>
      <c r="AN61" s="105">
        <f>AN60*AL61</f>
        <v>4.2824180620000005</v>
      </c>
      <c r="AO61" s="106"/>
      <c r="AP61" s="107">
        <f t="shared" si="74"/>
        <v>9.7551999999998529E-3</v>
      </c>
      <c r="AQ61" s="108">
        <f t="shared" ref="AQ61:AQ70" si="78">IF((AG61)=0,"",(AP61/AG61))</f>
        <v>2.2831663332860104E-3</v>
      </c>
    </row>
    <row r="62" spans="2:43" ht="13" x14ac:dyDescent="0.25">
      <c r="B62" s="109" t="s">
        <v>41</v>
      </c>
      <c r="C62" s="21"/>
      <c r="D62" s="21"/>
      <c r="E62" s="21"/>
      <c r="F62" s="110"/>
      <c r="G62" s="101"/>
      <c r="H62" s="102">
        <f>H60+H61</f>
        <v>36.223999527500006</v>
      </c>
      <c r="I62" s="103"/>
      <c r="J62" s="103"/>
      <c r="K62" s="103"/>
      <c r="L62" s="105">
        <f>L60+L61</f>
        <v>35.634637462000008</v>
      </c>
      <c r="M62" s="106"/>
      <c r="N62" s="107">
        <f t="shared" si="58"/>
        <v>-0.58936206549999781</v>
      </c>
      <c r="O62" s="108">
        <f t="shared" si="41"/>
        <v>-1.6269933557518258E-2</v>
      </c>
      <c r="Q62" s="103"/>
      <c r="R62" s="103"/>
      <c r="S62" s="105">
        <f>S60+S61</f>
        <v>36.038499462000004</v>
      </c>
      <c r="T62" s="106"/>
      <c r="U62" s="107">
        <f t="shared" si="1"/>
        <v>0.40386199999999661</v>
      </c>
      <c r="V62" s="108">
        <f t="shared" si="75"/>
        <v>1.1333411219088903E-2</v>
      </c>
      <c r="X62" s="103"/>
      <c r="Y62" s="103"/>
      <c r="Z62" s="105">
        <f>Z60+Z61</f>
        <v>37.024650461999997</v>
      </c>
      <c r="AA62" s="106"/>
      <c r="AB62" s="107">
        <f t="shared" si="3"/>
        <v>0.98615099999999245</v>
      </c>
      <c r="AC62" s="108">
        <f t="shared" si="76"/>
        <v>2.7363819657358859E-2</v>
      </c>
      <c r="AE62" s="103"/>
      <c r="AF62" s="103"/>
      <c r="AG62" s="105">
        <f>AG60+AG61</f>
        <v>37.139300262000006</v>
      </c>
      <c r="AH62" s="106"/>
      <c r="AI62" s="107">
        <f t="shared" si="73"/>
        <v>0.11464980000000935</v>
      </c>
      <c r="AJ62" s="108">
        <f t="shared" si="77"/>
        <v>3.096580212625624E-3</v>
      </c>
      <c r="AL62" s="103"/>
      <c r="AM62" s="103"/>
      <c r="AN62" s="105">
        <f>AN60+AN61</f>
        <v>37.224095462000001</v>
      </c>
      <c r="AO62" s="106"/>
      <c r="AP62" s="107">
        <f t="shared" si="74"/>
        <v>8.4795199999994963E-2</v>
      </c>
      <c r="AQ62" s="108">
        <f t="shared" si="78"/>
        <v>2.2831663332859094E-3</v>
      </c>
    </row>
    <row r="63" spans="2:43" ht="15.75" customHeight="1" x14ac:dyDescent="0.25">
      <c r="B63" s="421" t="s">
        <v>127</v>
      </c>
      <c r="C63" s="421"/>
      <c r="D63" s="421"/>
      <c r="E63" s="21"/>
      <c r="F63" s="262">
        <f>'Proposed Rates'!D266</f>
        <v>0.318</v>
      </c>
      <c r="G63" s="101"/>
      <c r="H63" s="111"/>
      <c r="I63" s="103"/>
      <c r="J63" s="264">
        <f>'Proposed Rates'!E266</f>
        <v>0.318</v>
      </c>
      <c r="K63" s="103"/>
      <c r="L63" s="174"/>
      <c r="M63" s="106"/>
      <c r="N63" s="112">
        <f t="shared" si="58"/>
        <v>0</v>
      </c>
      <c r="O63" s="113" t="str">
        <f t="shared" si="41"/>
        <v/>
      </c>
      <c r="Q63" s="264">
        <f>'Proposed Rates'!F266</f>
        <v>0.318</v>
      </c>
      <c r="R63" s="103"/>
      <c r="S63" s="174"/>
      <c r="T63" s="106"/>
      <c r="U63" s="112">
        <f t="shared" si="1"/>
        <v>0</v>
      </c>
      <c r="V63" s="113" t="str">
        <f t="shared" si="75"/>
        <v/>
      </c>
      <c r="X63" s="264">
        <f>'Proposed Rates'!G266</f>
        <v>0.318</v>
      </c>
      <c r="Y63" s="103"/>
      <c r="Z63" s="174"/>
      <c r="AA63" s="106"/>
      <c r="AB63" s="112">
        <f t="shared" si="3"/>
        <v>0</v>
      </c>
      <c r="AC63" s="113" t="str">
        <f t="shared" si="76"/>
        <v/>
      </c>
      <c r="AE63" s="264">
        <f>'Proposed Rates'!H266</f>
        <v>0.318</v>
      </c>
      <c r="AF63" s="103"/>
      <c r="AG63" s="174"/>
      <c r="AH63" s="106"/>
      <c r="AI63" s="112">
        <f t="shared" si="73"/>
        <v>0</v>
      </c>
      <c r="AJ63" s="113" t="str">
        <f t="shared" si="77"/>
        <v/>
      </c>
      <c r="AL63" s="264">
        <f>'Proposed Rates'!I266</f>
        <v>0.318</v>
      </c>
      <c r="AM63" s="103"/>
      <c r="AN63" s="174"/>
      <c r="AO63" s="106"/>
      <c r="AP63" s="112">
        <f t="shared" si="74"/>
        <v>0</v>
      </c>
      <c r="AQ63" s="113" t="str">
        <f t="shared" si="78"/>
        <v/>
      </c>
    </row>
    <row r="64" spans="2:43" ht="13.5" customHeight="1" thickBot="1" x14ac:dyDescent="0.3">
      <c r="B64" s="422" t="s">
        <v>126</v>
      </c>
      <c r="C64" s="422"/>
      <c r="D64" s="422"/>
      <c r="E64" s="114"/>
      <c r="F64" s="115"/>
      <c r="G64" s="116"/>
      <c r="H64" s="117">
        <f>H62-H63</f>
        <v>36.223999527500006</v>
      </c>
      <c r="I64" s="118"/>
      <c r="J64" s="118"/>
      <c r="K64" s="118"/>
      <c r="L64" s="119">
        <f>L62-L63</f>
        <v>35.634637462000008</v>
      </c>
      <c r="M64" s="120"/>
      <c r="N64" s="121">
        <f t="shared" si="58"/>
        <v>-0.58936206549999781</v>
      </c>
      <c r="O64" s="122">
        <f t="shared" si="41"/>
        <v>-1.6269933557518258E-2</v>
      </c>
      <c r="Q64" s="118"/>
      <c r="R64" s="118"/>
      <c r="S64" s="119">
        <f>S62-S63</f>
        <v>36.038499462000004</v>
      </c>
      <c r="T64" s="120"/>
      <c r="U64" s="121">
        <f t="shared" si="1"/>
        <v>0.40386199999999661</v>
      </c>
      <c r="V64" s="122">
        <f t="shared" si="75"/>
        <v>1.1333411219088903E-2</v>
      </c>
      <c r="X64" s="118"/>
      <c r="Y64" s="118"/>
      <c r="Z64" s="119">
        <f>Z62-Z63</f>
        <v>37.024650461999997</v>
      </c>
      <c r="AA64" s="120"/>
      <c r="AB64" s="121">
        <f t="shared" si="3"/>
        <v>0.98615099999999245</v>
      </c>
      <c r="AC64" s="122">
        <f t="shared" si="76"/>
        <v>2.7363819657358859E-2</v>
      </c>
      <c r="AE64" s="118"/>
      <c r="AF64" s="118"/>
      <c r="AG64" s="119">
        <f>AG62-AG63</f>
        <v>37.139300262000006</v>
      </c>
      <c r="AH64" s="120"/>
      <c r="AI64" s="121">
        <f t="shared" si="73"/>
        <v>0.11464980000000935</v>
      </c>
      <c r="AJ64" s="122">
        <f t="shared" si="77"/>
        <v>3.096580212625624E-3</v>
      </c>
      <c r="AL64" s="118"/>
      <c r="AM64" s="118"/>
      <c r="AN64" s="119">
        <f>AN62-AN63</f>
        <v>37.224095462000001</v>
      </c>
      <c r="AO64" s="120"/>
      <c r="AP64" s="121">
        <f t="shared" si="74"/>
        <v>8.4795199999994963E-2</v>
      </c>
      <c r="AQ64" s="122">
        <f t="shared" si="78"/>
        <v>2.2831663332859094E-3</v>
      </c>
    </row>
    <row r="65" spans="1:43" s="79" customFormat="1" ht="8.25" customHeight="1" thickBot="1" x14ac:dyDescent="0.3">
      <c r="B65" s="123"/>
      <c r="C65" s="124"/>
      <c r="D65" s="125"/>
      <c r="E65" s="124"/>
      <c r="F65" s="83"/>
      <c r="G65" s="126"/>
      <c r="H65" s="85"/>
      <c r="I65" s="127"/>
      <c r="J65" s="83"/>
      <c r="K65" s="128"/>
      <c r="L65" s="85"/>
      <c r="M65" s="127"/>
      <c r="N65" s="129"/>
      <c r="O65" s="89"/>
      <c r="Q65" s="83"/>
      <c r="R65" s="128"/>
      <c r="S65" s="85"/>
      <c r="T65" s="127"/>
      <c r="U65" s="129"/>
      <c r="V65" s="89"/>
      <c r="X65" s="83"/>
      <c r="Y65" s="128"/>
      <c r="Z65" s="85"/>
      <c r="AA65" s="127"/>
      <c r="AB65" s="129"/>
      <c r="AC65" s="89"/>
      <c r="AE65" s="83"/>
      <c r="AF65" s="128"/>
      <c r="AG65" s="85"/>
      <c r="AH65" s="127"/>
      <c r="AI65" s="129"/>
      <c r="AJ65" s="89"/>
      <c r="AL65" s="83"/>
      <c r="AM65" s="128"/>
      <c r="AN65" s="85"/>
      <c r="AO65" s="127"/>
      <c r="AP65" s="129"/>
      <c r="AQ65" s="89"/>
    </row>
    <row r="66" spans="1:43" s="79" customFormat="1" ht="13" x14ac:dyDescent="0.25">
      <c r="B66" s="130" t="s">
        <v>42</v>
      </c>
      <c r="C66" s="73"/>
      <c r="D66" s="73"/>
      <c r="E66" s="73"/>
      <c r="F66" s="131"/>
      <c r="G66" s="132"/>
      <c r="H66" s="133">
        <f>SUM(H57:H58,H50,H51:H53)</f>
        <v>30.77113675</v>
      </c>
      <c r="I66" s="134"/>
      <c r="J66" s="135"/>
      <c r="K66" s="135"/>
      <c r="L66" s="133">
        <f>SUM(L57:L58,L50,L51:L53)</f>
        <v>30.249577400000003</v>
      </c>
      <c r="M66" s="136"/>
      <c r="N66" s="137">
        <f t="shared" ref="N66:N70" si="79">L66-H66</f>
        <v>-0.52155934999999687</v>
      </c>
      <c r="O66" s="98">
        <f t="shared" ref="O66:O70" si="80">IF((H66)=0,"",(N66/H66))</f>
        <v>-1.6949628940828677E-2</v>
      </c>
      <c r="Q66" s="135"/>
      <c r="R66" s="135"/>
      <c r="S66" s="133">
        <f>SUM(S57:S58,S50,S51:S53)</f>
        <v>30.606977400000002</v>
      </c>
      <c r="T66" s="136"/>
      <c r="U66" s="137">
        <f t="shared" si="1"/>
        <v>0.35739999999999839</v>
      </c>
      <c r="V66" s="98">
        <f t="shared" si="75"/>
        <v>1.1815041092111202E-2</v>
      </c>
      <c r="X66" s="135"/>
      <c r="Y66" s="135"/>
      <c r="Z66" s="133">
        <f>SUM(Z57:Z58,Z50,Z51:Z53)</f>
        <v>31.4796774</v>
      </c>
      <c r="AA66" s="136"/>
      <c r="AB66" s="137">
        <f t="shared" si="3"/>
        <v>0.87269999999999825</v>
      </c>
      <c r="AC66" s="98">
        <f t="shared" si="76"/>
        <v>2.8513106295821232E-2</v>
      </c>
      <c r="AE66" s="135"/>
      <c r="AF66" s="135"/>
      <c r="AG66" s="133">
        <f>SUM(AG57:AG58,AG50,AG51:AG53)</f>
        <v>31.581137399999999</v>
      </c>
      <c r="AH66" s="136"/>
      <c r="AI66" s="137">
        <f t="shared" ref="AI66:AI70" si="81">AG66-Z66</f>
        <v>0.10145999999999944</v>
      </c>
      <c r="AJ66" s="98">
        <f t="shared" si="77"/>
        <v>3.2230317582606308E-3</v>
      </c>
      <c r="AL66" s="135"/>
      <c r="AM66" s="135"/>
      <c r="AN66" s="133">
        <f>SUM(AN57:AN58,AN50,AN51:AN53)</f>
        <v>31.656177400000001</v>
      </c>
      <c r="AO66" s="136"/>
      <c r="AP66" s="137">
        <f t="shared" ref="AP66:AP70" si="82">AN66-AG66</f>
        <v>7.5040000000001328E-2</v>
      </c>
      <c r="AQ66" s="98">
        <f t="shared" si="78"/>
        <v>2.376101881625116E-3</v>
      </c>
    </row>
    <row r="67" spans="1:43" s="79" customFormat="1" x14ac:dyDescent="0.25">
      <c r="B67" s="138" t="s">
        <v>40</v>
      </c>
      <c r="C67" s="73"/>
      <c r="D67" s="73"/>
      <c r="E67" s="73"/>
      <c r="F67" s="139">
        <v>0.13</v>
      </c>
      <c r="G67" s="132"/>
      <c r="H67" s="140">
        <f>H66*F67</f>
        <v>4.0002477775000003</v>
      </c>
      <c r="I67" s="141"/>
      <c r="J67" s="142">
        <v>0.13</v>
      </c>
      <c r="K67" s="143"/>
      <c r="L67" s="144">
        <f>L66*J67</f>
        <v>3.9324450620000007</v>
      </c>
      <c r="M67" s="145"/>
      <c r="N67" s="146">
        <f t="shared" si="79"/>
        <v>-6.7802715499999611E-2</v>
      </c>
      <c r="O67" s="108">
        <f t="shared" si="80"/>
        <v>-1.694962894082868E-2</v>
      </c>
      <c r="Q67" s="142">
        <v>0.13</v>
      </c>
      <c r="R67" s="143"/>
      <c r="S67" s="144">
        <f>S66*Q67</f>
        <v>3.9789070620000002</v>
      </c>
      <c r="T67" s="145"/>
      <c r="U67" s="146">
        <f t="shared" si="1"/>
        <v>4.6461999999999559E-2</v>
      </c>
      <c r="V67" s="108">
        <f t="shared" si="75"/>
        <v>1.1815041092111143E-2</v>
      </c>
      <c r="X67" s="142">
        <v>0.13</v>
      </c>
      <c r="Y67" s="143"/>
      <c r="Z67" s="144">
        <f>Z66*X67</f>
        <v>4.0923580619999997</v>
      </c>
      <c r="AA67" s="145"/>
      <c r="AB67" s="146">
        <f t="shared" si="3"/>
        <v>0.11345099999999952</v>
      </c>
      <c r="AC67" s="108">
        <f t="shared" si="76"/>
        <v>2.851310629582117E-2</v>
      </c>
      <c r="AE67" s="142">
        <v>0.13</v>
      </c>
      <c r="AF67" s="143"/>
      <c r="AG67" s="144">
        <f>AG66*AE67</f>
        <v>4.1055478619999999</v>
      </c>
      <c r="AH67" s="145"/>
      <c r="AI67" s="146">
        <f t="shared" si="81"/>
        <v>1.318980000000014E-2</v>
      </c>
      <c r="AJ67" s="108">
        <f t="shared" si="77"/>
        <v>3.2230317582606829E-3</v>
      </c>
      <c r="AL67" s="142">
        <v>0.13</v>
      </c>
      <c r="AM67" s="143"/>
      <c r="AN67" s="144">
        <f>AN66*AL67</f>
        <v>4.1153030620000006</v>
      </c>
      <c r="AO67" s="145"/>
      <c r="AP67" s="146">
        <f t="shared" si="82"/>
        <v>9.7552000000007411E-3</v>
      </c>
      <c r="AQ67" s="108">
        <f t="shared" si="78"/>
        <v>2.3761018816252548E-3</v>
      </c>
    </row>
    <row r="68" spans="1:43" s="79" customFormat="1" ht="13" x14ac:dyDescent="0.25">
      <c r="B68" s="147" t="s">
        <v>41</v>
      </c>
      <c r="C68" s="73"/>
      <c r="D68" s="73"/>
      <c r="E68" s="73"/>
      <c r="F68" s="148"/>
      <c r="G68" s="149"/>
      <c r="H68" s="140">
        <f>H66+H67</f>
        <v>34.771384527500004</v>
      </c>
      <c r="I68" s="141"/>
      <c r="J68" s="141"/>
      <c r="K68" s="141"/>
      <c r="L68" s="144">
        <f>L66+L67</f>
        <v>34.182022462000006</v>
      </c>
      <c r="M68" s="145"/>
      <c r="N68" s="146">
        <f t="shared" si="79"/>
        <v>-0.58936206549999781</v>
      </c>
      <c r="O68" s="108">
        <f t="shared" si="80"/>
        <v>-1.6949628940828715E-2</v>
      </c>
      <c r="Q68" s="141"/>
      <c r="R68" s="141"/>
      <c r="S68" s="144">
        <f>S66+S67</f>
        <v>34.585884462000003</v>
      </c>
      <c r="T68" s="145"/>
      <c r="U68" s="146">
        <f t="shared" si="1"/>
        <v>0.40386199999999661</v>
      </c>
      <c r="V68" s="108">
        <f t="shared" si="75"/>
        <v>1.1815041092111156E-2</v>
      </c>
      <c r="X68" s="141"/>
      <c r="Y68" s="141"/>
      <c r="Z68" s="144">
        <f>Z66+Z67</f>
        <v>35.572035462000002</v>
      </c>
      <c r="AA68" s="145"/>
      <c r="AB68" s="146">
        <f t="shared" si="3"/>
        <v>0.98615099999999956</v>
      </c>
      <c r="AC68" s="108">
        <f t="shared" si="76"/>
        <v>2.8513106295821277E-2</v>
      </c>
      <c r="AE68" s="141"/>
      <c r="AF68" s="141"/>
      <c r="AG68" s="144">
        <f>AG66+AG67</f>
        <v>35.686685261999997</v>
      </c>
      <c r="AH68" s="145"/>
      <c r="AI68" s="146">
        <f t="shared" si="81"/>
        <v>0.11464979999999514</v>
      </c>
      <c r="AJ68" s="108">
        <f t="shared" si="77"/>
        <v>3.2230317582605116E-3</v>
      </c>
      <c r="AL68" s="141"/>
      <c r="AM68" s="141"/>
      <c r="AN68" s="144">
        <f>AN66+AN67</f>
        <v>35.771480462</v>
      </c>
      <c r="AO68" s="145"/>
      <c r="AP68" s="146">
        <f t="shared" si="82"/>
        <v>8.4795200000002069E-2</v>
      </c>
      <c r="AQ68" s="108">
        <f t="shared" si="78"/>
        <v>2.3761018816251321E-3</v>
      </c>
    </row>
    <row r="69" spans="1:43" s="79" customFormat="1" ht="15.75" customHeight="1" x14ac:dyDescent="0.25">
      <c r="B69" s="421" t="s">
        <v>127</v>
      </c>
      <c r="C69" s="421"/>
      <c r="D69" s="421"/>
      <c r="E69" s="73"/>
      <c r="F69" s="263">
        <f>F63</f>
        <v>0.318</v>
      </c>
      <c r="G69" s="149"/>
      <c r="H69" s="150"/>
      <c r="I69" s="141"/>
      <c r="J69" s="265">
        <f>J63</f>
        <v>0.318</v>
      </c>
      <c r="K69" s="141"/>
      <c r="L69" s="175"/>
      <c r="M69" s="145"/>
      <c r="N69" s="151">
        <f t="shared" si="79"/>
        <v>0</v>
      </c>
      <c r="O69" s="113" t="str">
        <f t="shared" si="80"/>
        <v/>
      </c>
      <c r="Q69" s="265">
        <f>Q63</f>
        <v>0.318</v>
      </c>
      <c r="R69" s="141"/>
      <c r="S69" s="175"/>
      <c r="T69" s="145"/>
      <c r="U69" s="151">
        <f t="shared" si="1"/>
        <v>0</v>
      </c>
      <c r="V69" s="113" t="str">
        <f t="shared" si="75"/>
        <v/>
      </c>
      <c r="X69" s="265">
        <f>X63</f>
        <v>0.318</v>
      </c>
      <c r="Y69" s="141"/>
      <c r="Z69" s="175"/>
      <c r="AA69" s="145"/>
      <c r="AB69" s="151">
        <f t="shared" si="3"/>
        <v>0</v>
      </c>
      <c r="AC69" s="113" t="str">
        <f t="shared" si="76"/>
        <v/>
      </c>
      <c r="AE69" s="265">
        <f>AE63</f>
        <v>0.318</v>
      </c>
      <c r="AF69" s="141"/>
      <c r="AG69" s="175"/>
      <c r="AH69" s="145"/>
      <c r="AI69" s="151">
        <f t="shared" si="81"/>
        <v>0</v>
      </c>
      <c r="AJ69" s="113" t="str">
        <f t="shared" si="77"/>
        <v/>
      </c>
      <c r="AL69" s="265">
        <f>AL63</f>
        <v>0.318</v>
      </c>
      <c r="AM69" s="141"/>
      <c r="AN69" s="175"/>
      <c r="AO69" s="145"/>
      <c r="AP69" s="151">
        <f t="shared" si="82"/>
        <v>0</v>
      </c>
      <c r="AQ69" s="113" t="str">
        <f t="shared" si="78"/>
        <v/>
      </c>
    </row>
    <row r="70" spans="1:43" s="79" customFormat="1" ht="13.5" customHeight="1" thickBot="1" x14ac:dyDescent="0.3">
      <c r="B70" s="420" t="s">
        <v>128</v>
      </c>
      <c r="C70" s="420"/>
      <c r="D70" s="420"/>
      <c r="E70" s="152"/>
      <c r="F70" s="153"/>
      <c r="G70" s="154"/>
      <c r="H70" s="155">
        <f>H68-H69</f>
        <v>34.771384527500004</v>
      </c>
      <c r="I70" s="156"/>
      <c r="J70" s="156"/>
      <c r="K70" s="156"/>
      <c r="L70" s="157">
        <f>L68-L69</f>
        <v>34.182022462000006</v>
      </c>
      <c r="M70" s="158"/>
      <c r="N70" s="159">
        <f t="shared" si="79"/>
        <v>-0.58936206549999781</v>
      </c>
      <c r="O70" s="160">
        <f t="shared" si="80"/>
        <v>-1.6949628940828715E-2</v>
      </c>
      <c r="Q70" s="156"/>
      <c r="R70" s="156"/>
      <c r="S70" s="157">
        <f>S68-S69</f>
        <v>34.585884462000003</v>
      </c>
      <c r="T70" s="158"/>
      <c r="U70" s="159">
        <f t="shared" si="1"/>
        <v>0.40386199999999661</v>
      </c>
      <c r="V70" s="160">
        <f t="shared" si="75"/>
        <v>1.1815041092111156E-2</v>
      </c>
      <c r="X70" s="156"/>
      <c r="Y70" s="156"/>
      <c r="Z70" s="157">
        <f>Z68-Z69</f>
        <v>35.572035462000002</v>
      </c>
      <c r="AA70" s="158"/>
      <c r="AB70" s="159">
        <f t="shared" si="3"/>
        <v>0.98615099999999956</v>
      </c>
      <c r="AC70" s="160">
        <f t="shared" si="76"/>
        <v>2.8513106295821277E-2</v>
      </c>
      <c r="AE70" s="156"/>
      <c r="AF70" s="156"/>
      <c r="AG70" s="157">
        <f>AG68-AG69</f>
        <v>35.686685261999997</v>
      </c>
      <c r="AH70" s="158"/>
      <c r="AI70" s="159">
        <f t="shared" si="81"/>
        <v>0.11464979999999514</v>
      </c>
      <c r="AJ70" s="160">
        <f t="shared" si="77"/>
        <v>3.2230317582605116E-3</v>
      </c>
      <c r="AL70" s="156"/>
      <c r="AM70" s="156"/>
      <c r="AN70" s="157">
        <f>AN68-AN69</f>
        <v>35.771480462</v>
      </c>
      <c r="AO70" s="158"/>
      <c r="AP70" s="159">
        <f t="shared" si="82"/>
        <v>8.4795200000002069E-2</v>
      </c>
      <c r="AQ70" s="160">
        <f t="shared" si="78"/>
        <v>2.3761018816251321E-3</v>
      </c>
    </row>
    <row r="71" spans="1:43" s="79" customFormat="1" ht="8.25" customHeight="1" thickBot="1" x14ac:dyDescent="0.3">
      <c r="B71" s="123"/>
      <c r="C71" s="124"/>
      <c r="D71" s="125"/>
      <c r="E71" s="124"/>
      <c r="F71" s="161"/>
      <c r="G71" s="162"/>
      <c r="H71" s="163"/>
      <c r="I71" s="164"/>
      <c r="J71" s="161"/>
      <c r="K71" s="126"/>
      <c r="L71" s="165"/>
      <c r="M71" s="127"/>
      <c r="N71" s="166"/>
      <c r="O71" s="89"/>
      <c r="Q71" s="161"/>
      <c r="R71" s="126"/>
      <c r="S71" s="165"/>
      <c r="T71" s="127"/>
      <c r="U71" s="166"/>
      <c r="V71" s="89"/>
      <c r="X71" s="161"/>
      <c r="Y71" s="126"/>
      <c r="Z71" s="165"/>
      <c r="AA71" s="127"/>
      <c r="AB71" s="166"/>
      <c r="AC71" s="89"/>
      <c r="AE71" s="161"/>
      <c r="AF71" s="126"/>
      <c r="AG71" s="165"/>
      <c r="AH71" s="127"/>
      <c r="AI71" s="166"/>
      <c r="AJ71" s="89"/>
      <c r="AL71" s="161"/>
      <c r="AM71" s="126"/>
      <c r="AN71" s="165"/>
      <c r="AO71" s="127"/>
      <c r="AP71" s="166"/>
      <c r="AQ71" s="89"/>
    </row>
    <row r="72" spans="1:43" x14ac:dyDescent="0.25">
      <c r="L72" s="167"/>
      <c r="S72" s="167"/>
      <c r="Z72" s="167"/>
      <c r="AG72" s="167"/>
      <c r="AN72" s="167"/>
    </row>
    <row r="73" spans="1:43" ht="13" x14ac:dyDescent="0.3">
      <c r="B73" s="12" t="s">
        <v>43</v>
      </c>
      <c r="F73" s="168">
        <f>'Proposed Rates'!D280</f>
        <v>3.3500000000000002E-2</v>
      </c>
      <c r="J73" s="168">
        <f>+'Res (100)'!J74</f>
        <v>3.3799999999999997E-2</v>
      </c>
      <c r="Q73" s="168">
        <f>J73</f>
        <v>3.3799999999999997E-2</v>
      </c>
      <c r="X73" s="168">
        <f>Q73</f>
        <v>3.3799999999999997E-2</v>
      </c>
      <c r="AE73" s="168">
        <f>X73</f>
        <v>3.3799999999999997E-2</v>
      </c>
      <c r="AL73" s="168">
        <f>AE73</f>
        <v>3.3799999999999997E-2</v>
      </c>
    </row>
    <row r="75" spans="1:43" ht="15.75" customHeight="1" x14ac:dyDescent="0.3">
      <c r="A75" s="169" t="s">
        <v>44</v>
      </c>
    </row>
    <row r="76" spans="1:43" ht="13.5" customHeight="1" x14ac:dyDescent="0.25"/>
    <row r="77" spans="1:43" ht="8.25" customHeight="1" x14ac:dyDescent="0.25">
      <c r="A77" s="6" t="s">
        <v>45</v>
      </c>
    </row>
    <row r="78" spans="1:43" x14ac:dyDescent="0.25">
      <c r="A78" s="6" t="s">
        <v>46</v>
      </c>
    </row>
    <row r="80" spans="1:43" x14ac:dyDescent="0.25">
      <c r="A80" s="11" t="s">
        <v>47</v>
      </c>
    </row>
    <row r="81" spans="1:2" x14ac:dyDescent="0.25">
      <c r="A81" s="11" t="s">
        <v>48</v>
      </c>
    </row>
    <row r="83" spans="1:2" x14ac:dyDescent="0.25">
      <c r="A83" s="6" t="s">
        <v>49</v>
      </c>
    </row>
    <row r="84" spans="1:2" x14ac:dyDescent="0.25">
      <c r="A84" s="6" t="s">
        <v>50</v>
      </c>
    </row>
    <row r="85" spans="1:2" x14ac:dyDescent="0.25">
      <c r="A85" s="6" t="s">
        <v>51</v>
      </c>
    </row>
    <row r="86" spans="1:2" x14ac:dyDescent="0.25">
      <c r="A86" s="6" t="s">
        <v>52</v>
      </c>
    </row>
    <row r="87" spans="1:2" x14ac:dyDescent="0.25">
      <c r="A87" s="6" t="s">
        <v>53</v>
      </c>
    </row>
    <row r="89" spans="1:2" x14ac:dyDescent="0.25">
      <c r="A89" s="170"/>
      <c r="B89" s="6" t="s">
        <v>54</v>
      </c>
    </row>
    <row r="91" spans="1:2" x14ac:dyDescent="0.25">
      <c r="B91" s="171" t="s">
        <v>55</v>
      </c>
    </row>
  </sheetData>
  <sheetProtection selectLockedCells="1"/>
  <mergeCells count="28">
    <mergeCell ref="B63:D63"/>
    <mergeCell ref="B64:D64"/>
    <mergeCell ref="AE20:AG20"/>
    <mergeCell ref="AI20:AJ20"/>
    <mergeCell ref="AJ21:AJ22"/>
    <mergeCell ref="X20:Z20"/>
    <mergeCell ref="AB20:AC20"/>
    <mergeCell ref="AP21:AP22"/>
    <mergeCell ref="AQ21:AQ22"/>
    <mergeCell ref="B70:D70"/>
    <mergeCell ref="B69:D69"/>
    <mergeCell ref="AL20:AN20"/>
    <mergeCell ref="AP20:AQ20"/>
    <mergeCell ref="D21:D22"/>
    <mergeCell ref="N21:N22"/>
    <mergeCell ref="O21:O22"/>
    <mergeCell ref="U21:U22"/>
    <mergeCell ref="V21:V22"/>
    <mergeCell ref="AB21:AB22"/>
    <mergeCell ref="AC21:AC22"/>
    <mergeCell ref="AI21:AI22"/>
    <mergeCell ref="Q20:S20"/>
    <mergeCell ref="U20:V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1 D51:D59 D23:D38 D40:D46 D48:D49 D65">
      <formula1>"Monthly, per kWh, per kW"</formula1>
    </dataValidation>
    <dataValidation type="list" allowBlank="1" showInputMessage="1" showErrorMessage="1" sqref="E48:E49 E71 E65 E23:E38 E40:E46 E51:E59">
      <formula1>#REF!</formula1>
    </dataValidation>
  </dataValidations>
  <pageMargins left="0.74803149606299213" right="0.74803149606299213" top="0.98425196850393704" bottom="0.98425196850393704" header="0.51181102362204722" footer="0.51181102362204722"/>
  <pageSetup scale="40" fitToWidth="2" orientation="landscape" r:id="rId1"/>
  <headerFooter alignWithMargins="0"/>
  <colBreaks count="1" manualBreakCount="1">
    <brk id="33" min="9"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488950</xdr:colOff>
                    <xdr:row>16</xdr:row>
                    <xdr:rowOff>184150</xdr:rowOff>
                  </from>
                  <to>
                    <xdr:col>9</xdr:col>
                    <xdr:colOff>565150</xdr:colOff>
                    <xdr:row>18</xdr:row>
                    <xdr:rowOff>31750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374650</xdr:colOff>
                    <xdr:row>16</xdr:row>
                    <xdr:rowOff>114300</xdr:rowOff>
                  </from>
                  <to>
                    <xdr:col>15</xdr:col>
                    <xdr:colOff>190500</xdr:colOff>
                    <xdr:row>18</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HOLFIN-54-355</_dlc_DocId>
    <_dlc_DocIdUrl xmlns="2b8bb3d4-4679-4201-bf4e-ecf5a190cbdc">
      <Url>http://spapp01/sites/FIN/REG/RateApp/_layouts/DocIdRedir.aspx?ID=HOLFIN-54-355</Url>
      <Description>HOLFIN-54-355</Description>
    </_dlc_DocIdUrl>
  </documentManagement>
</p:properties>
</file>

<file path=customXml/item5.xml><?xml version="1.0" encoding="utf-8"?>
<?mso-contentType ?>
<SharedContentType xmlns="Microsoft.SharePoint.Taxonomy.ContentTypeSync" SourceId="9d54efc9-ddd0-46ce-8ac6-e4a1c98f1b3f" ContentTypeId="0x0101" PreviousValue="false"/>
</file>

<file path=customXml/itemProps1.xml><?xml version="1.0" encoding="utf-8"?>
<ds:datastoreItem xmlns:ds="http://schemas.openxmlformats.org/officeDocument/2006/customXml" ds:itemID="{F4D0305B-E2CE-4086-AA5F-76E85EDD0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AE6A0-662F-4B05-AC53-18BFECCB4AD7}">
  <ds:schemaRefs>
    <ds:schemaRef ds:uri="http://schemas.microsoft.com/sharepoint/events"/>
  </ds:schemaRefs>
</ds:datastoreItem>
</file>

<file path=customXml/itemProps3.xml><?xml version="1.0" encoding="utf-8"?>
<ds:datastoreItem xmlns:ds="http://schemas.openxmlformats.org/officeDocument/2006/customXml" ds:itemID="{5288244B-2585-4E13-9D47-BCD2CE651FAF}">
  <ds:schemaRefs>
    <ds:schemaRef ds:uri="http://schemas.microsoft.com/sharepoint/v3/contenttype/forms"/>
  </ds:schemaRefs>
</ds:datastoreItem>
</file>

<file path=customXml/itemProps4.xml><?xml version="1.0" encoding="utf-8"?>
<ds:datastoreItem xmlns:ds="http://schemas.openxmlformats.org/officeDocument/2006/customXml" ds:itemID="{86E7423D-1CB9-4B5B-803B-8EA12FC0FBA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b8bb3d4-4679-4201-bf4e-ecf5a190cbdc"/>
    <ds:schemaRef ds:uri="http://www.w3.org/XML/1998/namespace"/>
    <ds:schemaRef ds:uri="http://purl.org/dc/dcmitype/"/>
  </ds:schemaRefs>
</ds:datastoreItem>
</file>

<file path=customXml/itemProps5.xml><?xml version="1.0" encoding="utf-8"?>
<ds:datastoreItem xmlns:ds="http://schemas.openxmlformats.org/officeDocument/2006/customXml" ds:itemID="{AA505EB2-C254-4595-B89B-FE2DDF10F6E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Summary with $ and %</vt:lpstr>
      <vt:lpstr>2021</vt:lpstr>
      <vt:lpstr>2022</vt:lpstr>
      <vt:lpstr>2023</vt:lpstr>
      <vt:lpstr>2024</vt:lpstr>
      <vt:lpstr>2025</vt:lpstr>
      <vt:lpstr>Proposed Rates</vt:lpstr>
      <vt:lpstr>Res (100)</vt:lpstr>
      <vt:lpstr>Res (232)</vt:lpstr>
      <vt:lpstr>Res (250)</vt:lpstr>
      <vt:lpstr>Res (500)</vt:lpstr>
      <vt:lpstr>Res (750)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'2021'!Print_Area</vt:lpstr>
      <vt:lpstr>'2022'!Print_Area</vt:lpstr>
      <vt:lpstr>'2023'!Print_Area</vt:lpstr>
      <vt:lpstr>'2024'!Print_Area</vt:lpstr>
      <vt:lpstr>'2025'!Print_Area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(750)'!Print_Area</vt:lpstr>
      <vt:lpstr>'SC (1000)'!Print_Area</vt:lpstr>
      <vt:lpstr>'SC (10000)'!Print_Area</vt:lpstr>
      <vt:lpstr>'SC (15000)'!Print_Area</vt:lpstr>
      <vt:lpstr>'SC (2000)'!Print_Area</vt:lpstr>
      <vt:lpstr>'SC (5000)'!Print_Area</vt:lpstr>
      <vt:lpstr>'SN (.4)'!Print_Area</vt:lpstr>
      <vt:lpstr>'StLght (1.5)'!Print_Area</vt:lpstr>
      <vt:lpstr>'Summary with $ and %'!Print_Area</vt:lpstr>
      <vt:lpstr>'USL (470)'!Print_Area</vt:lpstr>
      <vt:lpstr>'&gt;1500(2500)'!Print_Titles</vt:lpstr>
      <vt:lpstr>'&gt;1500(4000)'!Print_Titles</vt:lpstr>
      <vt:lpstr>'&gt;50 (100)'!Print_Titles</vt:lpstr>
      <vt:lpstr>'&gt;50 (1000)'!Print_Titles</vt:lpstr>
      <vt:lpstr>'&gt;50 (250)'!Print_Titles</vt:lpstr>
      <vt:lpstr>'&gt;50 (500)'!Print_Titles</vt:lpstr>
      <vt:lpstr>'2021'!Print_Titles</vt:lpstr>
      <vt:lpstr>'2022'!Print_Titles</vt:lpstr>
      <vt:lpstr>'2023'!Print_Titles</vt:lpstr>
      <vt:lpstr>'2024'!Print_Titles</vt:lpstr>
      <vt:lpstr>'2025'!Print_Titles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(750)'!Print_Titles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Att-OEB-Q1-W_ Appendix 2-W_Bill_Impacts - Updated August 12</dc:title>
  <dc:creator>aprilb</dc:creator>
  <cp:lastModifiedBy>shaynet</cp:lastModifiedBy>
  <cp:lastPrinted>2020-02-08T00:40:32Z</cp:lastPrinted>
  <dcterms:created xsi:type="dcterms:W3CDTF">2015-04-28T13:50:50Z</dcterms:created>
  <dcterms:modified xsi:type="dcterms:W3CDTF">2020-12-03T15:19:43Z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e59e2791-b23a-4387-8a76-5073a8f37e8b</vt:lpwstr>
  </property>
  <property fmtid="{D5CDD505-2E9C-101B-9397-08002B2CF9AE}" pid="4" name="TaxKeyword">
    <vt:lpwstr/>
  </property>
</Properties>
</file>