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defaultThemeVersion="124226"/>
  <mc:AlternateContent xmlns:mc="http://schemas.openxmlformats.org/markup-compatibility/2006">
    <mc:Choice Requires="x15">
      <x15ac:absPath xmlns:x15ac="http://schemas.microsoft.com/office/spreadsheetml/2010/11/ac" url="G:\Applications Department\Department Applications\Rates\2021 Electricity Rates\IRM\IRM Applications\Annual IR\Elexiccon - Whitby\Final Decision and Model\Final Docs\"/>
    </mc:Choice>
  </mc:AlternateContent>
  <xr:revisionPtr revIDLastSave="0" documentId="8_{19988533-A829-4100-A8ED-A81E2B45F1A5}" xr6:coauthVersionLast="45" xr6:coauthVersionMax="45" xr10:uidLastSave="{00000000-0000-0000-0000-000000000000}"/>
  <bookViews>
    <workbookView xWindow="-103" yWindow="-103" windowWidth="22149" windowHeight="11949" tabRatio="789"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6-b Carrying Charges" sheetId="89" r:id="rId13"/>
    <sheet name="7.  Persistence Report" sheetId="68" r:id="rId14"/>
    <sheet name="7-b 2018 P &amp; C Report" sheetId="91" r:id="rId15"/>
    <sheet name="8.  Streetlighting" sheetId="85" r:id="rId16"/>
  </sheets>
  <externalReferences>
    <externalReference r:id="rId17"/>
    <externalReference r:id="rId18"/>
    <externalReference r:id="rId19"/>
    <externalReference r:id="rId20"/>
    <externalReference r:id="rId21"/>
    <externalReference r:id="rId22"/>
    <externalReference r:id="rId23"/>
  </externalReferences>
  <definedNames>
    <definedName name="_xlnm._FilterDatabase" localSheetId="13" hidden="1">'7.  Persistence Report'!$C$26:$BT$137</definedName>
    <definedName name="_xlnm._FilterDatabase" localSheetId="3" hidden="1">DropDownList!$A$1:$A$40</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Charges'!$A$1:$X$163</definedName>
    <definedName name="_xlnm.Print_Area" localSheetId="12">'6-b Carrying Charges'!$A$1:$N$47</definedName>
    <definedName name="_xlnm.Print_Area" localSheetId="13">'7.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project_count">[1]Database!$BI$12190:$BI$18332</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 localSheetId="12">'[2]LDC Targets'!$A$3:$D$83</definedName>
    <definedName name="Targets" localSheetId="14">'[3]LDC Targets'!$A$3:$D$83</definedName>
    <definedName name="Targets">'[4]LDC Targets'!$A$3:$D$83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5" i="89" l="1"/>
  <c r="G58" i="79" l="1"/>
  <c r="G57" i="79"/>
  <c r="G121" i="79"/>
  <c r="G122" i="79"/>
  <c r="F305" i="79"/>
  <c r="F304" i="79"/>
  <c r="E561" i="79" l="1"/>
  <c r="P561" i="79"/>
  <c r="O561" i="79"/>
  <c r="V127" i="46"/>
  <c r="K127" i="46" l="1"/>
  <c r="AX141" i="68" l="1"/>
  <c r="S141" i="68"/>
  <c r="J127" i="46"/>
  <c r="J255" i="46" l="1"/>
  <c r="BQ124" i="91"/>
  <c r="BD113" i="91" l="1"/>
  <c r="BD111" i="91"/>
  <c r="BD121" i="91" s="1"/>
  <c r="C7" i="89" l="1"/>
  <c r="J7" i="89" s="1"/>
  <c r="AB111" i="85"/>
  <c r="I121" i="47" l="1"/>
  <c r="BD117" i="91" l="1"/>
  <c r="BD123" i="91" s="1"/>
  <c r="BD116" i="91"/>
  <c r="BD112" i="91"/>
  <c r="BD122" i="91" l="1"/>
  <c r="BD124" i="91" s="1"/>
  <c r="BQ116" i="91"/>
  <c r="AA183" i="85" l="1"/>
  <c r="V183" i="85"/>
  <c r="W176" i="85"/>
  <c r="AB181" i="85"/>
  <c r="W181" i="85"/>
  <c r="AB180" i="85"/>
  <c r="W180" i="85"/>
  <c r="AB179" i="85"/>
  <c r="W179" i="85"/>
  <c r="AB178" i="85"/>
  <c r="W178" i="85"/>
  <c r="AB177" i="85"/>
  <c r="W177" i="85"/>
  <c r="AB176" i="85"/>
  <c r="AB174" i="85"/>
  <c r="AB173" i="85"/>
  <c r="AB172" i="85"/>
  <c r="AB171" i="85"/>
  <c r="AB170" i="85"/>
  <c r="AB169" i="85"/>
  <c r="AB168" i="85"/>
  <c r="AB167" i="85"/>
  <c r="W174" i="85"/>
  <c r="W173" i="85"/>
  <c r="W172" i="85"/>
  <c r="W171" i="85"/>
  <c r="W170" i="85"/>
  <c r="W169" i="85"/>
  <c r="W168" i="85"/>
  <c r="W167" i="85"/>
  <c r="AB166" i="85"/>
  <c r="W166" i="85"/>
  <c r="AB164" i="85"/>
  <c r="W164" i="85"/>
  <c r="AB163" i="85"/>
  <c r="W163" i="85"/>
  <c r="AB162" i="85"/>
  <c r="W162" i="85"/>
  <c r="AB161" i="85"/>
  <c r="W161" i="85"/>
  <c r="AB160" i="85"/>
  <c r="W160" i="85"/>
  <c r="AB158" i="85"/>
  <c r="AG51" i="85" s="1"/>
  <c r="W158" i="85"/>
  <c r="AF51" i="85" s="1"/>
  <c r="AB156" i="85"/>
  <c r="AG50" i="85" s="1"/>
  <c r="W156" i="85"/>
  <c r="AF50" i="85" s="1"/>
  <c r="W150" i="85"/>
  <c r="AB154" i="85"/>
  <c r="W154" i="85"/>
  <c r="AB153" i="85"/>
  <c r="W153" i="85"/>
  <c r="AB152" i="85"/>
  <c r="W152" i="85"/>
  <c r="AB151" i="85"/>
  <c r="W151" i="85"/>
  <c r="AB150" i="85"/>
  <c r="AB148" i="85"/>
  <c r="W148" i="85"/>
  <c r="AB147" i="85"/>
  <c r="W147" i="85"/>
  <c r="AB146" i="85"/>
  <c r="W146" i="85"/>
  <c r="AB145" i="85"/>
  <c r="W145" i="85"/>
  <c r="AB144" i="85"/>
  <c r="W144" i="85"/>
  <c r="AB143" i="85"/>
  <c r="W143" i="85"/>
  <c r="AB142" i="85"/>
  <c r="W142" i="85"/>
  <c r="AB141" i="85"/>
  <c r="W141" i="85"/>
  <c r="AB140" i="85"/>
  <c r="W140" i="85"/>
  <c r="AB139" i="85"/>
  <c r="W139" i="85"/>
  <c r="AB138" i="85"/>
  <c r="W138" i="85"/>
  <c r="AB136" i="85"/>
  <c r="AB135" i="85"/>
  <c r="AB134" i="85"/>
  <c r="AB133" i="85"/>
  <c r="AB132" i="85"/>
  <c r="AB131" i="85"/>
  <c r="AB130" i="85"/>
  <c r="AB129" i="85"/>
  <c r="AB128" i="85"/>
  <c r="AB127" i="85"/>
  <c r="AB126" i="85"/>
  <c r="AB125" i="85"/>
  <c r="W136" i="85"/>
  <c r="W135" i="85"/>
  <c r="W134" i="85"/>
  <c r="W133" i="85"/>
  <c r="W132" i="85"/>
  <c r="W131" i="85"/>
  <c r="W130" i="85"/>
  <c r="W129" i="85"/>
  <c r="W128" i="85"/>
  <c r="W127" i="85"/>
  <c r="W126" i="85"/>
  <c r="W125" i="85"/>
  <c r="W124" i="85"/>
  <c r="AB124" i="85"/>
  <c r="W111" i="85"/>
  <c r="AB122" i="85"/>
  <c r="AB121" i="85"/>
  <c r="AB120" i="85"/>
  <c r="AB119" i="85"/>
  <c r="AB118" i="85"/>
  <c r="AB117" i="85"/>
  <c r="AB116" i="85"/>
  <c r="AB115" i="85"/>
  <c r="AB114" i="85"/>
  <c r="AB113" i="85"/>
  <c r="AB112" i="85"/>
  <c r="W122" i="85"/>
  <c r="W121" i="85"/>
  <c r="W120" i="85"/>
  <c r="W119" i="85"/>
  <c r="W118" i="85"/>
  <c r="W117" i="85"/>
  <c r="W116" i="85"/>
  <c r="W115" i="85"/>
  <c r="W114" i="85"/>
  <c r="W113" i="85"/>
  <c r="W112" i="85"/>
  <c r="AF48" i="85" l="1"/>
  <c r="AG54" i="85"/>
  <c r="AF49" i="85"/>
  <c r="AG53" i="85"/>
  <c r="AF54" i="85"/>
  <c r="AG48" i="85"/>
  <c r="AH48" i="85" s="1"/>
  <c r="C62" i="85"/>
  <c r="J62" i="85" s="1"/>
  <c r="C63" i="85"/>
  <c r="L63" i="85" s="1"/>
  <c r="AG46" i="85"/>
  <c r="AF52" i="85"/>
  <c r="AF46" i="85"/>
  <c r="AH46" i="85" s="1"/>
  <c r="AG52" i="85"/>
  <c r="AH52" i="85" s="1"/>
  <c r="AG47" i="85"/>
  <c r="AG49" i="85"/>
  <c r="C61" i="85" s="1"/>
  <c r="H61" i="85" s="1"/>
  <c r="AF53" i="85"/>
  <c r="AF47" i="85"/>
  <c r="AH51" i="85"/>
  <c r="AH50" i="85"/>
  <c r="E60" i="85"/>
  <c r="E64" i="85"/>
  <c r="F64" i="85" s="1"/>
  <c r="G64" i="85" s="1"/>
  <c r="H64" i="85" s="1"/>
  <c r="I64" i="85" s="1"/>
  <c r="J64" i="85" s="1"/>
  <c r="K64" i="85" s="1"/>
  <c r="E66" i="85"/>
  <c r="E63" i="85"/>
  <c r="F63" i="85" s="1"/>
  <c r="G63" i="85" s="1"/>
  <c r="H63" i="85" s="1"/>
  <c r="I63" i="85" s="1"/>
  <c r="J63" i="85" s="1"/>
  <c r="E65" i="85"/>
  <c r="F65" i="85" s="1"/>
  <c r="G65" i="85" s="1"/>
  <c r="H65" i="85" s="1"/>
  <c r="I65" i="85" s="1"/>
  <c r="J65" i="85" s="1"/>
  <c r="K65" i="85" s="1"/>
  <c r="L65" i="85" s="1"/>
  <c r="E61" i="85"/>
  <c r="F61" i="85" s="1"/>
  <c r="E62" i="85"/>
  <c r="F62" i="85" s="1"/>
  <c r="G62" i="85" s="1"/>
  <c r="H62" i="85" s="1"/>
  <c r="C64" i="85" l="1"/>
  <c r="M64" i="85" s="1"/>
  <c r="C65" i="85"/>
  <c r="N65" i="85" s="1"/>
  <c r="O65" i="85" s="1"/>
  <c r="C66" i="85"/>
  <c r="O66" i="85" s="1"/>
  <c r="AH54" i="85"/>
  <c r="F66" i="85"/>
  <c r="G66" i="85" s="1"/>
  <c r="H66" i="85" s="1"/>
  <c r="I66" i="85" s="1"/>
  <c r="J66" i="85" s="1"/>
  <c r="K66" i="85" s="1"/>
  <c r="L66" i="85" s="1"/>
  <c r="C58" i="85"/>
  <c r="E58" i="85" s="1"/>
  <c r="F58" i="85" s="1"/>
  <c r="G58" i="85" s="1"/>
  <c r="H58" i="85" s="1"/>
  <c r="I58" i="85" s="1"/>
  <c r="J58" i="85" s="1"/>
  <c r="K58" i="85" s="1"/>
  <c r="L58" i="85" s="1"/>
  <c r="M58" i="85" s="1"/>
  <c r="N58" i="85" s="1"/>
  <c r="O58" i="85" s="1"/>
  <c r="C59" i="85"/>
  <c r="F59" i="85" s="1"/>
  <c r="G59" i="85" s="1"/>
  <c r="H59" i="85" s="1"/>
  <c r="I59" i="85" s="1"/>
  <c r="J59" i="85" s="1"/>
  <c r="K59" i="85" s="1"/>
  <c r="L59" i="85" s="1"/>
  <c r="M59" i="85" s="1"/>
  <c r="N59" i="85" s="1"/>
  <c r="O59" i="85" s="1"/>
  <c r="C60" i="85"/>
  <c r="G60" i="85" s="1"/>
  <c r="H60" i="85"/>
  <c r="I60" i="85" s="1"/>
  <c r="J60" i="85" s="1"/>
  <c r="K60" i="85" s="1"/>
  <c r="L60" i="85" s="1"/>
  <c r="M60" i="85" s="1"/>
  <c r="N60" i="85" s="1"/>
  <c r="O60" i="85" s="1"/>
  <c r="AH53" i="85"/>
  <c r="I61" i="85"/>
  <c r="J61" i="85" s="1"/>
  <c r="K61" i="85" s="1"/>
  <c r="L61" i="85" s="1"/>
  <c r="M61" i="85" s="1"/>
  <c r="N61" i="85" s="1"/>
  <c r="O61" i="85" s="1"/>
  <c r="K62" i="85"/>
  <c r="L62" i="85" s="1"/>
  <c r="M62" i="85" s="1"/>
  <c r="N62" i="85" s="1"/>
  <c r="O62" i="85" s="1"/>
  <c r="AH49" i="85"/>
  <c r="AH47" i="85"/>
  <c r="M63" i="85"/>
  <c r="N63" i="85" s="1"/>
  <c r="O63" i="85" s="1"/>
  <c r="M66" i="85"/>
  <c r="P66" i="85" s="1"/>
  <c r="N64" i="85"/>
  <c r="P62" i="85"/>
  <c r="R62" i="85" s="1"/>
  <c r="P65" i="85"/>
  <c r="R65" i="85" s="1"/>
  <c r="P58" i="85" l="1"/>
  <c r="R58" i="85" s="1"/>
  <c r="P60" i="85"/>
  <c r="R60" i="85" s="1"/>
  <c r="P61" i="85"/>
  <c r="R61" i="85" s="1"/>
  <c r="P63" i="85"/>
  <c r="R63" i="85" s="1"/>
  <c r="O64" i="85"/>
  <c r="P64" i="85" s="1"/>
  <c r="R64" i="85" s="1"/>
  <c r="R66" i="85"/>
  <c r="P59" i="85"/>
  <c r="R59" i="85" s="1"/>
  <c r="R67" i="85" l="1"/>
  <c r="Q378" i="79"/>
  <c r="F378" i="79"/>
  <c r="R195" i="79" l="1"/>
  <c r="H513" i="46"/>
  <c r="S513" i="46"/>
  <c r="I384" i="46"/>
  <c r="T384" i="46"/>
  <c r="U255" i="46"/>
  <c r="G195" i="79" l="1"/>
  <c r="R127" i="46"/>
  <c r="S127" i="46"/>
  <c r="T127" i="46"/>
  <c r="U127" i="46"/>
  <c r="P127" i="46"/>
  <c r="Q127" i="46"/>
  <c r="O127" i="46"/>
  <c r="B33" i="89" l="1"/>
  <c r="B34" i="89" s="1"/>
  <c r="B19" i="89"/>
  <c r="B20" i="89" s="1"/>
  <c r="B21" i="89" s="1"/>
  <c r="B22" i="89" s="1"/>
  <c r="B23" i="89" s="1"/>
  <c r="B24" i="89" s="1"/>
  <c r="B25" i="89" s="1"/>
  <c r="B26" i="89" s="1"/>
  <c r="B27" i="89" s="1"/>
  <c r="B28" i="89" s="1"/>
  <c r="B29" i="89" s="1"/>
  <c r="B30" i="89" s="1"/>
  <c r="C31" i="89" s="1"/>
  <c r="J31" i="89" s="1"/>
  <c r="I146" i="47" s="1"/>
  <c r="C17" i="89"/>
  <c r="J17" i="89" s="1"/>
  <c r="I131" i="47" s="1"/>
  <c r="C16" i="89"/>
  <c r="J16" i="89" s="1"/>
  <c r="I130" i="47" s="1"/>
  <c r="C15" i="89"/>
  <c r="J15" i="89" s="1"/>
  <c r="I129" i="47" s="1"/>
  <c r="C14" i="89"/>
  <c r="J14" i="89" s="1"/>
  <c r="I128" i="47" s="1"/>
  <c r="C13" i="89"/>
  <c r="J13" i="89" s="1"/>
  <c r="I127" i="47" s="1"/>
  <c r="C12" i="89"/>
  <c r="J12" i="89" s="1"/>
  <c r="I126" i="47" s="1"/>
  <c r="C11" i="89"/>
  <c r="J11" i="89" s="1"/>
  <c r="I125" i="47" s="1"/>
  <c r="C10" i="89"/>
  <c r="J10" i="89" s="1"/>
  <c r="I124" i="47" s="1"/>
  <c r="C9" i="89"/>
  <c r="J9" i="89" s="1"/>
  <c r="I123" i="47" s="1"/>
  <c r="C8" i="89"/>
  <c r="J8" i="89" s="1"/>
  <c r="I122" i="47" s="1"/>
  <c r="M6" i="89"/>
  <c r="L120" i="47" s="1"/>
  <c r="L6" i="89"/>
  <c r="K120" i="47" s="1"/>
  <c r="K6" i="89"/>
  <c r="J120" i="47" s="1"/>
  <c r="J6" i="89"/>
  <c r="I120" i="47" s="1"/>
  <c r="E6" i="89"/>
  <c r="D6" i="89"/>
  <c r="N4" i="89"/>
  <c r="M4" i="89"/>
  <c r="L4" i="89"/>
  <c r="K4" i="89"/>
  <c r="J4" i="89"/>
  <c r="C25" i="89" l="1"/>
  <c r="J25" i="89" s="1"/>
  <c r="I140" i="47" s="1"/>
  <c r="C23" i="89"/>
  <c r="J23" i="89" s="1"/>
  <c r="I138" i="47" s="1"/>
  <c r="C26" i="89"/>
  <c r="J26" i="89" s="1"/>
  <c r="I141" i="47" s="1"/>
  <c r="C30" i="89"/>
  <c r="J30" i="89" s="1"/>
  <c r="I145" i="47" s="1"/>
  <c r="C22" i="89"/>
  <c r="J22" i="89" s="1"/>
  <c r="I137" i="47" s="1"/>
  <c r="C29" i="89"/>
  <c r="J29" i="89" s="1"/>
  <c r="I144" i="47" s="1"/>
  <c r="C24" i="89"/>
  <c r="J24" i="89" s="1"/>
  <c r="I139" i="47" s="1"/>
  <c r="C27" i="89"/>
  <c r="J27" i="89" s="1"/>
  <c r="I142" i="47" s="1"/>
  <c r="C28" i="89"/>
  <c r="J28" i="89" s="1"/>
  <c r="I143" i="47" s="1"/>
  <c r="C20" i="89"/>
  <c r="J20" i="89" s="1"/>
  <c r="I135" i="47" s="1"/>
  <c r="L17" i="89"/>
  <c r="K131" i="47" s="1"/>
  <c r="L13" i="89"/>
  <c r="K127" i="47" s="1"/>
  <c r="L11" i="89"/>
  <c r="K125" i="47" s="1"/>
  <c r="K16" i="89"/>
  <c r="J130" i="47" s="1"/>
  <c r="L15" i="89"/>
  <c r="K129" i="47" s="1"/>
  <c r="K14" i="89"/>
  <c r="J128" i="47" s="1"/>
  <c r="K12" i="89"/>
  <c r="J126" i="47" s="1"/>
  <c r="K10" i="89"/>
  <c r="J124" i="47" s="1"/>
  <c r="L9" i="89"/>
  <c r="K123" i="47" s="1"/>
  <c r="K8" i="89"/>
  <c r="J122" i="47" s="1"/>
  <c r="L7" i="89"/>
  <c r="K121" i="47" s="1"/>
  <c r="C21" i="89"/>
  <c r="E8" i="89"/>
  <c r="E10" i="89"/>
  <c r="E12" i="89"/>
  <c r="E14" i="89"/>
  <c r="E16" i="89"/>
  <c r="L8" i="89"/>
  <c r="K122" i="47" s="1"/>
  <c r="L10" i="89"/>
  <c r="K124" i="47" s="1"/>
  <c r="L12" i="89"/>
  <c r="K126" i="47" s="1"/>
  <c r="L14" i="89"/>
  <c r="K128" i="47" s="1"/>
  <c r="L16" i="89"/>
  <c r="K130" i="47" s="1"/>
  <c r="E7" i="89"/>
  <c r="E9" i="89"/>
  <c r="E11" i="89"/>
  <c r="E13" i="89"/>
  <c r="E15" i="89"/>
  <c r="E17" i="89"/>
  <c r="K7" i="89"/>
  <c r="K9" i="89"/>
  <c r="J123" i="47" s="1"/>
  <c r="K11" i="89"/>
  <c r="J125" i="47" s="1"/>
  <c r="K13" i="89"/>
  <c r="J127" i="47" s="1"/>
  <c r="K15" i="89"/>
  <c r="J129" i="47" s="1"/>
  <c r="K17" i="89"/>
  <c r="J131" i="47" s="1"/>
  <c r="C34" i="89"/>
  <c r="M34" i="89" s="1"/>
  <c r="L150" i="47" s="1"/>
  <c r="C35" i="89"/>
  <c r="B35" i="89"/>
  <c r="M7" i="89"/>
  <c r="L121" i="47" s="1"/>
  <c r="M8" i="89"/>
  <c r="L122" i="47" s="1"/>
  <c r="M9" i="89"/>
  <c r="L123" i="47" s="1"/>
  <c r="M10" i="89"/>
  <c r="L124" i="47" s="1"/>
  <c r="M11" i="89"/>
  <c r="M12" i="89"/>
  <c r="M13" i="89"/>
  <c r="L127" i="47" s="1"/>
  <c r="M14" i="89"/>
  <c r="L128" i="47" s="1"/>
  <c r="M15" i="89"/>
  <c r="L129" i="47" s="1"/>
  <c r="M16" i="89"/>
  <c r="L130" i="47" s="1"/>
  <c r="M17" i="89"/>
  <c r="L131" i="47" s="1"/>
  <c r="K20" i="89"/>
  <c r="J135" i="47" s="1"/>
  <c r="K22" i="89"/>
  <c r="J137" i="47" s="1"/>
  <c r="K23" i="89"/>
  <c r="J138" i="47" s="1"/>
  <c r="K26" i="89"/>
  <c r="J141" i="47" s="1"/>
  <c r="K28" i="89"/>
  <c r="J143" i="47" s="1"/>
  <c r="K29" i="89"/>
  <c r="J144" i="47" s="1"/>
  <c r="K31" i="89"/>
  <c r="J146" i="47" s="1"/>
  <c r="N6" i="89"/>
  <c r="L20" i="89"/>
  <c r="K135" i="47" s="1"/>
  <c r="L22" i="89"/>
  <c r="K137" i="47" s="1"/>
  <c r="L23" i="89"/>
  <c r="K138" i="47" s="1"/>
  <c r="L24" i="89"/>
  <c r="K139" i="47" s="1"/>
  <c r="L25" i="89"/>
  <c r="K140" i="47" s="1"/>
  <c r="L29" i="89"/>
  <c r="K144" i="47" s="1"/>
  <c r="L31" i="89"/>
  <c r="K146" i="47" s="1"/>
  <c r="M20" i="89"/>
  <c r="L135" i="47" s="1"/>
  <c r="M22" i="89"/>
  <c r="L137" i="47" s="1"/>
  <c r="M25" i="89"/>
  <c r="L140" i="47" s="1"/>
  <c r="M26" i="89"/>
  <c r="L141" i="47" s="1"/>
  <c r="M29" i="89"/>
  <c r="L144" i="47" s="1"/>
  <c r="M31" i="89"/>
  <c r="L146" i="47" s="1"/>
  <c r="D7" i="89"/>
  <c r="D8" i="89" s="1"/>
  <c r="D9" i="89" s="1"/>
  <c r="D10" i="89" s="1"/>
  <c r="D11" i="89" s="1"/>
  <c r="D12" i="89" s="1"/>
  <c r="D13" i="89" s="1"/>
  <c r="D14" i="89" s="1"/>
  <c r="D15" i="89" s="1"/>
  <c r="D16" i="89" s="1"/>
  <c r="D17" i="89" s="1"/>
  <c r="D20" i="89" s="1"/>
  <c r="M30" i="89" l="1"/>
  <c r="L145" i="47" s="1"/>
  <c r="K24" i="89"/>
  <c r="J139" i="47" s="1"/>
  <c r="M24" i="89"/>
  <c r="L139" i="47" s="1"/>
  <c r="L26" i="89"/>
  <c r="K141" i="47" s="1"/>
  <c r="K25" i="89"/>
  <c r="J140" i="47" s="1"/>
  <c r="N7" i="89"/>
  <c r="J121" i="47"/>
  <c r="N12" i="89"/>
  <c r="L126" i="47"/>
  <c r="M28" i="89"/>
  <c r="L143" i="47" s="1"/>
  <c r="L28" i="89"/>
  <c r="K143" i="47" s="1"/>
  <c r="N11" i="89"/>
  <c r="L125" i="47"/>
  <c r="E20" i="89"/>
  <c r="L27" i="89"/>
  <c r="K142" i="47" s="1"/>
  <c r="K27" i="89"/>
  <c r="J142" i="47" s="1"/>
  <c r="E30" i="89"/>
  <c r="M27" i="89"/>
  <c r="L142" i="47" s="1"/>
  <c r="M23" i="89"/>
  <c r="L138" i="47" s="1"/>
  <c r="L30" i="89"/>
  <c r="K145" i="47" s="1"/>
  <c r="K30" i="89"/>
  <c r="J145" i="47" s="1"/>
  <c r="D21" i="89"/>
  <c r="D22" i="89" s="1"/>
  <c r="D23" i="89" s="1"/>
  <c r="D24" i="89" s="1"/>
  <c r="D25" i="89" s="1"/>
  <c r="D26" i="89" s="1"/>
  <c r="D27" i="89" s="1"/>
  <c r="D28" i="89" s="1"/>
  <c r="D29" i="89" s="1"/>
  <c r="D30" i="89" s="1"/>
  <c r="D31" i="89" s="1"/>
  <c r="L21" i="89"/>
  <c r="K136" i="47" s="1"/>
  <c r="E31" i="89"/>
  <c r="K21" i="89"/>
  <c r="J136" i="47" s="1"/>
  <c r="E29" i="89"/>
  <c r="E26" i="89"/>
  <c r="E25" i="89"/>
  <c r="E22" i="89"/>
  <c r="E28" i="89"/>
  <c r="M21" i="89"/>
  <c r="L136" i="47" s="1"/>
  <c r="E21" i="89"/>
  <c r="N16" i="89"/>
  <c r="N14" i="89"/>
  <c r="N13" i="89"/>
  <c r="K34" i="89"/>
  <c r="J150" i="47" s="1"/>
  <c r="E34" i="89"/>
  <c r="D34" i="89"/>
  <c r="D35" i="89" s="1"/>
  <c r="J34" i="89"/>
  <c r="I150" i="47" s="1"/>
  <c r="N29" i="89"/>
  <c r="N25" i="89"/>
  <c r="N23" i="89"/>
  <c r="E27" i="89"/>
  <c r="E23" i="89"/>
  <c r="N15" i="89"/>
  <c r="N10" i="89"/>
  <c r="N8" i="89"/>
  <c r="N31" i="89"/>
  <c r="N22" i="89"/>
  <c r="L34" i="89"/>
  <c r="K150" i="47" s="1"/>
  <c r="N20" i="89"/>
  <c r="N17" i="89"/>
  <c r="N9" i="89"/>
  <c r="J21" i="89"/>
  <c r="E24" i="89"/>
  <c r="E35" i="89"/>
  <c r="C36" i="89"/>
  <c r="B36" i="89"/>
  <c r="M35" i="89"/>
  <c r="L151" i="47" s="1"/>
  <c r="L35" i="89"/>
  <c r="K151" i="47" s="1"/>
  <c r="K35" i="89"/>
  <c r="J151" i="47" s="1"/>
  <c r="J35" i="89"/>
  <c r="I151" i="47" s="1"/>
  <c r="N26" i="89" l="1"/>
  <c r="N24" i="89"/>
  <c r="N28" i="89"/>
  <c r="N27" i="89"/>
  <c r="N21" i="89"/>
  <c r="I136" i="47"/>
  <c r="N30" i="89"/>
  <c r="N34" i="89"/>
  <c r="L36" i="89"/>
  <c r="K152" i="47" s="1"/>
  <c r="M36" i="89"/>
  <c r="L152" i="47" s="1"/>
  <c r="K36" i="89"/>
  <c r="J152" i="47" s="1"/>
  <c r="J36" i="89"/>
  <c r="I152" i="47" s="1"/>
  <c r="D36" i="89"/>
  <c r="N35" i="89"/>
  <c r="E36" i="89"/>
  <c r="C37" i="89"/>
  <c r="B37" i="89"/>
  <c r="N36" i="89" l="1"/>
  <c r="E37" i="89"/>
  <c r="C38" i="89"/>
  <c r="B38" i="89"/>
  <c r="K37" i="89"/>
  <c r="J153" i="47" s="1"/>
  <c r="J37" i="89"/>
  <c r="I153" i="47" s="1"/>
  <c r="D37" i="89"/>
  <c r="M37" i="89"/>
  <c r="L153" i="47" s="1"/>
  <c r="L37" i="89"/>
  <c r="K153" i="47" s="1"/>
  <c r="N37" i="89" l="1"/>
  <c r="E38" i="89"/>
  <c r="C39" i="89"/>
  <c r="B39" i="89"/>
  <c r="J38" i="89"/>
  <c r="I154" i="47" s="1"/>
  <c r="K38" i="89"/>
  <c r="J154" i="47" s="1"/>
  <c r="D38" i="89"/>
  <c r="M38" i="89"/>
  <c r="L154" i="47" s="1"/>
  <c r="L38" i="89"/>
  <c r="K154" i="47" s="1"/>
  <c r="N38" i="89" l="1"/>
  <c r="D39" i="89"/>
  <c r="K39" i="89"/>
  <c r="J155" i="47" s="1"/>
  <c r="M39" i="89"/>
  <c r="L155" i="47" s="1"/>
  <c r="J39" i="89"/>
  <c r="I155" i="47" s="1"/>
  <c r="L39" i="89"/>
  <c r="K155" i="47" s="1"/>
  <c r="E39" i="89"/>
  <c r="C40" i="89"/>
  <c r="B40" i="89"/>
  <c r="N39" i="89" l="1"/>
  <c r="D40" i="89"/>
  <c r="J40" i="89"/>
  <c r="I156" i="47" s="1"/>
  <c r="M40" i="89"/>
  <c r="L156" i="47" s="1"/>
  <c r="L40" i="89"/>
  <c r="K156" i="47" s="1"/>
  <c r="K40" i="89"/>
  <c r="J156" i="47" s="1"/>
  <c r="C41" i="89"/>
  <c r="E40" i="89"/>
  <c r="B41" i="89"/>
  <c r="B42" i="89" l="1"/>
  <c r="C42" i="89"/>
  <c r="E41" i="89"/>
  <c r="N40" i="89"/>
  <c r="M41" i="89"/>
  <c r="L157" i="47" s="1"/>
  <c r="L41" i="89"/>
  <c r="K157" i="47" s="1"/>
  <c r="K41" i="89"/>
  <c r="J157" i="47" s="1"/>
  <c r="D41" i="89"/>
  <c r="J41" i="89"/>
  <c r="I157" i="47" s="1"/>
  <c r="M42" i="89" l="1"/>
  <c r="L158" i="47" s="1"/>
  <c r="L42" i="89"/>
  <c r="K158" i="47" s="1"/>
  <c r="D42" i="89"/>
  <c r="K42" i="89"/>
  <c r="J158" i="47" s="1"/>
  <c r="J42" i="89"/>
  <c r="I158" i="47" s="1"/>
  <c r="N41" i="89"/>
  <c r="B43" i="89"/>
  <c r="C43" i="89"/>
  <c r="E42" i="89"/>
  <c r="N42" i="89" l="1"/>
  <c r="M43" i="89"/>
  <c r="L159" i="47" s="1"/>
  <c r="L43" i="89"/>
  <c r="K159" i="47" s="1"/>
  <c r="K43" i="89"/>
  <c r="J159" i="47" s="1"/>
  <c r="J43" i="89"/>
  <c r="I159" i="47" s="1"/>
  <c r="D43" i="89"/>
  <c r="E43" i="89"/>
  <c r="C44" i="89"/>
  <c r="B44" i="89"/>
  <c r="B45" i="89" s="1"/>
  <c r="E44" i="89" l="1"/>
  <c r="C45" i="89"/>
  <c r="L44" i="89"/>
  <c r="K160" i="47" s="1"/>
  <c r="M44" i="89"/>
  <c r="L160" i="47" s="1"/>
  <c r="K44" i="89"/>
  <c r="J160" i="47" s="1"/>
  <c r="J44" i="89"/>
  <c r="D44" i="89"/>
  <c r="N43" i="89"/>
  <c r="N44" i="89" l="1"/>
  <c r="I160" i="47"/>
  <c r="E45" i="89"/>
  <c r="K45" i="89"/>
  <c r="J161" i="47" s="1"/>
  <c r="J45" i="89"/>
  <c r="I161" i="47" s="1"/>
  <c r="M45" i="89"/>
  <c r="D45" i="89"/>
  <c r="L45" i="89"/>
  <c r="L47" i="89" l="1"/>
  <c r="K161" i="47"/>
  <c r="K47" i="89"/>
  <c r="M47" i="89"/>
  <c r="L161" i="47"/>
  <c r="N45" i="89"/>
  <c r="N47" i="89" s="1"/>
  <c r="J47" i="89"/>
  <c r="W109" i="85" l="1"/>
  <c r="W108" i="85"/>
  <c r="W107" i="85"/>
  <c r="W106" i="85"/>
  <c r="W105" i="85"/>
  <c r="W104" i="85"/>
  <c r="W103" i="85"/>
  <c r="W102" i="85"/>
  <c r="W101" i="85"/>
  <c r="W99" i="85"/>
  <c r="W98" i="85"/>
  <c r="W97" i="85"/>
  <c r="W96" i="85"/>
  <c r="W95" i="85"/>
  <c r="W94" i="85"/>
  <c r="W93" i="85"/>
  <c r="W92" i="85"/>
  <c r="W91" i="85"/>
  <c r="W89" i="85"/>
  <c r="AF43" i="85" s="1"/>
  <c r="W87" i="85"/>
  <c r="W86" i="85"/>
  <c r="W84" i="85"/>
  <c r="W83" i="85"/>
  <c r="W82" i="85"/>
  <c r="W80" i="85"/>
  <c r="W79" i="85"/>
  <c r="W77" i="85"/>
  <c r="W76" i="85"/>
  <c r="W74" i="85"/>
  <c r="W73" i="85"/>
  <c r="W72" i="85"/>
  <c r="W71" i="85"/>
  <c r="W70" i="85"/>
  <c r="W69" i="85"/>
  <c r="W67" i="85"/>
  <c r="W66" i="85"/>
  <c r="W65" i="85"/>
  <c r="W63" i="85"/>
  <c r="W62" i="85"/>
  <c r="W60" i="85"/>
  <c r="W59" i="85"/>
  <c r="W57" i="85"/>
  <c r="W56" i="85"/>
  <c r="W55" i="85"/>
  <c r="W54" i="85"/>
  <c r="W52" i="85"/>
  <c r="W51" i="85"/>
  <c r="W50" i="85"/>
  <c r="W49" i="85"/>
  <c r="W47" i="85"/>
  <c r="W46" i="85"/>
  <c r="W45" i="85"/>
  <c r="W43" i="85"/>
  <c r="AF31" i="85" s="1"/>
  <c r="W41" i="85"/>
  <c r="W40" i="85"/>
  <c r="W38" i="85"/>
  <c r="W37" i="85"/>
  <c r="W35" i="85"/>
  <c r="W34" i="85"/>
  <c r="W33" i="85"/>
  <c r="W31" i="85"/>
  <c r="W30" i="85"/>
  <c r="W29" i="85"/>
  <c r="W28" i="85"/>
  <c r="AB109" i="85"/>
  <c r="AB108" i="85"/>
  <c r="AB107" i="85"/>
  <c r="AB106" i="85"/>
  <c r="AB105" i="85"/>
  <c r="AB104" i="85"/>
  <c r="AB103" i="85"/>
  <c r="AB102" i="85"/>
  <c r="AB101" i="85"/>
  <c r="AB99" i="85"/>
  <c r="AB98" i="85"/>
  <c r="AB97" i="85"/>
  <c r="AB96" i="85"/>
  <c r="AB95" i="85"/>
  <c r="AB94" i="85"/>
  <c r="AB93" i="85"/>
  <c r="AB92" i="85"/>
  <c r="AB91" i="85"/>
  <c r="AB89" i="85"/>
  <c r="AG43" i="85" s="1"/>
  <c r="AB87" i="85"/>
  <c r="AB86" i="85"/>
  <c r="AB84" i="85"/>
  <c r="AB83" i="85"/>
  <c r="AB82" i="85"/>
  <c r="AB80" i="85"/>
  <c r="AB79" i="85"/>
  <c r="AB77" i="85"/>
  <c r="AB76" i="85"/>
  <c r="AB74" i="85"/>
  <c r="AB73" i="85"/>
  <c r="AB72" i="85"/>
  <c r="AB71" i="85"/>
  <c r="AB70" i="85"/>
  <c r="AB69" i="85"/>
  <c r="AB67" i="85"/>
  <c r="AB66" i="85"/>
  <c r="AB65" i="85"/>
  <c r="AB63" i="85"/>
  <c r="AB62" i="85"/>
  <c r="AG36" i="85" s="1"/>
  <c r="AB60" i="85"/>
  <c r="AB59" i="85"/>
  <c r="AB57" i="85"/>
  <c r="AB56" i="85"/>
  <c r="AB55" i="85"/>
  <c r="AB54" i="85"/>
  <c r="AB52" i="85"/>
  <c r="AB51" i="85"/>
  <c r="AB50" i="85"/>
  <c r="AB49" i="85"/>
  <c r="AB47" i="85"/>
  <c r="AB46" i="85"/>
  <c r="AB45" i="85"/>
  <c r="AB43" i="85"/>
  <c r="AG31" i="85" s="1"/>
  <c r="C31" i="85" s="1"/>
  <c r="D31" i="85" s="1"/>
  <c r="E31" i="85" s="1"/>
  <c r="F31" i="85" s="1"/>
  <c r="G31" i="85" s="1"/>
  <c r="H31" i="85" s="1"/>
  <c r="I31" i="85" s="1"/>
  <c r="J31" i="85" s="1"/>
  <c r="K31" i="85" s="1"/>
  <c r="L31" i="85" s="1"/>
  <c r="M31" i="85" s="1"/>
  <c r="N31" i="85" s="1"/>
  <c r="O31" i="85" s="1"/>
  <c r="AB41" i="85"/>
  <c r="AB40" i="85"/>
  <c r="AG30" i="85" s="1"/>
  <c r="AB38" i="85"/>
  <c r="AB37" i="85"/>
  <c r="AB35" i="85"/>
  <c r="AB34" i="85"/>
  <c r="AB33" i="85"/>
  <c r="AB31" i="85"/>
  <c r="AB30" i="85"/>
  <c r="AB29" i="85"/>
  <c r="AB28" i="85"/>
  <c r="AF30" i="85" l="1"/>
  <c r="AF36" i="85"/>
  <c r="AG29" i="85"/>
  <c r="AG35" i="85"/>
  <c r="C39" i="85" s="1"/>
  <c r="D39" i="85" s="1"/>
  <c r="E39" i="85" s="1"/>
  <c r="F39" i="85" s="1"/>
  <c r="G39" i="85" s="1"/>
  <c r="H39" i="85" s="1"/>
  <c r="I39" i="85" s="1"/>
  <c r="J39" i="85" s="1"/>
  <c r="K39" i="85" s="1"/>
  <c r="L39" i="85" s="1"/>
  <c r="M39" i="85" s="1"/>
  <c r="N39" i="85" s="1"/>
  <c r="O39" i="85" s="1"/>
  <c r="AF29" i="85"/>
  <c r="AF35" i="85"/>
  <c r="AG42" i="85"/>
  <c r="AF42" i="85"/>
  <c r="AH42" i="85" s="1"/>
  <c r="C51" i="85"/>
  <c r="D51" i="85" s="1"/>
  <c r="E51" i="85" s="1"/>
  <c r="F51" i="85" s="1"/>
  <c r="G51" i="85" s="1"/>
  <c r="H51" i="85" s="1"/>
  <c r="I51" i="85" s="1"/>
  <c r="J51" i="85" s="1"/>
  <c r="K51" i="85" s="1"/>
  <c r="L51" i="85" s="1"/>
  <c r="M51" i="85" s="1"/>
  <c r="N51" i="85" s="1"/>
  <c r="O51" i="85" s="1"/>
  <c r="AG45" i="85"/>
  <c r="AF45" i="85"/>
  <c r="C53" i="85" s="1"/>
  <c r="D53" i="85" s="1"/>
  <c r="E53" i="85" s="1"/>
  <c r="F53" i="85" s="1"/>
  <c r="G53" i="85" s="1"/>
  <c r="H53" i="85" s="1"/>
  <c r="I53" i="85" s="1"/>
  <c r="J53" i="85" s="1"/>
  <c r="K53" i="85" s="1"/>
  <c r="L53" i="85" s="1"/>
  <c r="M53" i="85" s="1"/>
  <c r="N53" i="85" s="1"/>
  <c r="O53" i="85" s="1"/>
  <c r="W183" i="85"/>
  <c r="AB183" i="85"/>
  <c r="AG27" i="85"/>
  <c r="AF27" i="85"/>
  <c r="C27" i="85" s="1"/>
  <c r="AG38" i="85"/>
  <c r="AG40" i="85"/>
  <c r="AG44" i="85"/>
  <c r="AF38" i="85"/>
  <c r="AF40" i="85"/>
  <c r="AF44" i="85"/>
  <c r="C52" i="85" s="1"/>
  <c r="AF33" i="85"/>
  <c r="AF34" i="85"/>
  <c r="AF37" i="85"/>
  <c r="AG33" i="85"/>
  <c r="AG34" i="85"/>
  <c r="AG37" i="85"/>
  <c r="AG28" i="85"/>
  <c r="AG32" i="85"/>
  <c r="AG39" i="85"/>
  <c r="AG41" i="85"/>
  <c r="AF28" i="85"/>
  <c r="AF32" i="85"/>
  <c r="AF39" i="85"/>
  <c r="AF41" i="85"/>
  <c r="C30" i="85"/>
  <c r="D30" i="85" s="1"/>
  <c r="E30" i="85" s="1"/>
  <c r="F30" i="85" s="1"/>
  <c r="G30" i="85" s="1"/>
  <c r="H30" i="85" s="1"/>
  <c r="I30" i="85" s="1"/>
  <c r="J30" i="85" s="1"/>
  <c r="K30" i="85" s="1"/>
  <c r="L30" i="85" s="1"/>
  <c r="M30" i="85" s="1"/>
  <c r="N30" i="85" s="1"/>
  <c r="O30" i="85" s="1"/>
  <c r="C40" i="85"/>
  <c r="D40" i="85" s="1"/>
  <c r="E40" i="85" s="1"/>
  <c r="F40" i="85" s="1"/>
  <c r="G40" i="85" s="1"/>
  <c r="H40" i="85" s="1"/>
  <c r="I40" i="85" s="1"/>
  <c r="J40" i="85" s="1"/>
  <c r="K40" i="85" s="1"/>
  <c r="L40" i="85" s="1"/>
  <c r="M40" i="85" s="1"/>
  <c r="N40" i="85" s="1"/>
  <c r="O40" i="85" s="1"/>
  <c r="AH31" i="85"/>
  <c r="AH43" i="85"/>
  <c r="AH36" i="85"/>
  <c r="AH30" i="85"/>
  <c r="P378" i="79"/>
  <c r="E378" i="79"/>
  <c r="P195" i="79"/>
  <c r="Q195" i="79"/>
  <c r="E195" i="79"/>
  <c r="F195" i="79"/>
  <c r="P513" i="46"/>
  <c r="Q513" i="46"/>
  <c r="R513" i="46"/>
  <c r="E513" i="46"/>
  <c r="F513" i="46"/>
  <c r="G513" i="46"/>
  <c r="P384" i="46"/>
  <c r="Q384" i="46"/>
  <c r="R384" i="46"/>
  <c r="S384" i="46"/>
  <c r="E384" i="46"/>
  <c r="F384" i="46"/>
  <c r="G384" i="46"/>
  <c r="H384" i="46"/>
  <c r="P255" i="46"/>
  <c r="Q255" i="46"/>
  <c r="R255" i="46"/>
  <c r="S255" i="46"/>
  <c r="T255" i="46"/>
  <c r="E255" i="46"/>
  <c r="F255" i="46"/>
  <c r="G255" i="46"/>
  <c r="H255" i="46"/>
  <c r="I255" i="46"/>
  <c r="E127" i="46"/>
  <c r="F127" i="46"/>
  <c r="G127" i="46"/>
  <c r="H127" i="46"/>
  <c r="I127" i="46"/>
  <c r="AH28" i="85" l="1"/>
  <c r="AH45" i="85"/>
  <c r="AH35" i="85"/>
  <c r="C41" i="85"/>
  <c r="D41" i="85" s="1"/>
  <c r="E41" i="85" s="1"/>
  <c r="F41" i="85" s="1"/>
  <c r="G41" i="85" s="1"/>
  <c r="H41" i="85" s="1"/>
  <c r="I41" i="85" s="1"/>
  <c r="J41" i="85" s="1"/>
  <c r="K41" i="85" s="1"/>
  <c r="L41" i="85" s="1"/>
  <c r="M41" i="85" s="1"/>
  <c r="N41" i="85" s="1"/>
  <c r="O41" i="85" s="1"/>
  <c r="C46" i="85"/>
  <c r="D46" i="85" s="1"/>
  <c r="E46" i="85" s="1"/>
  <c r="F46" i="85" s="1"/>
  <c r="G46" i="85" s="1"/>
  <c r="H46" i="85" s="1"/>
  <c r="I46" i="85" s="1"/>
  <c r="J46" i="85" s="1"/>
  <c r="K46" i="85" s="1"/>
  <c r="L46" i="85" s="1"/>
  <c r="M46" i="85" s="1"/>
  <c r="N46" i="85" s="1"/>
  <c r="O46" i="85" s="1"/>
  <c r="AH29" i="85"/>
  <c r="C43" i="85"/>
  <c r="D43" i="85" s="1"/>
  <c r="E43" i="85" s="1"/>
  <c r="F43" i="85" s="1"/>
  <c r="G43" i="85" s="1"/>
  <c r="H43" i="85" s="1"/>
  <c r="I43" i="85" s="1"/>
  <c r="J43" i="85" s="1"/>
  <c r="K43" i="85" s="1"/>
  <c r="L43" i="85" s="1"/>
  <c r="M43" i="85" s="1"/>
  <c r="N43" i="85" s="1"/>
  <c r="O43" i="85" s="1"/>
  <c r="C32" i="85"/>
  <c r="D32" i="85" s="1"/>
  <c r="E32" i="85" s="1"/>
  <c r="F32" i="85" s="1"/>
  <c r="G32" i="85" s="1"/>
  <c r="H32" i="85" s="1"/>
  <c r="I32" i="85" s="1"/>
  <c r="J32" i="85" s="1"/>
  <c r="K32" i="85" s="1"/>
  <c r="L32" i="85" s="1"/>
  <c r="M32" i="85" s="1"/>
  <c r="N32" i="85" s="1"/>
  <c r="O32" i="85" s="1"/>
  <c r="C29" i="85"/>
  <c r="D29" i="85" s="1"/>
  <c r="E29" i="85" s="1"/>
  <c r="F29" i="85" s="1"/>
  <c r="G29" i="85" s="1"/>
  <c r="H29" i="85" s="1"/>
  <c r="I29" i="85" s="1"/>
  <c r="J29" i="85" s="1"/>
  <c r="K29" i="85" s="1"/>
  <c r="L29" i="85" s="1"/>
  <c r="M29" i="85" s="1"/>
  <c r="N29" i="85" s="1"/>
  <c r="O29" i="85" s="1"/>
  <c r="C28" i="85"/>
  <c r="D28" i="85" s="1"/>
  <c r="E28" i="85" s="1"/>
  <c r="F28" i="85" s="1"/>
  <c r="G28" i="85" s="1"/>
  <c r="H28" i="85" s="1"/>
  <c r="I28" i="85" s="1"/>
  <c r="J28" i="85" s="1"/>
  <c r="K28" i="85" s="1"/>
  <c r="L28" i="85" s="1"/>
  <c r="M28" i="85" s="1"/>
  <c r="N28" i="85" s="1"/>
  <c r="O28" i="85" s="1"/>
  <c r="AH39" i="85"/>
  <c r="D27" i="85"/>
  <c r="AF55" i="85"/>
  <c r="AG55" i="85"/>
  <c r="AH37" i="85"/>
  <c r="P51" i="85"/>
  <c r="R51" i="85" s="1"/>
  <c r="AH41" i="85"/>
  <c r="C45" i="85"/>
  <c r="D45" i="85" s="1"/>
  <c r="E45" i="85" s="1"/>
  <c r="F45" i="85" s="1"/>
  <c r="G45" i="85" s="1"/>
  <c r="H45" i="85" s="1"/>
  <c r="I45" i="85" s="1"/>
  <c r="J45" i="85" s="1"/>
  <c r="K45" i="85" s="1"/>
  <c r="L45" i="85" s="1"/>
  <c r="M45" i="85" s="1"/>
  <c r="N45" i="85" s="1"/>
  <c r="O45" i="85" s="1"/>
  <c r="AH33" i="85"/>
  <c r="D52" i="85"/>
  <c r="E52" i="85" s="1"/>
  <c r="C44" i="85"/>
  <c r="D44" i="85" s="1"/>
  <c r="E44" i="85" s="1"/>
  <c r="F44" i="85" s="1"/>
  <c r="G44" i="85" s="1"/>
  <c r="H44" i="85" s="1"/>
  <c r="I44" i="85" s="1"/>
  <c r="J44" i="85" s="1"/>
  <c r="K44" i="85" s="1"/>
  <c r="L44" i="85" s="1"/>
  <c r="M44" i="85" s="1"/>
  <c r="N44" i="85" s="1"/>
  <c r="O44" i="85" s="1"/>
  <c r="C37" i="85"/>
  <c r="D37" i="85" s="1"/>
  <c r="E37" i="85" s="1"/>
  <c r="F37" i="85" s="1"/>
  <c r="G37" i="85" s="1"/>
  <c r="H37" i="85" s="1"/>
  <c r="I37" i="85" s="1"/>
  <c r="J37" i="85" s="1"/>
  <c r="K37" i="85" s="1"/>
  <c r="L37" i="85" s="1"/>
  <c r="M37" i="85" s="1"/>
  <c r="N37" i="85" s="1"/>
  <c r="O37" i="85" s="1"/>
  <c r="C38" i="85"/>
  <c r="D38" i="85" s="1"/>
  <c r="E38" i="85" s="1"/>
  <c r="F38" i="85" s="1"/>
  <c r="G38" i="85" s="1"/>
  <c r="H38" i="85" s="1"/>
  <c r="I38" i="85" s="1"/>
  <c r="J38" i="85" s="1"/>
  <c r="K38" i="85" s="1"/>
  <c r="L38" i="85" s="1"/>
  <c r="M38" i="85" s="1"/>
  <c r="N38" i="85" s="1"/>
  <c r="O38" i="85" s="1"/>
  <c r="AH38" i="85"/>
  <c r="AH44" i="85"/>
  <c r="C42" i="85"/>
  <c r="D42" i="85" s="1"/>
  <c r="E42" i="85" s="1"/>
  <c r="F42" i="85" s="1"/>
  <c r="G42" i="85" s="1"/>
  <c r="H42" i="85" s="1"/>
  <c r="I42" i="85" s="1"/>
  <c r="J42" i="85" s="1"/>
  <c r="K42" i="85" s="1"/>
  <c r="L42" i="85" s="1"/>
  <c r="M42" i="85" s="1"/>
  <c r="N42" i="85" s="1"/>
  <c r="O42" i="85" s="1"/>
  <c r="AH32" i="85"/>
  <c r="AH34" i="85"/>
  <c r="AH40" i="85"/>
  <c r="P53" i="85"/>
  <c r="R53" i="85" s="1"/>
  <c r="P43" i="85"/>
  <c r="R43" i="85" s="1"/>
  <c r="P32" i="85"/>
  <c r="R32" i="85" s="1"/>
  <c r="P30" i="85"/>
  <c r="R30" i="85" s="1"/>
  <c r="P40" i="85"/>
  <c r="R40" i="85" s="1"/>
  <c r="P46" i="85"/>
  <c r="R46" i="85" s="1"/>
  <c r="P41" i="85"/>
  <c r="R41" i="85" s="1"/>
  <c r="P39" i="85"/>
  <c r="R39" i="85" s="1"/>
  <c r="P31" i="85"/>
  <c r="R31" i="85" s="1"/>
  <c r="P29" i="85"/>
  <c r="R29" i="85" s="1"/>
  <c r="AH27" i="85"/>
  <c r="E27" i="85" l="1"/>
  <c r="F27" i="85" s="1"/>
  <c r="G27" i="85" s="1"/>
  <c r="H27" i="85" s="1"/>
  <c r="I27" i="85" s="1"/>
  <c r="J27" i="85" s="1"/>
  <c r="K27" i="85" s="1"/>
  <c r="L27" i="85" s="1"/>
  <c r="M27" i="85" s="1"/>
  <c r="N27" i="85" s="1"/>
  <c r="O27" i="85" s="1"/>
  <c r="AH55" i="85"/>
  <c r="P44" i="85"/>
  <c r="R44" i="85" s="1"/>
  <c r="P38" i="85"/>
  <c r="R38" i="85" s="1"/>
  <c r="P28" i="85"/>
  <c r="R28" i="85" s="1"/>
  <c r="P45" i="85"/>
  <c r="R45" i="85" s="1"/>
  <c r="P42" i="85"/>
  <c r="R42" i="85" s="1"/>
  <c r="F52" i="85"/>
  <c r="G52" i="85" s="1"/>
  <c r="H52" i="85" s="1"/>
  <c r="I52" i="85" s="1"/>
  <c r="J52" i="85" s="1"/>
  <c r="K52" i="85" s="1"/>
  <c r="L52" i="85" s="1"/>
  <c r="M52" i="85" s="1"/>
  <c r="N52" i="85" s="1"/>
  <c r="O52" i="85" s="1"/>
  <c r="P37" i="85"/>
  <c r="R37" i="85" s="1"/>
  <c r="P27" i="85" l="1"/>
  <c r="R27" i="85" s="1"/>
  <c r="R33" i="85" s="1"/>
  <c r="R47" i="85"/>
  <c r="P52" i="85"/>
  <c r="R52" i="85" s="1"/>
  <c r="R54" i="85" s="1"/>
  <c r="I50" i="44"/>
  <c r="H50" i="44"/>
  <c r="G50" i="44"/>
  <c r="F50" i="44"/>
  <c r="E50" i="44"/>
  <c r="D50" i="44"/>
  <c r="N184" i="79" l="1"/>
  <c r="D22" i="45" l="1"/>
  <c r="O927" i="79" l="1"/>
  <c r="E44" i="44" l="1"/>
  <c r="AM139" i="79" l="1"/>
  <c r="Q46" i="44"/>
  <c r="P46" i="44"/>
  <c r="O46" i="44"/>
  <c r="N46" i="44"/>
  <c r="M46" i="44"/>
  <c r="L46" i="44"/>
  <c r="K46" i="44"/>
  <c r="J46" i="44"/>
  <c r="I46" i="44"/>
  <c r="H46" i="44"/>
  <c r="G46" i="44"/>
  <c r="F46" i="44"/>
  <c r="E46" i="44"/>
  <c r="D46" i="44"/>
  <c r="O1110" i="79" l="1"/>
  <c r="O744" i="79"/>
  <c r="O378" i="79"/>
  <c r="O195" i="79"/>
  <c r="O513"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141" i="46" l="1"/>
  <c r="Y140" i="46"/>
  <c r="Y136" i="46"/>
  <c r="Y137" i="46"/>
  <c r="Y139" i="46"/>
  <c r="Y135" i="46"/>
  <c r="Y138" i="46"/>
  <c r="Z576" i="79"/>
  <c r="Y760" i="79"/>
  <c r="Y944" i="79"/>
  <c r="Y268" i="46"/>
  <c r="Y265" i="46"/>
  <c r="Y526" i="46"/>
  <c r="Y39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78" i="79" l="1"/>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AA141" i="46" s="1"/>
  <c r="AA127" i="46" l="1"/>
  <c r="AB135" i="46"/>
  <c r="Y142"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G142" i="46"/>
  <c r="AH138" i="46"/>
  <c r="AJ139" i="46"/>
  <c r="AF141" i="46"/>
  <c r="AB143" i="46"/>
  <c r="AE138" i="46"/>
  <c r="AA140" i="46"/>
  <c r="AG141" i="46"/>
  <c r="AC143" i="46"/>
  <c r="AJ138" i="46"/>
  <c r="AF140" i="46"/>
  <c r="AB142" i="46"/>
  <c r="AL143" i="46"/>
  <c r="Y127" i="46"/>
  <c r="AG135" i="46"/>
  <c r="AL135" i="46"/>
  <c r="AL136" i="46"/>
  <c r="AL137" i="46"/>
  <c r="AL127" i="46"/>
  <c r="AJ127" i="46"/>
  <c r="AE127" i="46"/>
  <c r="AG127" i="46"/>
  <c r="AF127" i="46"/>
  <c r="AC127" i="46"/>
  <c r="AB127" i="46"/>
  <c r="AH127" i="46"/>
  <c r="AI127" i="46"/>
  <c r="AK12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R68" i="85" l="1"/>
  <c r="R48" i="85"/>
  <c r="R49" i="85" s="1"/>
  <c r="R55" i="85"/>
  <c r="R56" i="85" s="1"/>
  <c r="R34" i="85"/>
  <c r="R35" i="85" s="1"/>
  <c r="H132" i="45"/>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R69" i="85" l="1"/>
  <c r="R70" i="85" s="1"/>
  <c r="G75" i="43" s="1"/>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Y755" i="79" l="1"/>
  <c r="Y748" i="79"/>
  <c r="AE198" i="79"/>
  <c r="AE202" i="79" s="1"/>
  <c r="AK564" i="79"/>
  <c r="AK573" i="79" s="1"/>
  <c r="P73" i="43" s="1"/>
  <c r="Y522" i="46"/>
  <c r="D64" i="43" s="1"/>
  <c r="AD522" i="46"/>
  <c r="I64" i="43" s="1"/>
  <c r="Y1117" i="79"/>
  <c r="Y1123"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D198" i="79"/>
  <c r="AD201" i="79" s="1"/>
  <c r="AE381" i="79"/>
  <c r="AE384" i="79" s="1"/>
  <c r="AD564" i="79"/>
  <c r="AL747" i="79"/>
  <c r="AL757" i="79" s="1"/>
  <c r="Q76" i="43" s="1"/>
  <c r="AE747" i="79"/>
  <c r="AE757" i="79" s="1"/>
  <c r="J76" i="43" s="1"/>
  <c r="AI747" i="79"/>
  <c r="AG747" i="79"/>
  <c r="AF747" i="79"/>
  <c r="AF757" i="79" s="1"/>
  <c r="K76" i="43" s="1"/>
  <c r="Z747" i="79"/>
  <c r="AD747" i="79"/>
  <c r="AC747" i="79"/>
  <c r="AC757" i="79" s="1"/>
  <c r="H76" i="43" s="1"/>
  <c r="AJ747" i="79"/>
  <c r="AJ757" i="79" s="1"/>
  <c r="O76" i="43" s="1"/>
  <c r="AH747" i="79"/>
  <c r="AH757" i="79" s="1"/>
  <c r="M76" i="43" s="1"/>
  <c r="AA747" i="79"/>
  <c r="AB747" i="79"/>
  <c r="AB757" i="79" s="1"/>
  <c r="G76" i="43" s="1"/>
  <c r="AK747" i="79"/>
  <c r="AH132" i="46"/>
  <c r="M55" i="43"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AA389" i="79"/>
  <c r="F70" i="43" s="1"/>
  <c r="AF522" i="46"/>
  <c r="K64" i="43" s="1"/>
  <c r="AF519" i="46"/>
  <c r="AI381" i="79"/>
  <c r="AI383" i="79" s="1"/>
  <c r="AG522" i="46"/>
  <c r="L64" i="43" s="1"/>
  <c r="Y757"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AK567" i="79"/>
  <c r="AK565"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AB131" i="46"/>
  <c r="G54" i="43" s="1"/>
  <c r="Z131" i="46"/>
  <c r="Z132" i="46"/>
  <c r="E55" i="43" s="1"/>
  <c r="I54" i="43"/>
  <c r="AK566" i="79" l="1"/>
  <c r="AK571" i="79"/>
  <c r="Z757" i="79"/>
  <c r="E76" i="43" s="1"/>
  <c r="Z748" i="79"/>
  <c r="AK569" i="79"/>
  <c r="AK568" i="79"/>
  <c r="AK570" i="79"/>
  <c r="AA757" i="79"/>
  <c r="F76" i="43" s="1"/>
  <c r="AA748" i="79"/>
  <c r="Y756" i="79"/>
  <c r="D75" i="43" s="1"/>
  <c r="AE200" i="79"/>
  <c r="AE199" i="79"/>
  <c r="AE203" i="79"/>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D70" i="43"/>
  <c r="AM131" i="46"/>
  <c r="C9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AA388" i="79"/>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AK261" i="46"/>
  <c r="P57" i="43" s="1"/>
  <c r="T32" i="47"/>
  <c r="T35" i="47"/>
  <c r="T38" i="47"/>
  <c r="T39" i="47"/>
  <c r="T41" i="47"/>
  <c r="T30" i="47"/>
  <c r="AL391" i="46"/>
  <c r="Q60" i="43" s="1"/>
  <c r="T34" i="47"/>
  <c r="AK572" i="79"/>
  <c r="P72" i="43" s="1"/>
  <c r="AA391" i="46"/>
  <c r="K45" i="47" s="1"/>
  <c r="AL521" i="46"/>
  <c r="Q63" i="43" s="1"/>
  <c r="AC391" i="46"/>
  <c r="H60" i="43" s="1"/>
  <c r="M45" i="47" s="1"/>
  <c r="AE521" i="46"/>
  <c r="J63" i="43" s="1"/>
  <c r="AD391" i="46"/>
  <c r="I60" i="43" s="1"/>
  <c r="N51" i="47" s="1"/>
  <c r="AB521" i="46"/>
  <c r="G63" i="43" s="1"/>
  <c r="AD521" i="46"/>
  <c r="I63" i="43" s="1"/>
  <c r="AA521" i="46"/>
  <c r="AC521" i="46"/>
  <c r="H63" i="43" s="1"/>
  <c r="Z521" i="46"/>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Z261" i="46"/>
  <c r="Y391" i="46"/>
  <c r="J54" i="43"/>
  <c r="D55" i="43"/>
  <c r="Z756" i="79" l="1"/>
  <c r="AA756" i="79"/>
  <c r="F75" i="43" s="1"/>
  <c r="AM383" i="79"/>
  <c r="P39" i="47"/>
  <c r="V39" i="47"/>
  <c r="S56" i="47"/>
  <c r="R54" i="43"/>
  <c r="R30" i="47"/>
  <c r="E75" i="43"/>
  <c r="Y572" i="79"/>
  <c r="AM382" i="79"/>
  <c r="AM384" i="79"/>
  <c r="AM205" i="79"/>
  <c r="G104" i="43" s="1"/>
  <c r="AD572" i="79"/>
  <c r="I72" i="43" s="1"/>
  <c r="AJ572" i="79"/>
  <c r="O72" i="43" s="1"/>
  <c r="AM521" i="46"/>
  <c r="AM523" i="46" s="1"/>
  <c r="U31" i="47"/>
  <c r="R55" i="43"/>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571" i="79"/>
  <c r="AM753" i="79"/>
  <c r="AM1123" i="79"/>
  <c r="AM751" i="79"/>
  <c r="AM1121" i="79"/>
  <c r="AM752" i="79"/>
  <c r="AM202" i="79"/>
  <c r="AM203" i="79"/>
  <c r="AM566" i="79"/>
  <c r="D79" i="43"/>
  <c r="R79" i="43" s="1"/>
  <c r="AM941" i="79"/>
  <c r="K104" i="43" s="1"/>
  <c r="AM935" i="79"/>
  <c r="AM387" i="79"/>
  <c r="AM568" i="79"/>
  <c r="R73" i="43"/>
  <c r="AM573" i="79"/>
  <c r="AM392" i="46"/>
  <c r="E104" i="43" s="1"/>
  <c r="AM565" i="79"/>
  <c r="AM937" i="79"/>
  <c r="AM389" i="79"/>
  <c r="H104" i="43" s="1"/>
  <c r="AM569" i="79"/>
  <c r="AK391" i="46"/>
  <c r="P60" i="43" s="1"/>
  <c r="AM386" i="79"/>
  <c r="AM385" i="79"/>
  <c r="AM570" i="79"/>
  <c r="AM931" i="79"/>
  <c r="AM933" i="79"/>
  <c r="AM1125" i="79"/>
  <c r="L104" i="43" s="1"/>
  <c r="AM936" i="79"/>
  <c r="AM755" i="79"/>
  <c r="AM939" i="79"/>
  <c r="AM938" i="79"/>
  <c r="AM757" i="79"/>
  <c r="D103" i="43"/>
  <c r="C103" i="43"/>
  <c r="AB204" i="79"/>
  <c r="G66" i="43" s="1"/>
  <c r="AL572" i="79"/>
  <c r="Q72" i="43" s="1"/>
  <c r="E95" i="43"/>
  <c r="Z388" i="79"/>
  <c r="AA204" i="79"/>
  <c r="AG572" i="79"/>
  <c r="L72" i="43" s="1"/>
  <c r="AB388" i="79"/>
  <c r="G69" i="43" s="1"/>
  <c r="AA572" i="79"/>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Z572" i="79"/>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J94" i="43"/>
  <c r="L97" i="43"/>
  <c r="AL756" i="79"/>
  <c r="Q75" i="43" s="1"/>
  <c r="AF756" i="79"/>
  <c r="K75" i="43" s="1"/>
  <c r="AD940" i="79"/>
  <c r="I78" i="43" s="1"/>
  <c r="J95" i="43"/>
  <c r="I96" i="43"/>
  <c r="AC756" i="79"/>
  <c r="H75" i="43" s="1"/>
  <c r="K100" i="43"/>
  <c r="AK1124" i="79"/>
  <c r="P81" i="43" s="1"/>
  <c r="AJ1124" i="79"/>
  <c r="O81" i="43" s="1"/>
  <c r="AI756" i="79"/>
  <c r="N75" i="43" s="1"/>
  <c r="I97" i="43"/>
  <c r="K96" i="43"/>
  <c r="Y388" i="79"/>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L96" i="43"/>
  <c r="J100" i="43"/>
  <c r="AA1124" i="79"/>
  <c r="F81" i="43" s="1"/>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R63"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K27" i="47"/>
  <c r="H20" i="43" l="1"/>
  <c r="E42" i="43"/>
  <c r="T75" i="47"/>
  <c r="E40" i="43"/>
  <c r="E39" i="43"/>
  <c r="E37" i="43"/>
  <c r="E36" i="43"/>
  <c r="E29" i="43"/>
  <c r="U47" i="47"/>
  <c r="E41" i="43"/>
  <c r="E31" i="43"/>
  <c r="R57" i="43"/>
  <c r="E30" i="43"/>
  <c r="E33" i="43"/>
  <c r="L81" i="47"/>
  <c r="E32" i="43"/>
  <c r="R68" i="47"/>
  <c r="O98" i="47"/>
  <c r="E35" i="43"/>
  <c r="E34" i="43"/>
  <c r="E38" i="43"/>
  <c r="U83" i="47"/>
  <c r="AM204" i="79"/>
  <c r="AM206" i="79" s="1"/>
  <c r="J104" i="43"/>
  <c r="I104"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O92" i="47"/>
  <c r="O99"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U99" i="47"/>
  <c r="U111" i="47"/>
  <c r="P97" i="47"/>
  <c r="P93" i="47"/>
  <c r="P105" i="47"/>
  <c r="P85" i="47"/>
  <c r="P91" i="47"/>
  <c r="P79"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M83" i="47"/>
  <c r="M115" i="47"/>
  <c r="M101" i="47"/>
  <c r="M77" i="47"/>
  <c r="M106" i="47"/>
  <c r="U156" i="47"/>
  <c r="Q151" i="47"/>
  <c r="M150" i="47"/>
  <c r="U121" i="47"/>
  <c r="U151" i="47"/>
  <c r="J107" i="47"/>
  <c r="N122" i="47"/>
  <c r="N91" i="47"/>
  <c r="N99" i="47"/>
  <c r="N106" i="47"/>
  <c r="U142" i="47"/>
  <c r="U144" i="47"/>
  <c r="U153" i="47"/>
  <c r="S111" i="47"/>
  <c r="S94" i="47"/>
  <c r="S135" i="47"/>
  <c r="S97" i="47"/>
  <c r="Q138" i="47"/>
  <c r="P125" i="47"/>
  <c r="Q146" i="47"/>
  <c r="U123" i="47"/>
  <c r="U150" i="47"/>
  <c r="U140" i="47"/>
  <c r="N98" i="47"/>
  <c r="N100" i="47"/>
  <c r="N109" i="47"/>
  <c r="N112" i="47"/>
  <c r="M124" i="47"/>
  <c r="U124" i="47"/>
  <c r="S91" i="47"/>
  <c r="S156" i="47"/>
  <c r="S120" i="47"/>
  <c r="S96" i="47"/>
  <c r="V155" i="47"/>
  <c r="O160" i="47"/>
  <c r="U120" i="47"/>
  <c r="U131" i="47"/>
  <c r="N135" i="47"/>
  <c r="O150" i="47"/>
  <c r="N115" i="47"/>
  <c r="N105" i="47"/>
  <c r="N136" i="47"/>
  <c r="M135" i="47"/>
  <c r="N94" i="47"/>
  <c r="N137" i="47"/>
  <c r="N96" i="47"/>
  <c r="U138" i="47"/>
  <c r="U130" i="47"/>
  <c r="S110" i="47"/>
  <c r="S154" i="47"/>
  <c r="S106" i="47"/>
  <c r="S139" i="47"/>
  <c r="S99" i="47"/>
  <c r="S112" i="47"/>
  <c r="Q137" i="47"/>
  <c r="Q140" i="47"/>
  <c r="R78" i="43"/>
  <c r="Q153" i="47"/>
  <c r="R81" i="43"/>
  <c r="O155" i="47"/>
  <c r="U154" i="47"/>
  <c r="U126" i="47"/>
  <c r="P155" i="47"/>
  <c r="O157" i="47"/>
  <c r="N108" i="47"/>
  <c r="N144" i="47"/>
  <c r="U128" i="47"/>
  <c r="U127" i="47"/>
  <c r="U129" i="47"/>
  <c r="U159" i="47"/>
  <c r="S115" i="47"/>
  <c r="S90" i="47"/>
  <c r="S105" i="47"/>
  <c r="P150" i="47"/>
  <c r="S155" i="47"/>
  <c r="S151" i="47"/>
  <c r="R64" i="47"/>
  <c r="P144" i="47"/>
  <c r="P153" i="47"/>
  <c r="R53" i="47"/>
  <c r="O123" i="47"/>
  <c r="N157" i="47"/>
  <c r="M136" i="47"/>
  <c r="N156" i="47"/>
  <c r="S142" i="47"/>
  <c r="R52" i="47"/>
  <c r="R51" i="47"/>
  <c r="P146" i="47"/>
  <c r="P129" i="47"/>
  <c r="P161" i="47"/>
  <c r="R62" i="47"/>
  <c r="O145" i="47"/>
  <c r="O131" i="47"/>
  <c r="O161" i="47"/>
  <c r="O151" i="47"/>
  <c r="O121" i="47"/>
  <c r="O139" i="47"/>
  <c r="N151" i="47"/>
  <c r="N140" i="47"/>
  <c r="N121" i="47"/>
  <c r="M126" i="47"/>
  <c r="M156" i="47"/>
  <c r="M155" i="47"/>
  <c r="M151" i="47"/>
  <c r="M127" i="47"/>
  <c r="N131" i="47"/>
  <c r="U145" i="47"/>
  <c r="S128" i="47"/>
  <c r="S123" i="47"/>
  <c r="S141" i="47"/>
  <c r="R71" i="47"/>
  <c r="R67" i="47"/>
  <c r="R48" i="47"/>
  <c r="R61" i="47"/>
  <c r="P135" i="47"/>
  <c r="P142" i="47"/>
  <c r="R60" i="47"/>
  <c r="P152" i="47"/>
  <c r="R45" i="47"/>
  <c r="M143" i="47"/>
  <c r="O140" i="47"/>
  <c r="N138" i="47"/>
  <c r="M130" i="47"/>
  <c r="M131" i="47"/>
  <c r="S144" i="47"/>
  <c r="R54" i="47"/>
  <c r="R46" i="47"/>
  <c r="P156" i="47"/>
  <c r="R66" i="47"/>
  <c r="P128" i="47"/>
  <c r="O159" i="47"/>
  <c r="O138" i="47"/>
  <c r="O143" i="47"/>
  <c r="O142" i="47"/>
  <c r="O146"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N160" i="47"/>
  <c r="M144" i="47"/>
  <c r="M138" i="47"/>
  <c r="M141" i="47"/>
  <c r="M129" i="47"/>
  <c r="N127" i="47"/>
  <c r="M160" i="47"/>
  <c r="S143" i="47"/>
  <c r="S136" i="47"/>
  <c r="R50" i="47"/>
  <c r="P143" i="47"/>
  <c r="P124" i="47"/>
  <c r="P151" i="47"/>
  <c r="R65" i="47"/>
  <c r="O154" i="47"/>
  <c r="O130" i="47"/>
  <c r="O153" i="47"/>
  <c r="O129"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P159" i="47"/>
  <c r="P131" i="47"/>
  <c r="O125" i="47"/>
  <c r="O136" i="47"/>
  <c r="N145" i="47"/>
  <c r="N150" i="47"/>
  <c r="M161" i="47"/>
  <c r="M125" i="47"/>
  <c r="M128" i="47"/>
  <c r="M157" i="47"/>
  <c r="P126" i="47"/>
  <c r="P121" i="47"/>
  <c r="O158" i="47"/>
  <c r="O156"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K92" i="47"/>
  <c r="K63" i="47"/>
  <c r="K112" i="47"/>
  <c r="K116" i="47"/>
  <c r="K95" i="47"/>
  <c r="K105" i="47"/>
  <c r="K115" i="47"/>
  <c r="K101" i="47"/>
  <c r="K96" i="47"/>
  <c r="K94" i="47"/>
  <c r="K65" i="47"/>
  <c r="K81" i="47"/>
  <c r="K76" i="47"/>
  <c r="K85" i="47"/>
  <c r="K77" i="47"/>
  <c r="K114" i="47"/>
  <c r="K64" i="47"/>
  <c r="K109" i="47"/>
  <c r="K100" i="47"/>
  <c r="K84" i="47"/>
  <c r="K107" i="47"/>
  <c r="K111" i="47"/>
  <c r="K69" i="47"/>
  <c r="K78" i="47"/>
  <c r="K86" i="47"/>
  <c r="K83" i="47"/>
  <c r="K68" i="47"/>
  <c r="K79" i="47"/>
  <c r="K93" i="47"/>
  <c r="K99" i="47"/>
  <c r="K106" i="47"/>
  <c r="K90" i="47"/>
  <c r="K113" i="47"/>
  <c r="K97" i="47"/>
  <c r="K62" i="47"/>
  <c r="K98" i="47"/>
  <c r="K91" i="47"/>
  <c r="K60" i="47"/>
  <c r="K108" i="47"/>
  <c r="K110" i="47"/>
  <c r="K80" i="47"/>
  <c r="K71" i="47"/>
  <c r="K75" i="47"/>
  <c r="K70" i="47"/>
  <c r="K67" i="47"/>
  <c r="K61" i="47"/>
  <c r="K82" i="47"/>
  <c r="K66" i="47"/>
  <c r="I71" i="47"/>
  <c r="I68" i="47"/>
  <c r="I60" i="47"/>
  <c r="I70" i="47"/>
  <c r="I109" i="47"/>
  <c r="I75" i="47"/>
  <c r="I83" i="47"/>
  <c r="I66" i="47"/>
  <c r="I54" i="47"/>
  <c r="I63" i="47"/>
  <c r="I95" i="47"/>
  <c r="I115" i="47"/>
  <c r="I61" i="47"/>
  <c r="I47" i="47"/>
  <c r="I107" i="47"/>
  <c r="I105" i="47"/>
  <c r="I85" i="47"/>
  <c r="I82" i="47"/>
  <c r="I77" i="47"/>
  <c r="I65" i="47"/>
  <c r="I80" i="47"/>
  <c r="I48" i="47"/>
  <c r="I79" i="47"/>
  <c r="I62" i="47"/>
  <c r="I94" i="47"/>
  <c r="I99" i="47"/>
  <c r="I97" i="47"/>
  <c r="I112" i="47"/>
  <c r="I76" i="47"/>
  <c r="I56" i="47"/>
  <c r="I69" i="47"/>
  <c r="I53" i="47"/>
  <c r="I55" i="47"/>
  <c r="I46" i="47"/>
  <c r="I51" i="47"/>
  <c r="I90" i="47"/>
  <c r="I106" i="47"/>
  <c r="I96" i="47"/>
  <c r="I86" i="47"/>
  <c r="I113" i="47"/>
  <c r="I91" i="47"/>
  <c r="I98" i="47"/>
  <c r="I93" i="47"/>
  <c r="I92" i="47"/>
  <c r="I108" i="47"/>
  <c r="I84" i="47"/>
  <c r="I49" i="47"/>
  <c r="I67" i="47"/>
  <c r="I50" i="47"/>
  <c r="I81" i="47"/>
  <c r="I64" i="47"/>
  <c r="I52" i="47"/>
  <c r="I45" i="47"/>
  <c r="I78" i="47"/>
  <c r="I114" i="47"/>
  <c r="I101" i="47"/>
  <c r="I111" i="47"/>
  <c r="I100" i="47"/>
  <c r="I110" i="47"/>
  <c r="I116" i="47"/>
  <c r="J93" i="47"/>
  <c r="J97" i="47"/>
  <c r="J110" i="47"/>
  <c r="J92" i="47"/>
  <c r="J95" i="47"/>
  <c r="J99" i="47"/>
  <c r="J113" i="47"/>
  <c r="J96" i="47"/>
  <c r="J112" i="47"/>
  <c r="J116" i="47"/>
  <c r="J111" i="47"/>
  <c r="J114" i="47"/>
  <c r="J76" i="47"/>
  <c r="J115" i="47"/>
  <c r="J94" i="47"/>
  <c r="J106" i="47"/>
  <c r="J108" i="47"/>
  <c r="J109" i="47"/>
  <c r="J91" i="47"/>
  <c r="J90" i="47"/>
  <c r="J100" i="47"/>
  <c r="J105" i="47"/>
  <c r="J101" i="47"/>
  <c r="J98"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E43" i="43"/>
  <c r="I29" i="43" s="1"/>
  <c r="M104"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I30" i="43" l="1"/>
  <c r="I32" i="43"/>
  <c r="I31" i="43"/>
  <c r="V104" i="47"/>
  <c r="V117" i="47" s="1"/>
  <c r="V119" i="47" s="1"/>
  <c r="V132" i="47" s="1"/>
  <c r="V134" i="47" s="1"/>
  <c r="V147" i="47" s="1"/>
  <c r="V149" i="47" s="1"/>
  <c r="V162" i="47" s="1"/>
  <c r="Q84" i="43" s="1"/>
  <c r="P104" i="47"/>
  <c r="P117" i="47" s="1"/>
  <c r="P119" i="47" s="1"/>
  <c r="P132" i="47" s="1"/>
  <c r="P134" i="47" s="1"/>
  <c r="P147" i="47" s="1"/>
  <c r="P149" i="47" s="1"/>
  <c r="P162" i="47" s="1"/>
  <c r="K84" i="43" s="1"/>
  <c r="R104" i="47"/>
  <c r="R117" i="47" s="1"/>
  <c r="R119" i="47" s="1"/>
  <c r="R132" i="47" s="1"/>
  <c r="R134" i="47" s="1"/>
  <c r="R147" i="47" s="1"/>
  <c r="R149" i="47" s="1"/>
  <c r="R162" i="47" s="1"/>
  <c r="M84" i="43" s="1"/>
  <c r="Q104" i="47"/>
  <c r="Q117" i="47" s="1"/>
  <c r="Q119" i="47" s="1"/>
  <c r="Q132" i="47" s="1"/>
  <c r="Q134" i="47" s="1"/>
  <c r="Q147" i="47" s="1"/>
  <c r="Q149" i="47" s="1"/>
  <c r="Q162" i="47" s="1"/>
  <c r="L84" i="43" s="1"/>
  <c r="S104" i="47"/>
  <c r="S117" i="47" s="1"/>
  <c r="S119" i="47" s="1"/>
  <c r="S132" i="47" s="1"/>
  <c r="S134" i="47" s="1"/>
  <c r="S147" i="47" s="1"/>
  <c r="S149" i="47" s="1"/>
  <c r="S162" i="47" s="1"/>
  <c r="N84" i="43" s="1"/>
  <c r="T104" i="47"/>
  <c r="T117" i="47" s="1"/>
  <c r="T119" i="47" s="1"/>
  <c r="T132" i="47" s="1"/>
  <c r="T134" i="47" s="1"/>
  <c r="T147" i="47" s="1"/>
  <c r="T149" i="47" s="1"/>
  <c r="T162" i="47" s="1"/>
  <c r="O84" i="43" s="1"/>
  <c r="U104" i="47"/>
  <c r="U117" i="47" s="1"/>
  <c r="U119" i="47" s="1"/>
  <c r="U132" i="47" s="1"/>
  <c r="U134" i="47" s="1"/>
  <c r="U147" i="47" s="1"/>
  <c r="U149" i="47" s="1"/>
  <c r="U162" i="47" s="1"/>
  <c r="P84"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O85" i="43" l="1"/>
  <c r="N85" i="43"/>
  <c r="L85" i="43"/>
  <c r="M85" i="43"/>
  <c r="K85" i="43"/>
  <c r="F42" i="43"/>
  <c r="G42" i="43" s="1"/>
  <c r="F41" i="43"/>
  <c r="G41" i="43" s="1"/>
  <c r="O104" i="47"/>
  <c r="O117" i="47" s="1"/>
  <c r="O119" i="47" s="1"/>
  <c r="O132" i="47" s="1"/>
  <c r="O134" i="47" s="1"/>
  <c r="O147" i="47" s="1"/>
  <c r="O149" i="47" s="1"/>
  <c r="O162" i="47" s="1"/>
  <c r="J84" i="43" s="1"/>
  <c r="J104" i="47"/>
  <c r="J117" i="47" s="1"/>
  <c r="J119" i="47" s="1"/>
  <c r="J132" i="47" s="1"/>
  <c r="J134" i="47" s="1"/>
  <c r="J147" i="47" s="1"/>
  <c r="J149" i="47" s="1"/>
  <c r="J162" i="47" s="1"/>
  <c r="E84" i="43" s="1"/>
  <c r="M104" i="47"/>
  <c r="M117" i="47" s="1"/>
  <c r="M119" i="47" s="1"/>
  <c r="M132" i="47" s="1"/>
  <c r="M134" i="47" s="1"/>
  <c r="M147" i="47" s="1"/>
  <c r="M149" i="47" s="1"/>
  <c r="M162" i="47" s="1"/>
  <c r="H84" i="43" s="1"/>
  <c r="N104" i="47"/>
  <c r="N117" i="47" s="1"/>
  <c r="N119" i="47" s="1"/>
  <c r="N132" i="47" s="1"/>
  <c r="N134" i="47" s="1"/>
  <c r="N147" i="47" s="1"/>
  <c r="N149" i="47" s="1"/>
  <c r="N162" i="47" s="1"/>
  <c r="I84" i="43" s="1"/>
  <c r="L72" i="47"/>
  <c r="L74" i="47" s="1"/>
  <c r="L87" i="47" s="1"/>
  <c r="L89" i="47" s="1"/>
  <c r="L102" i="47" s="1"/>
  <c r="F37" i="43" l="1"/>
  <c r="G37" i="43" s="1"/>
  <c r="F36" i="43"/>
  <c r="G36" i="43" s="1"/>
  <c r="F40" i="43"/>
  <c r="G40" i="43" s="1"/>
  <c r="H85" i="43"/>
  <c r="E85" i="43"/>
  <c r="P85" i="43"/>
  <c r="F38" i="43"/>
  <c r="G38" i="43" s="1"/>
  <c r="F35" i="43"/>
  <c r="G35" i="43" s="1"/>
  <c r="F39" i="43"/>
  <c r="G39" i="43" s="1"/>
  <c r="Q85" i="43"/>
  <c r="I85" i="43"/>
  <c r="L104" i="47"/>
  <c r="L117" i="47" s="1"/>
  <c r="L119" i="47" s="1"/>
  <c r="L132" i="47" s="1"/>
  <c r="L134" i="47" s="1"/>
  <c r="L147" i="47" s="1"/>
  <c r="L149" i="47" s="1"/>
  <c r="L162" i="47" s="1"/>
  <c r="G84" i="43" s="1"/>
  <c r="I104" i="47"/>
  <c r="I117" i="47" s="1"/>
  <c r="I119" i="47" s="1"/>
  <c r="I132" i="47" s="1"/>
  <c r="I134" i="47" s="1"/>
  <c r="I147" i="47" s="1"/>
  <c r="I149" i="47" s="1"/>
  <c r="I162" i="47" s="1"/>
  <c r="D84" i="43" s="1"/>
  <c r="F33" i="43" l="1"/>
  <c r="G33" i="43" s="1"/>
  <c r="F34" i="43"/>
  <c r="G34" i="43" s="1"/>
  <c r="J85" i="43"/>
  <c r="F30" i="43"/>
  <c r="G30" i="43" s="1"/>
  <c r="F32" i="43"/>
  <c r="G32" i="43" s="1"/>
  <c r="D85" i="43"/>
  <c r="F29" i="43"/>
  <c r="G29" i="43" s="1"/>
  <c r="W42" i="47"/>
  <c r="D105" i="43" s="1"/>
  <c r="K42" i="47"/>
  <c r="G85" i="43" l="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W74" i="47"/>
  <c r="W87" i="47" s="1"/>
  <c r="F105" i="43"/>
  <c r="F106" i="43" s="1"/>
  <c r="E106" i="43"/>
  <c r="R84" i="43" l="1"/>
  <c r="R85" i="43" s="1"/>
  <c r="W89" i="47"/>
  <c r="W102" i="47" s="1"/>
  <c r="G105" i="43"/>
  <c r="F31" i="43" l="1"/>
  <c r="F43" i="43" s="1"/>
  <c r="F85" i="43"/>
  <c r="H21" i="43"/>
  <c r="H22" i="43" s="1"/>
  <c r="G106" i="43"/>
  <c r="W104" i="47"/>
  <c r="W117" i="47" s="1"/>
  <c r="H105" i="43"/>
  <c r="H106" i="43" s="1"/>
  <c r="G31" i="43" l="1"/>
  <c r="G43" i="43" s="1"/>
  <c r="W119" i="47"/>
  <c r="W132" i="47" s="1"/>
  <c r="I105" i="43"/>
  <c r="I106" i="43" s="1"/>
  <c r="W134" i="47" l="1"/>
  <c r="W147" i="47" s="1"/>
  <c r="W149" i="47" s="1"/>
  <c r="W162"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Romano-Lim</author>
  </authors>
  <commentList>
    <comment ref="B660" authorId="0" shapeId="0" xr:uid="{00000000-0006-0000-0A00-000001000000}">
      <text>
        <r>
          <rPr>
            <b/>
            <sz val="9"/>
            <color indexed="81"/>
            <rFont val="Tahoma"/>
            <family val="2"/>
          </rPr>
          <t>Maria Romano-Lim:</t>
        </r>
        <r>
          <rPr>
            <sz val="9"/>
            <color indexed="81"/>
            <rFont val="Tahoma"/>
            <family val="2"/>
          </rPr>
          <t xml:space="preserve">
Was " Save on Energy New Construction Program"
</t>
        </r>
      </text>
    </comment>
    <comment ref="B663" authorId="0" shapeId="0" xr:uid="{00000000-0006-0000-0A00-000002000000}">
      <text>
        <r>
          <rPr>
            <b/>
            <sz val="9"/>
            <color indexed="81"/>
            <rFont val="Tahoma"/>
            <family val="2"/>
          </rPr>
          <t>Maria Romano-Lim:</t>
        </r>
        <r>
          <rPr>
            <sz val="9"/>
            <color indexed="81"/>
            <rFont val="Tahoma"/>
            <family val="2"/>
          </rPr>
          <t xml:space="preserve">
Was " Save on Energy Home Assistance Program"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<sst xmlns="http://schemas.openxmlformats.org/spreadsheetml/2006/main" count="4571" uniqueCount="965">
  <si>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</si>
  <si>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</si>
  <si>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</si>
  <si>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</si>
  <si>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</si>
  <si>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</si>
  <si>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</si>
  <si>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</si>
  <si>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</si>
  <si>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</si>
  <si>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</si>
  <si>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</si>
  <si>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</si>
  <si>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</si>
  <si>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</si>
  <si>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</si>
  <si>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</si>
  <si>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</si>
  <si>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</si>
  <si>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</si>
  <si>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</si>
  <si>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</si>
  <si>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</si>
  <si>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</si>
  <si>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</si>
  <si>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</si>
  <si>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</si>
  <si>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</si>
  <si>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</si>
  <si>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</si>
  <si>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</si>
  <si>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</si>
  <si>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</si>
  <si>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</si>
  <si>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</si>
  <si>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</si>
  <si>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</si>
  <si>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</si>
  <si>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</si>
  <si>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</si>
  <si>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</si>
  <si>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</si>
  <si>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</si>
  <si>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</si>
  <si>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</si>
  <si>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</si>
  <si>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</si>
  <si>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</si>
  <si>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</si>
  <si>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</si>
  <si>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</si>
  <si>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</si>
  <si>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</si>
  <si>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</si>
  <si>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</si>
  <si>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</si>
  <si>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</si>
  <si>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</si>
  <si>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</si>
  <si>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</si>
  <si>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</si>
  <si>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</si>
  <si>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</si>
  <si>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</si>
  <si>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</si>
  <si>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</si>
  <si>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</si>
  <si>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</si>
  <si>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</si>
  <si>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</si>
  <si>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</si>
  <si>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</si>
  <si>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</si>
  <si>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</si>
  <si>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</si>
  <si>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</si>
  <si>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</si>
  <si>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</si>
  <si>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</si>
  <si>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</si>
  <si>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</si>
  <si>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</si>
  <si>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</si>
  <si>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</si>
  <si>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</si>
  <si>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</si>
  <si>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</si>
  <si>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</si>
  <si>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</si>
  <si>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</si>
  <si>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</si>
  <si>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</si>
  <si>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</si>
  <si>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</si>
  <si>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</si>
  <si>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</si>
  <si>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</si>
  <si>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</si>
  <si>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</si>
  <si>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</si>
  <si>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</si>
  <si>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</si>
  <si>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</si>
  <si>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</si>
  <si>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</si>
  <si>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</si>
  <si>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</si>
  <si>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</si>
  <si>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</si>
  <si>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</si>
  <si>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</si>
  <si>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</si>
  <si>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</si>
  <si>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</si>
  <si>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</si>
  <si>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</si>
  <si>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</si>
  <si>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</si>
  <si>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</si>
  <si>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</si>
  <si>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</si>
  <si>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</si>
  <si>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</si>
  <si>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</si>
  <si>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</si>
  <si>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</si>
  <si>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</si>
  <si>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</si>
  <si>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</si>
  <si>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</si>
  <si>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</si>
  <si>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</si>
  <si>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</si>
  <si>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</si>
  <si>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</si>
  <si>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</si>
  <si>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</si>
  <si>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</si>
  <si>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</si>
  <si>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</si>
  <si>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</si>
  <si>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</si>
  <si>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</si>
  <si>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</si>
  <si>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</si>
  <si>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</si>
  <si>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</si>
  <si>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</si>
  <si>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</si>
  <si>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</si>
  <si>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</si>
  <si>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</si>
  <si>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</si>
  <si>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</si>
  <si>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</si>
  <si>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</si>
  <si>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</si>
  <si>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</si>
  <si>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</si>
  <si>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</si>
  <si>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</si>
  <si>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</si>
  <si>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</si>
  <si>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</si>
  <si>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</si>
  <si>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</si>
  <si>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</si>
  <si>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</si>
  <si>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</si>
  <si>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</si>
  <si>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</si>
  <si>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</si>
  <si>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</si>
  <si>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</si>
  <si>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</si>
  <si>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</si>
  <si>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</si>
  <si>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</si>
  <si>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</si>
  <si>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</si>
  <si>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</si>
  <si>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</si>
  <si>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</si>
  <si>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</si>
  <si>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</si>
  <si>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</si>
  <si>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</si>
  <si>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</si>
  <si>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</si>
  <si>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</si>
  <si>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</si>
  <si>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</si>
  <si>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</si>
  <si>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</si>
  <si>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</si>
  <si>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</si>
  <si>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</si>
  <si>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</si>
  <si>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</si>
  <si>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</si>
  <si>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</si>
  <si>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</si>
  <si>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</si>
  <si>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</si>
  <si>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</si>
  <si>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</si>
  <si>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</si>
  <si>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</si>
  <si>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</si>
  <si>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</si>
  <si>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</si>
  <si>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</si>
  <si>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</si>
  <si>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</si>
  <si>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</si>
  <si>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</si>
  <si>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</si>
  <si>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</si>
  <si>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</si>
  <si>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</si>
  <si>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</si>
  <si>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</si>
  <si>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</si>
  <si>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</si>
  <si>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</si>
  <si>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</si>
  <si>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</si>
  <si>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</si>
  <si>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</si>
  <si>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</si>
  <si>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</si>
  <si>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</si>
  <si>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</si>
  <si>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</si>
  <si>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</si>
  <si>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</si>
  <si>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</si>
  <si>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</si>
  <si>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</si>
  <si>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</si>
  <si>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</si>
  <si>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</si>
  <si>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</si>
  <si>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</si>
  <si>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</si>
  <si>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</si>
  <si>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</si>
  <si>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</si>
  <si>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</si>
  <si>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</si>
  <si>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</si>
  <si>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</si>
  <si>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</si>
  <si>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</si>
  <si>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</si>
  <si>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</si>
  <si>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</si>
  <si>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</si>
  <si>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</si>
  <si>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</si>
  <si>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</si>
  <si>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</si>
  <si>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</si>
  <si>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</si>
  <si>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</si>
  <si>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</si>
  <si>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</si>
  <si>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</si>
  <si>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</si>
  <si>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</si>
  <si>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</si>
  <si>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</si>
  <si>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</si>
  <si>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</si>
  <si>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</si>
  <si>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</si>
  <si>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</si>
  <si>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</si>
  <si>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</si>
  <si>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</si>
  <si>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</si>
  <si>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</si>
  <si>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</si>
  <si>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</si>
  <si>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</si>
  <si>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</si>
  <si>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</si>
  <si>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</si>
  <si>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</si>
  <si>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</si>
  <si>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</si>
  <si>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</si>
  <si>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</si>
  <si>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</si>
  <si>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</si>
  <si>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</si>
  <si>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</si>
  <si>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</si>
  <si>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</si>
  <si>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</si>
  <si>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</si>
  <si>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</si>
  <si>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</si>
  <si>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</si>
  <si>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</si>
  <si>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</si>
  <si>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</si>
  <si>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</si>
  <si>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</si>
  <si>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</si>
  <si>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</si>
  <si>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</si>
  <si>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</si>
  <si>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</si>
  <si>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</si>
  <si>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</si>
  <si>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</si>
  <si>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</si>
  <si>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</si>
  <si>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</si>
  <si>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</si>
  <si>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</si>
  <si>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</si>
  <si>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</si>
  <si>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</si>
  <si>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</si>
  <si>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</si>
  <si>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</si>
  <si>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</si>
  <si>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</si>
  <si>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</si>
  <si>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</si>
  <si>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</si>
  <si>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</si>
  <si>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</si>
  <si>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</si>
  <si>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</si>
  <si>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</si>
  <si>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</si>
  <si>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</si>
  <si>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</si>
  <si>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</si>
  <si>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</si>
  <si>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</si>
  <si>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</si>
  <si>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</si>
  <si>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</si>
  <si>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</si>
  <si>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</si>
  <si>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</si>
  <si>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</si>
  <si>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</si>
  <si>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</si>
  <si>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</si>
  <si>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</si>
  <si>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</si>
  <si>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</si>
  <si>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</si>
  <si>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</si>
  <si>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</si>
  <si>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</si>
  <si>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</si>
  <si>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</si>
  <si>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</si>
  <si>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</si>
  <si>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</si>
  <si>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</si>
  <si>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</si>
  <si>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</si>
  <si>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</si>
  <si>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</si>
  <si>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</si>
  <si>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</si>
  <si>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</si>
  <si>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</si>
  <si>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</si>
  <si>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</si>
  <si>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</si>
  <si>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</si>
  <si>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</si>
  <si>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</si>
  <si>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</si>
  <si>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</si>
  <si>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</si>
  <si>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</si>
  <si>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</si>
  <si>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</si>
  <si>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</si>
  <si>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</si>
  <si>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</si>
  <si>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</si>
  <si>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</si>
  <si>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</si>
  <si>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</si>
  <si>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</si>
  <si>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</si>
  <si>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</si>
  <si>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</si>
  <si>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</si>
  <si>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</si>
  <si>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</si>
  <si>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</si>
  <si>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</si>
  <si>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</si>
  <si>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</si>
  <si>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</si>
  <si>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</si>
  <si>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</si>
  <si>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</si>
  <si>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</si>
  <si>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</si>
  <si>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</si>
  <si>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</si>
  <si>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</si>
  <si>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</si>
  <si>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</si>
  <si>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</si>
  <si>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</si>
  <si>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</si>
  <si>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</si>
  <si>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</si>
  <si>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</si>
  <si>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</si>
  <si>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</si>
  <si>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</si>
  <si>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</si>
  <si>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</si>
  <si>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</si>
  <si>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</si>
  <si>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</si>
  <si>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</si>
  <si>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</si>
  <si>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</si>
  <si>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</si>
  <si>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</si>
  <si>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</si>
  <si>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</si>
  <si>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</si>
  <si>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</si>
  <si>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</si>
  <si>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</si>
  <si>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</si>
  <si>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</si>
  <si>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</si>
  <si>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</si>
  <si>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</si>
  <si>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</si>
  <si>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</si>
  <si>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</si>
  <si>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</si>
  <si>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</si>
  <si>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</si>
  <si>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</si>
  <si>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</si>
  <si>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</si>
  <si>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</si>
  <si>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</si>
  <si>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</si>
  <si>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</si>
  <si>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</si>
  <si>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</si>
  <si>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</si>
  <si>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</si>
  <si>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</si>
  <si>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</si>
  <si>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</si>
  <si>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</si>
  <si>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</si>
  <si>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</si>
  <si>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</si>
  <si>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</si>
  <si>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</si>
  <si>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</si>
  <si>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</si>
  <si>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</si>
  <si>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</si>
  <si>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</si>
  <si>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</si>
  <si>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</si>
  <si>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</si>
  <si>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</si>
  <si>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</si>
  <si>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</si>
  <si>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</si>
  <si>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</si>
  <si>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</si>
  <si>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</si>
  <si>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</si>
  <si>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</si>
  <si>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</si>
  <si>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</si>
  <si>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</si>
  <si>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</si>
  <si>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</si>
  <si>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</si>
  <si>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</si>
  <si>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</si>
  <si>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</si>
  <si>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</si>
  <si>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</si>
  <si>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</si>
  <si>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</si>
  <si>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</si>
  <si>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</si>
  <si>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</si>
  <si>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</si>
  <si>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</si>
  <si>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</si>
  <si>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</si>
  <si>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</si>
  <si>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</si>
  <si>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</si>
  <si>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</si>
  <si>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</si>
  <si>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</si>
  <si>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</si>
  <si>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</si>
  <si>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</si>
  <si>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</si>
  <si>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</si>
  <si>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</si>
  <si>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</si>
  <si>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</si>
  <si>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</si>
  <si>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</si>
  <si>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</si>
  <si>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</si>
  <si>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</si>
  <si>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</si>
  <si>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</si>
  <si>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</si>
  <si>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</si>
  <si>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</si>
  <si>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</si>
  <si>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</si>
  <si>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</si>
  <si>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</si>
  <si>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</si>
  <si>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</si>
  <si>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</si>
  <si>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</si>
  <si>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</si>
  <si>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</si>
  <si>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</si>
  <si>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</si>
  <si>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</si>
  <si>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</si>
  <si>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</si>
  <si>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</si>
  <si>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</si>
  <si>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</si>
  <si>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</si>
  <si>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</si>
  <si>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</si>
  <si>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</si>
  <si>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</si>
  <si>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</si>
  <si>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</si>
  <si>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</si>
  <si>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</si>
  <si>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</si>
  <si>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</si>
  <si>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</si>
  <si>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</si>
  <si>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</si>
  <si>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</si>
  <si>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</si>
  <si>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</si>
  <si>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</si>
  <si>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</si>
  <si>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</si>
  <si>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</si>
  <si>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</si>
  <si>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</si>
  <si>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</si>
  <si>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</si>
  <si>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</si>
  <si>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</si>
  <si>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</si>
  <si>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</si>
  <si>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</si>
  <si>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</si>
  <si>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</si>
  <si>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</si>
  <si>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</si>
  <si>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</si>
  <si>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</si>
  <si>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</si>
  <si>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</si>
  <si>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</si>
  <si>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</si>
  <si>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</si>
  <si>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</si>
  <si>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</si>
  <si>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</si>
  <si>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</si>
  <si>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</si>
  <si>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</si>
  <si>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</si>
  <si>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</si>
  <si>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</si>
  <si>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</si>
  <si>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</si>
  <si>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</si>
  <si>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</si>
  <si>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</si>
  <si>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</si>
  <si>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</si>
  <si>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</si>
  <si>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</si>
  <si>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</si>
  <si>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</si>
  <si>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</si>
  <si>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</si>
  <si>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</si>
  <si>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</si>
  <si>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</si>
  <si>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</si>
  <si>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</si>
  <si>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</si>
  <si>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</si>
  <si>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</si>
  <si>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</si>
  <si>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</si>
  <si>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</si>
  <si>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</si>
  <si>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</si>
  <si>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</si>
  <si>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</si>
  <si>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</si>
  <si>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</si>
  <si>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</si>
  <si>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</si>
  <si>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</si>
  <si>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</si>
  <si>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</si>
  <si>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</si>
  <si>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</si>
  <si>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</si>
  <si>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</si>
  <si>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</si>
  <si>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</si>
  <si>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</si>
  <si>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</si>
  <si>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</si>
  <si>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</si>
  <si>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</si>
  <si>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</si>
  <si>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</si>
  <si>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</si>
  <si>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</si>
  <si>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</si>
  <si>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</si>
  <si>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</si>
  <si>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</si>
  <si>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</si>
  <si>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</si>
  <si>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</si>
  <si>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</si>
  <si>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</si>
  <si>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</si>
  <si>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</si>
  <si>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</si>
  <si>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</si>
  <si>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</si>
  <si>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</si>
  <si>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</si>
  <si>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</si>
  <si>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</si>
  <si>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</si>
  <si>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</si>
  <si>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</si>
  <si>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</si>
  <si>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</si>
  <si>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</si>
  <si>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</si>
  <si>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</si>
  <si>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</si>
  <si>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</si>
  <si>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</si>
  <si>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</si>
  <si>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</si>
  <si>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</si>
  <si>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</si>
  <si>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</si>
  <si>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</si>
  <si>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</si>
  <si>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</si>
  <si>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</si>
  <si>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</si>
  <si>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</si>
  <si>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</si>
  <si>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</si>
  <si>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</si>
  <si>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</si>
  <si>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</si>
  <si>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</si>
  <si>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</si>
  <si>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</si>
  <si>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</si>
  <si>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Summary of Project #1</t>
  </si>
  <si>
    <t>Details of Project #1 (Month, Year)</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</si>
  <si>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</si>
  <si>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</si>
  <si>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</si>
  <si>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</si>
  <si>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</si>
  <si>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</si>
  <si>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</si>
  <si>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</si>
  <si>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</si>
  <si>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</si>
  <si>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</si>
  <si>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</si>
  <si>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</si>
  <si>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</si>
  <si>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</si>
  <si>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</si>
  <si>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</si>
  <si>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</si>
  <si>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</si>
  <si>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</si>
  <si>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</si>
  <si>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</si>
  <si>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</si>
  <si>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</si>
  <si>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LRAM</t>
  </si>
  <si>
    <t>Streetlighting</t>
  </si>
  <si>
    <t>EB-2009-0274</t>
  </si>
  <si>
    <t>EB-2010-0123</t>
  </si>
  <si>
    <t>EB-2011-0206</t>
  </si>
  <si>
    <t>EB-2012-0177</t>
  </si>
  <si>
    <t>EB-2013-0181</t>
  </si>
  <si>
    <t>EB-2014-0124</t>
  </si>
  <si>
    <t>EB-2015-0113</t>
  </si>
  <si>
    <t>EB-2016-0114</t>
  </si>
  <si>
    <t>Whitby Hydro Electric Corporation</t>
  </si>
  <si>
    <t>EE</t>
  </si>
  <si>
    <t>Demand Response 3 (part of the Industrial program schedule)</t>
  </si>
  <si>
    <t>Commercial &amp; Institutional</t>
  </si>
  <si>
    <t>DR</t>
  </si>
  <si>
    <t>Industrial</t>
  </si>
  <si>
    <t>C&amp;I</t>
  </si>
  <si>
    <t>DR-3</t>
  </si>
  <si>
    <t>Small Business Lighting</t>
  </si>
  <si>
    <t>Annual Coupons</t>
  </si>
  <si>
    <t>Bi-Annual Retailer Events</t>
  </si>
  <si>
    <t>HVAC</t>
  </si>
  <si>
    <t>peaksaverPLUS</t>
  </si>
  <si>
    <t>peaksaverPLUS (IHD)</t>
  </si>
  <si>
    <t>Commercial</t>
  </si>
  <si>
    <t>Time-of-Use Savings</t>
  </si>
  <si>
    <t xml:space="preserve">Demand Response 3 </t>
  </si>
  <si>
    <t>Save on Energy Heating &amp; Cooling Program</t>
  </si>
  <si>
    <t>Home Depot Home Appliance Market Uplift Conservation Fund Pilot Program</t>
  </si>
  <si>
    <t>Save on Energy Instant Discount Program</t>
  </si>
  <si>
    <t>Save on Energy Energy Performance Program for Multi-Site Customers</t>
  </si>
  <si>
    <t>Whole Home Pilot Program</t>
  </si>
  <si>
    <t>Tier 1</t>
  </si>
  <si>
    <t>Consumer</t>
  </si>
  <si>
    <t>Business</t>
  </si>
  <si>
    <t>Pre-2011 Programs Completed in 2011</t>
  </si>
  <si>
    <t>Tier 1 - 2011 Adjustment</t>
  </si>
  <si>
    <t>Home Assistance</t>
  </si>
  <si>
    <t>Conservation Fund Pilot</t>
  </si>
  <si>
    <t>Conversion Month</t>
  </si>
  <si>
    <t>PRE-Conversion Gross kW</t>
  </si>
  <si>
    <t>POST-Conversion Gross kW</t>
  </si>
  <si>
    <t xml:space="preserve"> </t>
  </si>
  <si>
    <t>Actual Savings in 2018</t>
  </si>
  <si>
    <t>Lost Revenue in 2018  from 2015 ST coversions</t>
  </si>
  <si>
    <t>Lost Revenue in 2018  from 2016 ST coversions</t>
  </si>
  <si>
    <t>Lost Revenue in 2018  from 2017 ST coversions</t>
  </si>
  <si>
    <t>EB-2017-0085/ EB-2017-0292</t>
  </si>
  <si>
    <t>Table 6-b.  Calculation of Carrying Charges by Rate Class</t>
  </si>
  <si>
    <t>Prescribed Interest Rate</t>
  </si>
  <si>
    <t>Cumulative Balance</t>
  </si>
  <si>
    <t>Cumulative Carrying Charges</t>
  </si>
  <si>
    <t>Balance including  Carrying Charges</t>
  </si>
  <si>
    <t>Save on Energy Smart Thermostat Program</t>
  </si>
  <si>
    <t>Lost Revenue in 2018  from 2018 ST coversions</t>
  </si>
  <si>
    <t>Table 8-a:  Town of Whitby</t>
  </si>
  <si>
    <t>^
By Month</t>
  </si>
  <si>
    <t>Count 
(Incremental)</t>
  </si>
  <si>
    <t>Energy Savings 
(Incremental)</t>
  </si>
  <si>
    <t>Energy Savings 
(Persisiting to 2020)</t>
  </si>
  <si>
    <t>Spending 
(Year to Date)</t>
  </si>
  <si>
    <t>^
By Year</t>
  </si>
  <si>
    <t>Spending 
(Program to Date)</t>
  </si>
  <si>
    <t>Cost Effectiveness 
(Year to Date)</t>
  </si>
  <si>
    <t>Cost Effectiveness 
(Prorgram to Date)</t>
  </si>
  <si>
    <t>2019 CDM Plan Forecast</t>
  </si>
  <si>
    <t>6-year CDM Plan Forecast</t>
  </si>
  <si>
    <t>Year to Date Cost Effectiveness
 (2017 Verified)</t>
  </si>
  <si>
    <t>Program to Date Cost Effectiveness
 (2015-2017 Verified)</t>
  </si>
  <si>
    <t>As of:</t>
  </si>
  <si>
    <t>% kWh
Target</t>
  </si>
  <si>
    <t>% Budget
Spent</t>
  </si>
  <si>
    <t xml:space="preserve">Unit </t>
  </si>
  <si>
    <t>2015 Verified</t>
  </si>
  <si>
    <t>Verified adjustments to 2015 in 2016</t>
  </si>
  <si>
    <t>Verified adjustments to 2015 in 2017</t>
  </si>
  <si>
    <t>Unverified adjustments to 2015</t>
  </si>
  <si>
    <t>2015 Year to Date</t>
  </si>
  <si>
    <t>2016 Verified</t>
  </si>
  <si>
    <t>Verified adjustments to 2016 in 2017</t>
  </si>
  <si>
    <t>2016 Unverified</t>
  </si>
  <si>
    <t>2016 Year to Date</t>
  </si>
  <si>
    <t>2017 Verified</t>
  </si>
  <si>
    <t>2017 Unverified Year to Date</t>
  </si>
  <si>
    <t>2017 Year to Date</t>
  </si>
  <si>
    <t>2018 Unverified Year to Date</t>
  </si>
  <si>
    <t>2019 Unverified Year to Date</t>
  </si>
  <si>
    <t>Program to Date</t>
  </si>
  <si>
    <t>YTD</t>
  </si>
  <si>
    <t>PTD</t>
  </si>
  <si>
    <t>Verified Adjustments to 2015 in 2016</t>
  </si>
  <si>
    <t>Verified Adjustments to 2015 in 2017</t>
  </si>
  <si>
    <t>Unverified Adjustments to 2015</t>
  </si>
  <si>
    <t>Verified Adjustments to 2016 in 2017</t>
  </si>
  <si>
    <t>2019 Year to Date</t>
  </si>
  <si>
    <t>Framework</t>
  </si>
  <si>
    <t>TRC</t>
  </si>
  <si>
    <t>PAC</t>
  </si>
  <si>
    <t>LUEC ($/kWh)</t>
  </si>
  <si>
    <t>Count</t>
  </si>
  <si>
    <t>% Total</t>
  </si>
  <si>
    <t>Incentive Budget</t>
  </si>
  <si>
    <t>$</t>
  </si>
  <si>
    <t>Incentive Actual</t>
  </si>
  <si>
    <t>Admin Budget</t>
  </si>
  <si>
    <t>Admin Actual</t>
  </si>
  <si>
    <t>Total Budget</t>
  </si>
  <si>
    <t>Total Actual</t>
  </si>
  <si>
    <t>Residential (Province-Wide)</t>
  </si>
  <si>
    <t>Measures</t>
  </si>
  <si>
    <t>Equipment</t>
  </si>
  <si>
    <t>Homes</t>
  </si>
  <si>
    <t>Projects</t>
  </si>
  <si>
    <t>Save on Energy Whole Home Program</t>
  </si>
  <si>
    <t>Residential Programs Total</t>
  </si>
  <si>
    <t>Non-Residential (Province-Wide)</t>
  </si>
  <si>
    <t>Audits</t>
  </si>
  <si>
    <t>Save on Energy Retrofit Program - P4P</t>
  </si>
  <si>
    <t>Save on Energy Retrofit Program Enabled Savings</t>
  </si>
  <si>
    <t>Save on Energy Business Refrigeration Program</t>
  </si>
  <si>
    <t>Save on Energy Energy Performance Program</t>
  </si>
  <si>
    <t>Save on Energy High Performance New Construction Program Enabled Savings</t>
  </si>
  <si>
    <t>Save on Energy Process &amp; Systems Upgrades Program - P4P</t>
  </si>
  <si>
    <t>Save on Energy Process &amp; Systems Upgrades Program Enabled Savings</t>
  </si>
  <si>
    <t>Non-Residential Programs Total</t>
  </si>
  <si>
    <t>Local LDC Programs</t>
  </si>
  <si>
    <t>Adaptive Thermostat Program</t>
  </si>
  <si>
    <t>Conservation on the Coast Home Assistance Program</t>
  </si>
  <si>
    <t>Conservation on the Coast Small Business Program</t>
  </si>
  <si>
    <t>High Efficiency Agricultural Pumping</t>
  </si>
  <si>
    <t>Instant Savings Program</t>
  </si>
  <si>
    <t>MURB DIL Local Program</t>
  </si>
  <si>
    <t>Opsaver Program</t>
  </si>
  <si>
    <t>PUMPSaver</t>
  </si>
  <si>
    <t>RTUsaver</t>
  </si>
  <si>
    <t>Smart RT for Small and Mid-Size Business Local Program</t>
  </si>
  <si>
    <t>Swimming Pool Efficiency Program</t>
  </si>
  <si>
    <t>&lt;</t>
  </si>
  <si>
    <t>Local LDC Programs Total</t>
  </si>
  <si>
    <t>LDC Innovation Pilots</t>
  </si>
  <si>
    <t>Air Source Heat Pump – For Residential Space Heating LDC Innovation Fund Pilot Program</t>
  </si>
  <si>
    <t>Air Source Heat Pump – For Residential Water Heating LDC Innovation Fund Pilot Program</t>
  </si>
  <si>
    <t>Block Heater Timer LDC Innovation Fund Pilot Program</t>
  </si>
  <si>
    <t>Building Optimization Pilot Program</t>
  </si>
  <si>
    <t>Conservation Cultivator LDC Innovation Fund Pilot Program</t>
  </si>
  <si>
    <t>Conservation Voltage Reduction Conservation Fund Program</t>
  </si>
  <si>
    <t>Data Centre Pilot</t>
  </si>
  <si>
    <t>Direct Install - Hydronic Pilot Program</t>
  </si>
  <si>
    <t>Direct Install - RTU Controls Pilot Program</t>
  </si>
  <si>
    <t>Electronics Takeback Pilot</t>
  </si>
  <si>
    <t>EnWin Intelligent Air Pilot</t>
  </si>
  <si>
    <t>Home Energy Assessment &amp; Retrofit LDC Innovation Fund Pilot Program</t>
  </si>
  <si>
    <t>Hotel/Motel LDC Innovation Fund Pilot Program</t>
  </si>
  <si>
    <t>Low Income Air Source Heat Pump Pilot</t>
  </si>
  <si>
    <t>Ontario Clean Water Agency P4P Conservation Fund Pilot Program</t>
  </si>
  <si>
    <t>P4P for Class B Office Pilot Program</t>
  </si>
  <si>
    <t>Performance Based Conservation Pilot Program</t>
  </si>
  <si>
    <t>Residential Direct Install Pilot Program</t>
  </si>
  <si>
    <t>Residential Ductless Heat Pump LDC Innovation Fund Pilot Program</t>
  </si>
  <si>
    <t>Small &amp; Medium Business Energy Management System LDC Innovation Fund Pilot Program</t>
  </si>
  <si>
    <t>Toronto Hydro – Enbridge Joint Low-Income Program LDC Innovation Fund Pilot Program</t>
  </si>
  <si>
    <t>Solar Powered Attic Ventilation Pilot</t>
  </si>
  <si>
    <t>Truckload Event</t>
  </si>
  <si>
    <t>LDC Innovation Pilots Total</t>
  </si>
  <si>
    <t>Target Gap</t>
  </si>
  <si>
    <t>Non-Approved Program</t>
  </si>
  <si>
    <t>Unassigned Program</t>
  </si>
  <si>
    <t>Energy Savings from 2011-2014 Framework</t>
  </si>
  <si>
    <t>2011-2014 Residential (Province Wide)</t>
  </si>
  <si>
    <t>Appliances</t>
  </si>
  <si>
    <t>2011-2014 Non-Residential (Province Wide)</t>
  </si>
  <si>
    <t>Buildings</t>
  </si>
  <si>
    <t>2011-2014 Other</t>
  </si>
  <si>
    <t>Other Programs Total</t>
  </si>
  <si>
    <t>TOTAL Conservation First (CDM Plan Forecast)</t>
  </si>
  <si>
    <t>TOTAL Conservation First (Target and Budget Allocation)</t>
  </si>
  <si>
    <t>GS&lt;50</t>
  </si>
  <si>
    <t>Retro</t>
  </si>
  <si>
    <t>GS&gt;50</t>
  </si>
  <si>
    <t xml:space="preserve">Changed reference to Carrying Charges tab 6-b to capture actual amounts </t>
  </si>
  <si>
    <t>6-b Carrying Charges</t>
  </si>
  <si>
    <t>as above</t>
  </si>
  <si>
    <t>Table 5-d. cell B660</t>
  </si>
  <si>
    <t>Replaced "placeholder" program "Save on Energy New Construction" with "Save on Energy Instant Discount Program"</t>
  </si>
  <si>
    <t>Table 5-d. cell B663</t>
  </si>
  <si>
    <t>Replaced "placeholder" program "Save on Energy Assistance Program" with "Save on Energy Smart Thermostat Program"</t>
  </si>
  <si>
    <t>The "Save on Energy Smart Thermostat Program" is not listed as one of the programs under Residential Province-Wide Programs and there is no data for the formerly-listed program.</t>
  </si>
  <si>
    <t>The "Save on Energy Instant Discount Program" is not listed as one of the programs under Residential Province-Wide Programs and there is no data for the formerly-listed program.</t>
  </si>
  <si>
    <t>Jan</t>
  </si>
  <si>
    <t>Feb</t>
  </si>
  <si>
    <t>Mar</t>
  </si>
  <si>
    <t>Apr</t>
  </si>
  <si>
    <t>May</t>
  </si>
  <si>
    <t>Jun</t>
  </si>
  <si>
    <t>Jul</t>
  </si>
  <si>
    <t>Aug</t>
  </si>
  <si>
    <t>Sep</t>
  </si>
  <si>
    <t>Oct</t>
  </si>
  <si>
    <t>Nov</t>
  </si>
  <si>
    <t>Dec</t>
  </si>
  <si>
    <t>Elexicon Energy Inc - Whitby Rate Zone</t>
  </si>
  <si>
    <t>EB-2019-0130</t>
  </si>
  <si>
    <t>2020 Annual IR Application</t>
  </si>
  <si>
    <t>2021 Annual IRM Application</t>
  </si>
  <si>
    <t>EB-2020-0012</t>
  </si>
  <si>
    <t>Removed Streetlight (ST) savings</t>
  </si>
  <si>
    <t>EW has modifed the carrying charges tab to reflect the fact that the carrying charges are based on the month end GL balance and not necessarily applied evenly throughout the year.  The GL balance is impacted by the timing of true ups and adjustments.  See tab 6b</t>
  </si>
  <si>
    <t>The IESO included the calculated kilowatt hours (kWh) of energy savings from the street lighting project in EW’s 2017 persistence results but no corresponding kW savings. Since the LRAMVA workform only allows for one set of rate allocation %’s, the estimated kWh savings for street lighting needed to be removed in order to produce the correct allocations for all customers classes to be used in the LRAMVA calculations.</t>
  </si>
  <si>
    <t>IESO Sector Classification</t>
  </si>
  <si>
    <t>Rate Class Allocation</t>
  </si>
  <si>
    <t>Residential Programs</t>
  </si>
  <si>
    <t>100% Residential</t>
  </si>
  <si>
    <t>Res New Construction</t>
  </si>
  <si>
    <t>Conservation Fund</t>
  </si>
  <si>
    <t>General Service &lt; 50 Programs</t>
  </si>
  <si>
    <t>100% GS&lt;50</t>
  </si>
  <si>
    <t>General Service &gt; 50 Programs</t>
  </si>
  <si>
    <t>Retrofit (2011-2014 Framework)</t>
  </si>
  <si>
    <t>100% GS&gt;50</t>
  </si>
  <si>
    <t xml:space="preserve">Electricity Retrofit Incentive Program </t>
  </si>
  <si>
    <t>Monitoring and Targetting</t>
  </si>
  <si>
    <t>Multi-Class Programs</t>
  </si>
  <si>
    <t>Save on Energy Retrofit Program (new framework)</t>
  </si>
  <si>
    <t xml:space="preserve">Split between GS&lt;50 and GS&gt;50 based </t>
  </si>
  <si>
    <t>Efficiency: Equipment Replacement Incentive Initiative (new framework)</t>
  </si>
  <si>
    <t>Commerical</t>
  </si>
  <si>
    <t>on participant specific information</t>
  </si>
  <si>
    <t>2015 GS&lt;50 / GS &gt; 50 Split: 21/79</t>
  </si>
  <si>
    <t>2016 GS&lt;50 / GS &gt; 50 Split: 4/96</t>
  </si>
  <si>
    <t>2017 GS&lt;50 / GS &gt; 50 Split: 6/94</t>
  </si>
  <si>
    <t>Save on Energy Thermostat Program</t>
  </si>
  <si>
    <t>2018 GS&lt;50 / GS &gt; 50 Split: 8/92</t>
  </si>
  <si>
    <t>Billed amount change (kW)</t>
  </si>
  <si>
    <t>Table 5-a: cells G57, G58, G121, G122             Table 5-b: cells F304, F305</t>
  </si>
  <si>
    <t>Rows 120 to 161</t>
  </si>
  <si>
    <t>New tab  to present EW's calculation of carrying charges as recorded in the general ledger</t>
  </si>
  <si>
    <t>New tab 7-b called "2018 P &amp; C Report"</t>
  </si>
  <si>
    <t>In this tab is the 2018 Participation &amp; Cost Report issued by the IESO that was used to calculate the Lost Revenue from the 2018 programs and their impact on 2018.  This data from the P&amp;C Report was used to populate table 5d</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</si>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</sst>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4">
    <numFmt numFmtId="7" formatCode="&quot;$&quot;#,##0.00_);\(&quot;$&quot;#,##0.00\)"/>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 numFmtId="289" formatCode="[$-409]mmm\-yy;@"/>
    <numFmt numFmtId="290" formatCode="0.000"/>
    <numFmt numFmtId="291" formatCode="mmm"/>
    <numFmt numFmtId="292" formatCode="#,###"/>
    <numFmt numFmtId="293" formatCode="_(&quot;$&quot;* #,###_);_(&quot;$&quot;* \(#,###\);_(\ &quot;-&quot;??_);_(@_)"/>
  </numFmts>
  <fonts count="259">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b/>
      <sz val="10"/>
      <color theme="0"/>
      <name val="Arial"/>
      <family val="2"/>
    </font>
    <font>
      <b/>
      <sz val="9"/>
      <color theme="0"/>
      <name val="Arial"/>
      <family val="2"/>
    </font>
    <font>
      <b/>
      <sz val="10"/>
      <color rgb="FF0033CC"/>
      <name val="Arial"/>
      <family val="2"/>
    </font>
    <font>
      <sz val="10"/>
      <color rgb="FF0033CC"/>
      <name val="Arial"/>
      <family val="2"/>
    </font>
    <font>
      <sz val="10"/>
      <color theme="1"/>
      <name val="Tahoma"/>
      <family val="2"/>
    </font>
    <font>
      <b/>
      <sz val="10"/>
      <color theme="1"/>
      <name val="Tahoma"/>
      <family val="2"/>
    </font>
    <font>
      <b/>
      <sz val="10"/>
      <name val="Tahoma"/>
      <family val="2"/>
    </font>
    <font>
      <b/>
      <sz val="10"/>
      <color theme="0"/>
      <name val="Tahoma"/>
      <family val="2"/>
    </font>
    <font>
      <b/>
      <sz val="15"/>
      <color theme="1"/>
      <name val="Tahoma"/>
      <family val="2"/>
    </font>
    <font>
      <sz val="11"/>
      <color theme="1"/>
      <name val="Tahoma"/>
      <family val="2"/>
    </font>
    <font>
      <sz val="10"/>
      <name val="Tahoma"/>
      <family val="2"/>
    </font>
    <font>
      <sz val="10"/>
      <color theme="0"/>
      <name val="Tahoma"/>
      <family val="2"/>
    </font>
    <font>
      <u/>
      <sz val="10"/>
      <color theme="1"/>
      <name val="Tahoma"/>
      <family val="2"/>
    </font>
    <font>
      <sz val="11"/>
      <color rgb="FFC00000"/>
      <name val="Calibri"/>
      <family val="2"/>
      <scheme val="minor"/>
    </font>
  </fonts>
  <fills count="10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BBBAB0"/>
        <bgColor indexed="64"/>
      </patternFill>
    </fill>
    <fill>
      <patternFill patternType="solid">
        <fgColor rgb="FF72A7AD"/>
        <bgColor indexed="64"/>
      </patternFill>
    </fill>
    <fill>
      <patternFill patternType="solid">
        <fgColor rgb="FF01423C"/>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03366"/>
        <bgColor indexed="64"/>
      </patternFill>
    </fill>
    <fill>
      <patternFill patternType="solid">
        <fgColor theme="8" tint="0.59999389629810485"/>
        <bgColor indexed="64"/>
      </patternFill>
    </fill>
    <fill>
      <patternFill patternType="solid">
        <fgColor rgb="FFFFFF00"/>
        <bgColor indexed="64"/>
      </patternFill>
    </fill>
  </fills>
  <borders count="188">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auto="1"/>
      </left>
      <right style="medium">
        <color auto="1"/>
      </right>
      <top style="thin">
        <color indexed="64"/>
      </top>
      <bottom style="thin">
        <color indexed="64"/>
      </bottom>
      <diagonal/>
    </border>
    <border>
      <left style="medium">
        <color indexed="64"/>
      </left>
      <right style="medium">
        <color indexed="64"/>
      </right>
      <top/>
      <bottom style="thin">
        <color indexed="64"/>
      </bottom>
      <diagonal/>
    </border>
    <border>
      <left style="medium">
        <color auto="1"/>
      </left>
      <right style="thin">
        <color auto="1"/>
      </right>
      <top style="thin">
        <color auto="1"/>
      </top>
      <bottom style="thin">
        <color auto="1"/>
      </bottom>
      <diagonal/>
    </border>
    <border>
      <left style="thin">
        <color indexed="64"/>
      </left>
      <right style="medium">
        <color auto="1"/>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auto="1"/>
      </left>
      <right style="medium">
        <color auto="1"/>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auto="1"/>
      </right>
      <top/>
      <bottom style="thin">
        <color indexed="64"/>
      </bottom>
      <diagonal/>
    </border>
    <border>
      <left style="medium">
        <color auto="1"/>
      </left>
      <right style="thin">
        <color auto="1"/>
      </right>
      <top style="thin">
        <color auto="1"/>
      </top>
      <bottom style="thin">
        <color auto="1"/>
      </bottom>
      <diagonal/>
    </border>
    <border>
      <left style="thin">
        <color indexed="64"/>
      </left>
      <right style="medium">
        <color auto="1"/>
      </right>
      <top style="thin">
        <color indexed="64"/>
      </top>
      <bottom style="thin">
        <color indexed="64"/>
      </bottom>
      <diagonal/>
    </border>
    <border>
      <left style="medium">
        <color indexed="64"/>
      </left>
      <right/>
      <top style="thin">
        <color indexed="64"/>
      </top>
      <bottom style="thin">
        <color indexed="64"/>
      </bottom>
      <diagonal/>
    </border>
  </borders>
  <cellStyleXfs count="9774">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164" fontId="83" fillId="0" borderId="0" applyFont="0" applyFill="0" applyBorder="0" applyAlignment="0" applyProtection="0"/>
    <xf numFmtId="0" fontId="13" fillId="0" borderId="0"/>
  </cellStyleXfs>
  <cellXfs count="1147">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40" fontId="244" fillId="28" borderId="35" xfId="0" quotePrefix="1"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9" fontId="45" fillId="28" borderId="0" xfId="72" applyFont="1" applyFill="1" applyBorder="1" applyAlignment="1">
      <alignment horizontal="center" vertical="top"/>
    </xf>
    <xf numFmtId="0" fontId="0" fillId="28" borderId="110" xfId="0" applyFont="1" applyFill="1" applyBorder="1" applyAlignment="1">
      <alignment horizontal="left" vertical="top"/>
    </xf>
    <xf numFmtId="0" fontId="0" fillId="28" borderId="110" xfId="0" applyFont="1" applyFill="1" applyBorder="1" applyAlignment="1">
      <alignment horizontal="center" vertical="top"/>
    </xf>
    <xf numFmtId="0" fontId="222" fillId="2" borderId="0" xfId="0" applyFont="1" applyFill="1" applyBorder="1" applyAlignment="1">
      <alignment horizontal="center" vertical="top"/>
    </xf>
    <xf numFmtId="0" fontId="0" fillId="92" borderId="0" xfId="0" applyFill="1" applyAlignment="1">
      <alignment horizontal="center"/>
    </xf>
    <xf numFmtId="0" fontId="237" fillId="2" borderId="0" xfId="0" applyFont="1" applyFill="1" applyAlignment="1">
      <alignment horizontal="center"/>
    </xf>
    <xf numFmtId="0" fontId="217" fillId="2" borderId="110" xfId="0" applyFont="1" applyFill="1" applyBorder="1" applyAlignment="1">
      <alignment horizontal="center" vertical="top" wrapText="1"/>
    </xf>
    <xf numFmtId="0" fontId="13" fillId="93" borderId="110" xfId="0" applyFont="1" applyFill="1" applyBorder="1" applyAlignment="1">
      <alignment horizontal="center" vertical="top" wrapText="1"/>
    </xf>
    <xf numFmtId="17" fontId="72" fillId="26" borderId="35" xfId="5151" applyNumberFormat="1" applyFont="1" applyFill="1" applyBorder="1" applyAlignment="1">
      <alignment horizontal="center" vertical="center" wrapText="1"/>
    </xf>
    <xf numFmtId="9" fontId="72" fillId="26" borderId="120" xfId="5151" applyNumberFormat="1" applyFont="1" applyFill="1" applyBorder="1" applyAlignment="1">
      <alignment vertical="center" wrapText="1"/>
    </xf>
    <xf numFmtId="9" fontId="72" fillId="26" borderId="142" xfId="5151" applyNumberFormat="1" applyFont="1" applyFill="1" applyBorder="1" applyAlignment="1">
      <alignment vertical="center" wrapText="1"/>
    </xf>
    <xf numFmtId="9" fontId="72" fillId="26" borderId="143" xfId="5151" applyNumberFormat="1" applyFont="1" applyFill="1" applyBorder="1" applyAlignment="1">
      <alignment vertical="center" wrapText="1"/>
    </xf>
    <xf numFmtId="9" fontId="72" fillId="26" borderId="143" xfId="5151" applyNumberFormat="1" applyFont="1" applyFill="1" applyBorder="1" applyAlignment="1">
      <alignment horizontal="center" vertical="center" wrapText="1"/>
    </xf>
    <xf numFmtId="289" fontId="5" fillId="28" borderId="35" xfId="0" applyNumberFormat="1" applyFont="1" applyFill="1" applyBorder="1" applyProtection="1">
      <protection locked="0"/>
    </xf>
    <xf numFmtId="43" fontId="5" fillId="28" borderId="35" xfId="71" applyFont="1" applyFill="1" applyBorder="1" applyProtection="1">
      <protection locked="0"/>
    </xf>
    <xf numFmtId="290" fontId="5" fillId="28" borderId="35" xfId="0" applyNumberFormat="1" applyFont="1" applyFill="1" applyBorder="1" applyProtection="1">
      <protection locked="0"/>
    </xf>
    <xf numFmtId="10" fontId="244" fillId="28" borderId="35" xfId="72" quotePrefix="1" applyNumberFormat="1" applyFont="1" applyFill="1" applyBorder="1" applyAlignment="1" applyProtection="1">
      <alignment horizontal="center"/>
      <protection locked="0"/>
    </xf>
    <xf numFmtId="289" fontId="5" fillId="28" borderId="53" xfId="0" applyNumberFormat="1" applyFont="1" applyFill="1" applyBorder="1" applyProtection="1">
      <protection locked="0"/>
    </xf>
    <xf numFmtId="40" fontId="244" fillId="28" borderId="53" xfId="0" quotePrefix="1" applyNumberFormat="1" applyFont="1" applyFill="1" applyBorder="1" applyAlignment="1" applyProtection="1">
      <alignment horizontal="center"/>
      <protection locked="0"/>
    </xf>
    <xf numFmtId="10" fontId="244" fillId="28" borderId="53" xfId="72" quotePrefix="1" applyNumberFormat="1" applyFont="1" applyFill="1" applyBorder="1" applyAlignment="1" applyProtection="1">
      <alignment horizontal="center"/>
      <protection locked="0"/>
    </xf>
    <xf numFmtId="0" fontId="0" fillId="2" borderId="144" xfId="0" applyFill="1" applyBorder="1"/>
    <xf numFmtId="40" fontId="1" fillId="2" borderId="0" xfId="0" applyNumberFormat="1" applyFont="1" applyFill="1" applyBorder="1" applyAlignment="1">
      <alignment horizontal="center"/>
    </xf>
    <xf numFmtId="176" fontId="1" fillId="2" borderId="0" xfId="0" applyNumberFormat="1" applyFont="1" applyFill="1" applyBorder="1" applyAlignment="1">
      <alignment horizontal="center"/>
    </xf>
    <xf numFmtId="0" fontId="0" fillId="2" borderId="145" xfId="0" applyFill="1" applyBorder="1"/>
    <xf numFmtId="0" fontId="0" fillId="2" borderId="38" xfId="0" applyFill="1" applyBorder="1"/>
    <xf numFmtId="176" fontId="1" fillId="2" borderId="0" xfId="0" applyNumberFormat="1" applyFont="1" applyFill="1" applyAlignment="1">
      <alignment horizontal="center"/>
    </xf>
    <xf numFmtId="8" fontId="1" fillId="2" borderId="146" xfId="70" applyNumberFormat="1" applyFont="1" applyFill="1" applyBorder="1" applyAlignment="1">
      <alignment horizontal="center"/>
    </xf>
    <xf numFmtId="0" fontId="42" fillId="2" borderId="0" xfId="0" applyFont="1" applyFill="1" applyAlignment="1">
      <alignment vertical="top"/>
    </xf>
    <xf numFmtId="0" fontId="34" fillId="0" borderId="0" xfId="0" applyFont="1" applyAlignment="1">
      <alignment horizontal="center"/>
    </xf>
    <xf numFmtId="0" fontId="34" fillId="0" borderId="0" xfId="0" applyFont="1"/>
    <xf numFmtId="0" fontId="43" fillId="2" borderId="0" xfId="0" applyFont="1" applyFill="1"/>
    <xf numFmtId="10" fontId="34" fillId="0" borderId="0" xfId="0" applyNumberFormat="1" applyFont="1" applyAlignment="1">
      <alignment horizontal="center"/>
    </xf>
    <xf numFmtId="174" fontId="245" fillId="26" borderId="110" xfId="6" applyNumberFormat="1" applyFont="1" applyFill="1" applyBorder="1" applyAlignment="1">
      <alignment horizontal="center" vertical="center" wrapText="1"/>
    </xf>
    <xf numFmtId="174" fontId="245" fillId="26" borderId="137" xfId="6" applyNumberFormat="1" applyFont="1" applyFill="1" applyBorder="1" applyAlignment="1">
      <alignment horizontal="center" vertical="center" wrapText="1"/>
    </xf>
    <xf numFmtId="174" fontId="246" fillId="26" borderId="110" xfId="6" applyNumberFormat="1" applyFont="1" applyFill="1" applyBorder="1" applyAlignment="1">
      <alignment horizontal="center" vertical="center" wrapText="1"/>
    </xf>
    <xf numFmtId="17" fontId="247" fillId="2" borderId="110" xfId="0" applyNumberFormat="1" applyFont="1" applyFill="1" applyBorder="1"/>
    <xf numFmtId="0" fontId="34" fillId="0" borderId="110" xfId="0" applyFont="1" applyBorder="1" applyAlignment="1">
      <alignment horizontal="center"/>
    </xf>
    <xf numFmtId="10" fontId="34" fillId="2" borderId="89" xfId="0" applyNumberFormat="1" applyFont="1" applyFill="1" applyBorder="1" applyAlignment="1" applyProtection="1">
      <alignment horizontal="center"/>
      <protection locked="0"/>
    </xf>
    <xf numFmtId="10" fontId="43" fillId="0" borderId="110" xfId="0" applyNumberFormat="1" applyFont="1" applyBorder="1" applyAlignment="1">
      <alignment horizontal="center"/>
    </xf>
    <xf numFmtId="17" fontId="34" fillId="2" borderId="110" xfId="0" applyNumberFormat="1" applyFont="1" applyFill="1" applyBorder="1" applyAlignment="1">
      <alignment horizontal="center"/>
    </xf>
    <xf numFmtId="169" fontId="34" fillId="0" borderId="110" xfId="70" applyFont="1" applyBorder="1" applyAlignment="1">
      <alignment horizontal="center"/>
    </xf>
    <xf numFmtId="43" fontId="34" fillId="0" borderId="0" xfId="0" applyNumberFormat="1" applyFont="1"/>
    <xf numFmtId="10" fontId="34" fillId="2" borderId="7" xfId="0" applyNumberFormat="1" applyFont="1" applyFill="1" applyBorder="1" applyAlignment="1" applyProtection="1">
      <alignment horizontal="center"/>
      <protection locked="0"/>
    </xf>
    <xf numFmtId="40" fontId="34" fillId="0" borderId="110" xfId="0" applyNumberFormat="1" applyFont="1" applyBorder="1" applyAlignment="1">
      <alignment horizontal="center"/>
    </xf>
    <xf numFmtId="43" fontId="34" fillId="0" borderId="0" xfId="71" applyFont="1"/>
    <xf numFmtId="10" fontId="34" fillId="0" borderId="7" xfId="0" applyNumberFormat="1" applyFont="1" applyFill="1" applyBorder="1" applyAlignment="1" applyProtection="1">
      <alignment horizontal="center"/>
      <protection locked="0"/>
    </xf>
    <xf numFmtId="169" fontId="43" fillId="0" borderId="110" xfId="70" applyFont="1" applyBorder="1" applyAlignment="1">
      <alignment horizontal="center"/>
    </xf>
    <xf numFmtId="17" fontId="247" fillId="2" borderId="7" xfId="0" applyNumberFormat="1" applyFont="1" applyFill="1" applyBorder="1"/>
    <xf numFmtId="169" fontId="248" fillId="0" borderId="110" xfId="70" applyFont="1" applyBorder="1" applyAlignment="1">
      <alignment horizontal="center"/>
    </xf>
    <xf numFmtId="0" fontId="0" fillId="0" borderId="0" xfId="0" applyAlignment="1">
      <alignment horizontal="center"/>
    </xf>
    <xf numFmtId="17" fontId="34" fillId="2" borderId="8" xfId="0" applyNumberFormat="1" applyFont="1" applyFill="1" applyBorder="1" applyAlignment="1">
      <alignment horizontal="center"/>
    </xf>
    <xf numFmtId="169" fontId="34" fillId="0" borderId="9" xfId="70" applyFont="1" applyBorder="1" applyAlignment="1">
      <alignment horizontal="center"/>
    </xf>
    <xf numFmtId="10" fontId="34" fillId="2" borderId="110" xfId="0" applyNumberFormat="1" applyFont="1" applyFill="1" applyBorder="1" applyAlignment="1" applyProtection="1">
      <alignment horizontal="center"/>
      <protection locked="0"/>
    </xf>
    <xf numFmtId="10" fontId="34" fillId="0" borderId="110" xfId="0" applyNumberFormat="1" applyFont="1" applyFill="1" applyBorder="1" applyAlignment="1" applyProtection="1">
      <alignment horizontal="center"/>
      <protection locked="0"/>
    </xf>
    <xf numFmtId="10" fontId="34" fillId="2" borderId="8" xfId="0" applyNumberFormat="1" applyFont="1" applyFill="1" applyBorder="1" applyAlignment="1" applyProtection="1">
      <alignment horizontal="center"/>
      <protection locked="0"/>
    </xf>
    <xf numFmtId="0" fontId="34" fillId="0" borderId="0" xfId="0" applyFont="1" applyBorder="1"/>
    <xf numFmtId="10" fontId="34" fillId="2" borderId="48" xfId="0" applyNumberFormat="1" applyFont="1" applyFill="1" applyBorder="1" applyAlignment="1" applyProtection="1">
      <alignment horizontal="center"/>
      <protection locked="0"/>
    </xf>
    <xf numFmtId="10" fontId="34" fillId="0" borderId="48" xfId="0" applyNumberFormat="1" applyFont="1" applyFill="1" applyBorder="1" applyAlignment="1" applyProtection="1">
      <alignment horizontal="center"/>
      <protection locked="0"/>
    </xf>
    <xf numFmtId="169" fontId="43" fillId="0" borderId="9" xfId="70" applyFont="1" applyBorder="1" applyAlignment="1">
      <alignment horizontal="center"/>
    </xf>
    <xf numFmtId="169" fontId="248" fillId="0" borderId="110" xfId="70" applyFont="1" applyBorder="1"/>
    <xf numFmtId="169" fontId="34" fillId="0" borderId="9" xfId="70" applyFont="1" applyBorder="1"/>
    <xf numFmtId="0" fontId="0" fillId="0" borderId="0" xfId="0" applyFill="1" applyBorder="1"/>
    <xf numFmtId="176" fontId="1" fillId="0" borderId="0" xfId="0" applyNumberFormat="1" applyFont="1" applyFill="1" applyBorder="1" applyAlignment="1">
      <alignment horizontal="center"/>
    </xf>
    <xf numFmtId="8" fontId="1" fillId="0" borderId="0" xfId="70" applyNumberFormat="1" applyFont="1" applyFill="1" applyBorder="1" applyAlignment="1">
      <alignment horizontal="center"/>
    </xf>
    <xf numFmtId="0" fontId="3" fillId="0" borderId="0" xfId="0" applyFont="1" applyFill="1" applyBorder="1"/>
    <xf numFmtId="44" fontId="3" fillId="0" borderId="0" xfId="0" applyNumberFormat="1" applyFont="1" applyFill="1" applyBorder="1"/>
    <xf numFmtId="289" fontId="5" fillId="28" borderId="35" xfId="0" applyNumberFormat="1" applyFont="1" applyFill="1" applyBorder="1" applyAlignment="1" applyProtection="1">
      <alignment horizontal="center"/>
      <protection locked="0"/>
    </xf>
    <xf numFmtId="0" fontId="249" fillId="0" borderId="0" xfId="0" applyFont="1"/>
    <xf numFmtId="9" fontId="249" fillId="2" borderId="0" xfId="72" applyFont="1" applyFill="1" applyBorder="1"/>
    <xf numFmtId="0" fontId="249" fillId="2" borderId="0" xfId="0" applyFont="1" applyFill="1" applyBorder="1"/>
    <xf numFmtId="9" fontId="250" fillId="0" borderId="0" xfId="72" applyFont="1" applyAlignment="1">
      <alignment horizontal="center" vertical="top"/>
    </xf>
    <xf numFmtId="9" fontId="249" fillId="0" borderId="0" xfId="72" applyFont="1"/>
    <xf numFmtId="0" fontId="249" fillId="0" borderId="0" xfId="0" applyFont="1" applyAlignment="1">
      <alignment horizontal="left"/>
    </xf>
    <xf numFmtId="9" fontId="250" fillId="0" borderId="0" xfId="72" applyFont="1" applyAlignment="1">
      <alignment horizontal="center" vertical="top" wrapText="1"/>
    </xf>
    <xf numFmtId="0" fontId="249" fillId="0" borderId="0" xfId="0" applyFont="1" applyAlignment="1">
      <alignment horizontal="center"/>
    </xf>
    <xf numFmtId="0" fontId="249" fillId="0" borderId="0" xfId="0" applyFont="1" applyBorder="1"/>
    <xf numFmtId="0" fontId="250" fillId="0" borderId="0" xfId="72" applyNumberFormat="1" applyFont="1" applyAlignment="1">
      <alignment horizontal="center" vertical="top"/>
    </xf>
    <xf numFmtId="15" fontId="249" fillId="0" borderId="0" xfId="0" applyNumberFormat="1" applyFont="1" applyAlignment="1">
      <alignment horizontal="center"/>
    </xf>
    <xf numFmtId="0" fontId="249" fillId="0" borderId="0" xfId="0" applyNumberFormat="1" applyFont="1" applyAlignment="1">
      <alignment horizontal="center"/>
    </xf>
    <xf numFmtId="291" fontId="249" fillId="0" borderId="0" xfId="0" applyNumberFormat="1" applyFont="1" applyAlignment="1">
      <alignment horizontal="center"/>
    </xf>
    <xf numFmtId="257" fontId="249" fillId="0" borderId="0" xfId="0" applyNumberFormat="1" applyFont="1" applyAlignment="1">
      <alignment horizontal="center"/>
    </xf>
    <xf numFmtId="0" fontId="250" fillId="0" borderId="0" xfId="72" applyNumberFormat="1" applyFont="1" applyFill="1" applyAlignment="1">
      <alignment horizontal="center" vertical="top"/>
    </xf>
    <xf numFmtId="292" fontId="249" fillId="0" borderId="0" xfId="0" applyNumberFormat="1" applyFont="1" applyAlignment="1">
      <alignment horizontal="center"/>
    </xf>
    <xf numFmtId="0" fontId="249" fillId="0" borderId="0" xfId="0" applyFont="1" applyFill="1" applyAlignment="1">
      <alignment horizontal="center"/>
    </xf>
    <xf numFmtId="0" fontId="249" fillId="0" borderId="0" xfId="0" applyNumberFormat="1" applyFont="1"/>
    <xf numFmtId="0" fontId="250" fillId="2" borderId="147" xfId="0" applyFont="1" applyFill="1" applyBorder="1" applyAlignment="1">
      <alignment horizontal="center" vertical="center"/>
    </xf>
    <xf numFmtId="15" fontId="249" fillId="2" borderId="148" xfId="0" applyNumberFormat="1" applyFont="1" applyFill="1" applyBorder="1" applyAlignment="1">
      <alignment horizontal="center" vertical="center"/>
    </xf>
    <xf numFmtId="9" fontId="250" fillId="0" borderId="152" xfId="72" applyFont="1" applyBorder="1" applyAlignment="1">
      <alignment horizontal="center" wrapText="1"/>
    </xf>
    <xf numFmtId="0" fontId="250" fillId="0" borderId="153" xfId="0" applyFont="1" applyBorder="1" applyAlignment="1">
      <alignment horizontal="center"/>
    </xf>
    <xf numFmtId="9" fontId="250" fillId="0" borderId="154" xfId="72" applyFont="1" applyBorder="1" applyAlignment="1">
      <alignment horizontal="center" wrapText="1"/>
    </xf>
    <xf numFmtId="0" fontId="250" fillId="0" borderId="0" xfId="0" applyFont="1" applyBorder="1" applyAlignment="1">
      <alignment horizontal="center"/>
    </xf>
    <xf numFmtId="0" fontId="250" fillId="0" borderId="0" xfId="0" applyFont="1" applyAlignment="1">
      <alignment horizontal="left" vertical="center" wrapText="1"/>
    </xf>
    <xf numFmtId="0" fontId="250" fillId="0" borderId="0" xfId="0" applyFont="1" applyAlignment="1">
      <alignment horizontal="center" vertical="center" wrapText="1"/>
    </xf>
    <xf numFmtId="291" fontId="250" fillId="0" borderId="0" xfId="0" applyNumberFormat="1" applyFont="1" applyAlignment="1">
      <alignment horizontal="center" vertical="center"/>
    </xf>
    <xf numFmtId="9" fontId="250" fillId="0" borderId="0" xfId="72" applyFont="1" applyAlignment="1">
      <alignment horizontal="center" wrapText="1"/>
    </xf>
    <xf numFmtId="0" fontId="250" fillId="0" borderId="0" xfId="0" applyFont="1" applyFill="1" applyAlignment="1">
      <alignment horizontal="center" vertical="center" wrapText="1"/>
    </xf>
    <xf numFmtId="0" fontId="250" fillId="0" borderId="0" xfId="0" applyFont="1" applyAlignment="1">
      <alignment horizontal="center"/>
    </xf>
    <xf numFmtId="0" fontId="250" fillId="0" borderId="152" xfId="0" applyFont="1" applyBorder="1" applyAlignment="1">
      <alignment horizontal="center"/>
    </xf>
    <xf numFmtId="0" fontId="250" fillId="0" borderId="154" xfId="0" applyFont="1" applyFill="1" applyBorder="1" applyAlignment="1">
      <alignment horizontal="center"/>
    </xf>
    <xf numFmtId="0" fontId="250" fillId="0" borderId="0" xfId="0" applyFont="1"/>
    <xf numFmtId="9" fontId="250" fillId="0" borderId="0" xfId="72" applyFont="1" applyBorder="1" applyAlignment="1">
      <alignment horizontal="center"/>
    </xf>
    <xf numFmtId="0" fontId="250" fillId="0" borderId="0" xfId="0" applyFont="1" applyAlignment="1">
      <alignment horizontal="left"/>
    </xf>
    <xf numFmtId="0" fontId="250" fillId="0" borderId="0" xfId="0" applyFont="1" applyFill="1" applyAlignment="1">
      <alignment horizontal="center"/>
    </xf>
    <xf numFmtId="0" fontId="250" fillId="2" borderId="0" xfId="0" applyFont="1" applyFill="1" applyAlignment="1">
      <alignment horizontal="center"/>
    </xf>
    <xf numFmtId="9" fontId="250" fillId="0" borderId="0" xfId="72" applyFont="1" applyAlignment="1">
      <alignment horizontal="center"/>
    </xf>
    <xf numFmtId="0" fontId="249" fillId="0" borderId="0" xfId="0" applyFont="1" applyFill="1" applyAlignment="1">
      <alignment horizontal="center" vertical="center"/>
    </xf>
    <xf numFmtId="3" fontId="255" fillId="0" borderId="156" xfId="0" applyNumberFormat="1" applyFont="1" applyFill="1" applyBorder="1" applyAlignment="1">
      <alignment horizontal="left" vertical="center"/>
    </xf>
    <xf numFmtId="0" fontId="249" fillId="0" borderId="0" xfId="0" applyFont="1" applyFill="1"/>
    <xf numFmtId="9" fontId="255" fillId="0" borderId="156" xfId="72" applyFont="1" applyFill="1" applyBorder="1" applyAlignment="1">
      <alignment horizontal="center"/>
    </xf>
    <xf numFmtId="9" fontId="250" fillId="0" borderId="0" xfId="72" applyFont="1" applyFill="1" applyBorder="1" applyAlignment="1">
      <alignment horizontal="center"/>
    </xf>
    <xf numFmtId="0" fontId="250" fillId="0" borderId="0" xfId="0" applyFont="1" applyFill="1" applyBorder="1" applyAlignment="1">
      <alignment horizontal="center"/>
    </xf>
    <xf numFmtId="3" fontId="255" fillId="0" borderId="156" xfId="0" applyNumberFormat="1" applyFont="1" applyFill="1" applyBorder="1" applyAlignment="1">
      <alignment horizontal="left"/>
    </xf>
    <xf numFmtId="292" fontId="255" fillId="0" borderId="156" xfId="0" applyNumberFormat="1" applyFont="1" applyFill="1" applyBorder="1" applyAlignment="1">
      <alignment horizontal="center"/>
    </xf>
    <xf numFmtId="0" fontId="251" fillId="94" borderId="0" xfId="0" applyFont="1" applyFill="1" applyAlignment="1">
      <alignment vertical="top" textRotation="90" readingOrder="1"/>
    </xf>
    <xf numFmtId="9" fontId="255" fillId="0" borderId="156" xfId="72" applyNumberFormat="1" applyFont="1" applyFill="1" applyBorder="1" applyAlignment="1">
      <alignment horizontal="center"/>
    </xf>
    <xf numFmtId="292" fontId="255" fillId="0" borderId="156" xfId="72" applyNumberFormat="1" applyFont="1" applyFill="1" applyBorder="1" applyAlignment="1">
      <alignment horizontal="center"/>
    </xf>
    <xf numFmtId="0" fontId="252" fillId="95" borderId="0" xfId="0" applyFont="1" applyFill="1" applyAlignment="1">
      <alignment vertical="top" textRotation="90" readingOrder="1"/>
    </xf>
    <xf numFmtId="292" fontId="255" fillId="0" borderId="156" xfId="0" quotePrefix="1" applyNumberFormat="1" applyFont="1" applyFill="1" applyBorder="1" applyAlignment="1">
      <alignment horizontal="center"/>
    </xf>
    <xf numFmtId="0" fontId="252" fillId="96" borderId="0" xfId="0" applyFont="1" applyFill="1" applyAlignment="1">
      <alignment vertical="top" textRotation="90" readingOrder="1"/>
    </xf>
    <xf numFmtId="293" fontId="255" fillId="0" borderId="156" xfId="1798" applyNumberFormat="1" applyFont="1" applyFill="1" applyBorder="1" applyAlignment="1">
      <alignment horizontal="right"/>
    </xf>
    <xf numFmtId="0" fontId="250" fillId="0" borderId="0" xfId="0" applyFont="1" applyFill="1"/>
    <xf numFmtId="0" fontId="251" fillId="97" borderId="0" xfId="0" applyFont="1" applyFill="1" applyAlignment="1">
      <alignment vertical="top" textRotation="90"/>
    </xf>
    <xf numFmtId="0" fontId="251" fillId="98" borderId="0" xfId="0" applyFont="1" applyFill="1" applyAlignment="1">
      <alignment vertical="top" textRotation="90"/>
    </xf>
    <xf numFmtId="4" fontId="256" fillId="0" borderId="157" xfId="0" applyNumberFormat="1" applyFont="1" applyFill="1" applyBorder="1" applyAlignment="1">
      <alignment horizontal="center"/>
    </xf>
    <xf numFmtId="4" fontId="256" fillId="0" borderId="158" xfId="0" applyNumberFormat="1" applyFont="1" applyFill="1" applyBorder="1" applyAlignment="1">
      <alignment horizontal="center"/>
    </xf>
    <xf numFmtId="4" fontId="256" fillId="0" borderId="159" xfId="0" applyNumberFormat="1" applyFont="1" applyFill="1" applyBorder="1" applyAlignment="1">
      <alignment horizontal="center"/>
    </xf>
    <xf numFmtId="0" fontId="251" fillId="99" borderId="0" xfId="0" applyFont="1" applyFill="1" applyAlignment="1">
      <alignment vertical="top" textRotation="90" readingOrder="1"/>
    </xf>
    <xf numFmtId="0" fontId="251" fillId="100" borderId="0" xfId="0" applyFont="1" applyFill="1" applyAlignment="1">
      <alignment vertical="top" textRotation="90" readingOrder="1"/>
    </xf>
    <xf numFmtId="293" fontId="249" fillId="0" borderId="0" xfId="0" applyNumberFormat="1" applyFont="1" applyFill="1"/>
    <xf numFmtId="0" fontId="249" fillId="0" borderId="0" xfId="0" applyFont="1" applyAlignment="1">
      <alignment horizontal="center" vertical="center"/>
    </xf>
    <xf numFmtId="3" fontId="255" fillId="0" borderId="161" xfId="0" applyNumberFormat="1" applyFont="1" applyFill="1" applyBorder="1" applyAlignment="1">
      <alignment horizontal="left" vertical="center"/>
    </xf>
    <xf numFmtId="9" fontId="255" fillId="0" borderId="161" xfId="72" applyFont="1" applyFill="1" applyBorder="1" applyAlignment="1">
      <alignment horizontal="center"/>
    </xf>
    <xf numFmtId="3" fontId="255" fillId="0" borderId="161" xfId="0" applyNumberFormat="1" applyFont="1" applyFill="1" applyBorder="1" applyAlignment="1">
      <alignment horizontal="left"/>
    </xf>
    <xf numFmtId="292" fontId="255" fillId="0" borderId="162" xfId="0" applyNumberFormat="1" applyFont="1" applyFill="1" applyBorder="1" applyAlignment="1">
      <alignment horizontal="center"/>
    </xf>
    <xf numFmtId="292" fontId="255" fillId="0" borderId="161" xfId="0" applyNumberFormat="1" applyFont="1" applyFill="1" applyBorder="1" applyAlignment="1">
      <alignment horizontal="center"/>
    </xf>
    <xf numFmtId="9" fontId="255" fillId="0" borderId="161" xfId="72" applyNumberFormat="1" applyFont="1" applyFill="1" applyBorder="1" applyAlignment="1">
      <alignment horizontal="center"/>
    </xf>
    <xf numFmtId="292" fontId="255" fillId="0" borderId="162" xfId="72" applyNumberFormat="1" applyFont="1" applyFill="1" applyBorder="1" applyAlignment="1">
      <alignment horizontal="center"/>
    </xf>
    <xf numFmtId="292" fontId="255" fillId="2" borderId="162" xfId="0" applyNumberFormat="1" applyFont="1" applyFill="1" applyBorder="1" applyAlignment="1">
      <alignment horizontal="center"/>
    </xf>
    <xf numFmtId="293" fontId="255" fillId="0" borderId="161" xfId="1798" applyNumberFormat="1" applyFont="1" applyFill="1" applyBorder="1" applyAlignment="1">
      <alignment horizontal="right"/>
    </xf>
    <xf numFmtId="4" fontId="256" fillId="0" borderId="163" xfId="0" applyNumberFormat="1" applyFont="1" applyFill="1" applyBorder="1" applyAlignment="1">
      <alignment horizontal="center"/>
    </xf>
    <xf numFmtId="4" fontId="256" fillId="0" borderId="110" xfId="0" applyNumberFormat="1" applyFont="1" applyFill="1" applyBorder="1" applyAlignment="1">
      <alignment horizontal="center"/>
    </xf>
    <xf numFmtId="4" fontId="256" fillId="0" borderId="164" xfId="0" applyNumberFormat="1" applyFont="1" applyFill="1" applyBorder="1" applyAlignment="1">
      <alignment horizontal="center"/>
    </xf>
    <xf numFmtId="293" fontId="249" fillId="0" borderId="0" xfId="0" applyNumberFormat="1" applyFont="1"/>
    <xf numFmtId="292" fontId="255" fillId="0" borderId="165" xfId="0" applyNumberFormat="1" applyFont="1" applyFill="1" applyBorder="1" applyAlignment="1">
      <alignment horizontal="center"/>
    </xf>
    <xf numFmtId="0" fontId="250" fillId="0" borderId="0" xfId="0" applyFont="1" applyAlignment="1">
      <alignment horizontal="center" vertical="center"/>
    </xf>
    <xf numFmtId="0" fontId="252" fillId="101" borderId="167" xfId="0" applyFont="1" applyFill="1" applyBorder="1" applyAlignment="1">
      <alignment horizontal="left" vertical="center"/>
    </xf>
    <xf numFmtId="9" fontId="252" fillId="101" borderId="167" xfId="72" applyFont="1" applyFill="1" applyBorder="1" applyAlignment="1">
      <alignment horizontal="center"/>
    </xf>
    <xf numFmtId="292" fontId="251" fillId="94" borderId="167" xfId="0" applyNumberFormat="1" applyFont="1" applyFill="1" applyBorder="1" applyAlignment="1">
      <alignment horizontal="center"/>
    </xf>
    <xf numFmtId="292" fontId="251" fillId="94" borderId="147" xfId="0" applyNumberFormat="1" applyFont="1" applyFill="1" applyBorder="1" applyAlignment="1">
      <alignment horizontal="center"/>
    </xf>
    <xf numFmtId="9" fontId="252" fillId="95" borderId="167" xfId="72" applyNumberFormat="1" applyFont="1" applyFill="1" applyBorder="1" applyAlignment="1">
      <alignment horizontal="center"/>
    </xf>
    <xf numFmtId="292" fontId="252" fillId="95" borderId="167" xfId="0" applyNumberFormat="1" applyFont="1" applyFill="1" applyBorder="1" applyAlignment="1">
      <alignment horizontal="center"/>
    </xf>
    <xf numFmtId="292" fontId="252" fillId="95" borderId="147" xfId="0" applyNumberFormat="1" applyFont="1" applyFill="1" applyBorder="1" applyAlignment="1">
      <alignment horizontal="center"/>
    </xf>
    <xf numFmtId="9" fontId="252" fillId="96" borderId="167" xfId="72" applyNumberFormat="1" applyFont="1" applyFill="1" applyBorder="1" applyAlignment="1">
      <alignment horizontal="center"/>
    </xf>
    <xf numFmtId="292" fontId="252" fillId="96" borderId="167" xfId="0" applyNumberFormat="1" applyFont="1" applyFill="1" applyBorder="1" applyAlignment="1">
      <alignment horizontal="center"/>
    </xf>
    <xf numFmtId="292" fontId="252" fillId="96" borderId="147" xfId="0" applyNumberFormat="1" applyFont="1" applyFill="1" applyBorder="1" applyAlignment="1">
      <alignment horizontal="center"/>
    </xf>
    <xf numFmtId="293" fontId="251" fillId="97" borderId="167" xfId="1798" applyNumberFormat="1" applyFont="1" applyFill="1" applyBorder="1" applyAlignment="1">
      <alignment horizontal="right"/>
    </xf>
    <xf numFmtId="221" fontId="251" fillId="98" borderId="168" xfId="1798" applyNumberFormat="1" applyFont="1" applyFill="1" applyBorder="1" applyAlignment="1">
      <alignment horizontal="right"/>
    </xf>
    <xf numFmtId="293" fontId="251" fillId="98" borderId="167" xfId="1798" applyNumberFormat="1" applyFont="1" applyFill="1" applyBorder="1" applyAlignment="1">
      <alignment horizontal="right"/>
    </xf>
    <xf numFmtId="9" fontId="249" fillId="0" borderId="0" xfId="72" applyFont="1" applyBorder="1" applyAlignment="1">
      <alignment horizontal="center"/>
    </xf>
    <xf numFmtId="3" fontId="249" fillId="0" borderId="0" xfId="0" applyNumberFormat="1" applyFont="1" applyAlignment="1">
      <alignment horizontal="left"/>
    </xf>
    <xf numFmtId="292" fontId="249" fillId="0" borderId="0" xfId="0" applyNumberFormat="1" applyFont="1"/>
    <xf numFmtId="9" fontId="249" fillId="0" borderId="0" xfId="72" applyFont="1" applyAlignment="1">
      <alignment horizontal="center"/>
    </xf>
    <xf numFmtId="221" fontId="249" fillId="0" borderId="0" xfId="1798" applyNumberFormat="1" applyFont="1"/>
    <xf numFmtId="221" fontId="249" fillId="0" borderId="0" xfId="1798" applyNumberFormat="1" applyFont="1" applyFill="1"/>
    <xf numFmtId="4" fontId="249" fillId="0" borderId="0" xfId="0" applyNumberFormat="1" applyFont="1" applyAlignment="1">
      <alignment horizontal="center"/>
    </xf>
    <xf numFmtId="3" fontId="255" fillId="0" borderId="169" xfId="72" applyNumberFormat="1" applyFont="1" applyFill="1" applyBorder="1" applyAlignment="1">
      <alignment horizontal="left"/>
    </xf>
    <xf numFmtId="292" fontId="255" fillId="0" borderId="169" xfId="72" applyNumberFormat="1" applyFont="1" applyFill="1" applyBorder="1" applyAlignment="1">
      <alignment horizontal="center"/>
    </xf>
    <xf numFmtId="292" fontId="255" fillId="0" borderId="169" xfId="0" applyNumberFormat="1" applyFont="1" applyFill="1" applyBorder="1" applyAlignment="1">
      <alignment horizontal="center"/>
    </xf>
    <xf numFmtId="4" fontId="256" fillId="0" borderId="157" xfId="72" applyNumberFormat="1" applyFont="1" applyFill="1" applyBorder="1" applyAlignment="1">
      <alignment horizontal="center"/>
    </xf>
    <xf numFmtId="4" fontId="256" fillId="0" borderId="158" xfId="72" applyNumberFormat="1" applyFont="1" applyFill="1" applyBorder="1" applyAlignment="1">
      <alignment horizontal="center"/>
    </xf>
    <xf numFmtId="4" fontId="256" fillId="0" borderId="159" xfId="72" applyNumberFormat="1" applyFont="1" applyFill="1" applyBorder="1" applyAlignment="1">
      <alignment horizontal="center"/>
    </xf>
    <xf numFmtId="3" fontId="255" fillId="0" borderId="162" xfId="0" applyNumberFormat="1" applyFont="1" applyFill="1" applyBorder="1" applyAlignment="1">
      <alignment horizontal="left" vertical="center"/>
    </xf>
    <xf numFmtId="3" fontId="255" fillId="0" borderId="170" xfId="72" applyNumberFormat="1" applyFont="1" applyFill="1" applyBorder="1" applyAlignment="1">
      <alignment horizontal="left"/>
    </xf>
    <xf numFmtId="292" fontId="255" fillId="0" borderId="170" xfId="72" applyNumberFormat="1" applyFont="1" applyFill="1" applyBorder="1" applyAlignment="1">
      <alignment horizontal="center"/>
    </xf>
    <xf numFmtId="292" fontId="255" fillId="0" borderId="170" xfId="0" applyNumberFormat="1" applyFont="1" applyFill="1" applyBorder="1" applyAlignment="1">
      <alignment horizontal="center"/>
    </xf>
    <xf numFmtId="4" fontId="256" fillId="0" borderId="163" xfId="72" applyNumberFormat="1" applyFont="1" applyFill="1" applyBorder="1" applyAlignment="1">
      <alignment horizontal="center"/>
    </xf>
    <xf numFmtId="4" fontId="256" fillId="0" borderId="110" xfId="72" applyNumberFormat="1" applyFont="1" applyFill="1" applyBorder="1" applyAlignment="1">
      <alignment horizontal="center"/>
    </xf>
    <xf numFmtId="4" fontId="256" fillId="0" borderId="164" xfId="72" applyNumberFormat="1" applyFont="1" applyFill="1" applyBorder="1" applyAlignment="1">
      <alignment horizontal="center"/>
    </xf>
    <xf numFmtId="3" fontId="255" fillId="0" borderId="166" xfId="72" applyNumberFormat="1" applyFont="1" applyFill="1" applyBorder="1" applyAlignment="1">
      <alignment horizontal="left"/>
    </xf>
    <xf numFmtId="292" fontId="255" fillId="0" borderId="171" xfId="72" applyNumberFormat="1" applyFont="1" applyFill="1" applyBorder="1" applyAlignment="1">
      <alignment horizontal="center"/>
    </xf>
    <xf numFmtId="292" fontId="255" fillId="0" borderId="171" xfId="0" applyNumberFormat="1" applyFont="1" applyFill="1" applyBorder="1" applyAlignment="1">
      <alignment horizontal="center"/>
    </xf>
    <xf numFmtId="292" fontId="255" fillId="0" borderId="172" xfId="0" applyNumberFormat="1" applyFont="1" applyFill="1" applyBorder="1" applyAlignment="1">
      <alignment horizontal="center"/>
    </xf>
    <xf numFmtId="292" fontId="255" fillId="0" borderId="173" xfId="0" applyNumberFormat="1" applyFont="1" applyFill="1" applyBorder="1" applyAlignment="1">
      <alignment horizontal="center"/>
    </xf>
    <xf numFmtId="292" fontId="251" fillId="94" borderId="167" xfId="72" applyNumberFormat="1" applyFont="1" applyFill="1" applyBorder="1" applyAlignment="1">
      <alignment horizontal="center"/>
    </xf>
    <xf numFmtId="292" fontId="251" fillId="94" borderId="147" xfId="72" applyNumberFormat="1" applyFont="1" applyFill="1" applyBorder="1" applyAlignment="1">
      <alignment horizontal="center"/>
    </xf>
    <xf numFmtId="3" fontId="249" fillId="0" borderId="0" xfId="0" applyNumberFormat="1" applyFont="1"/>
    <xf numFmtId="3" fontId="249" fillId="0" borderId="0" xfId="0" applyNumberFormat="1" applyFont="1" applyAlignment="1">
      <alignment horizontal="center"/>
    </xf>
    <xf numFmtId="3" fontId="255" fillId="0" borderId="155" xfId="0" applyNumberFormat="1" applyFont="1" applyFill="1" applyBorder="1" applyAlignment="1">
      <alignment horizontal="left" vertical="center"/>
    </xf>
    <xf numFmtId="3" fontId="255" fillId="0" borderId="156" xfId="72" applyNumberFormat="1" applyFont="1" applyFill="1" applyBorder="1" applyAlignment="1">
      <alignment horizontal="left"/>
    </xf>
    <xf numFmtId="292" fontId="255" fillId="0" borderId="157" xfId="0" applyNumberFormat="1" applyFont="1" applyFill="1" applyBorder="1" applyAlignment="1">
      <alignment horizontal="center"/>
    </xf>
    <xf numFmtId="292" fontId="255" fillId="0" borderId="158" xfId="0" applyNumberFormat="1" applyFont="1" applyFill="1" applyBorder="1" applyAlignment="1">
      <alignment horizontal="center"/>
    </xf>
    <xf numFmtId="292" fontId="255" fillId="0" borderId="174" xfId="0" applyNumberFormat="1" applyFont="1" applyFill="1" applyBorder="1" applyAlignment="1">
      <alignment horizontal="center"/>
    </xf>
    <xf numFmtId="3" fontId="255" fillId="0" borderId="173" xfId="0" applyNumberFormat="1" applyFont="1" applyFill="1" applyBorder="1" applyAlignment="1">
      <alignment horizontal="left" vertical="center"/>
    </xf>
    <xf numFmtId="9" fontId="255" fillId="0" borderId="162" xfId="72" applyFont="1" applyFill="1" applyBorder="1" applyAlignment="1">
      <alignment horizontal="center"/>
    </xf>
    <xf numFmtId="3" fontId="255" fillId="0" borderId="162" xfId="72" applyNumberFormat="1" applyFont="1" applyFill="1" applyBorder="1" applyAlignment="1">
      <alignment horizontal="left"/>
    </xf>
    <xf numFmtId="292" fontId="255" fillId="0" borderId="163" xfId="0" applyNumberFormat="1" applyFont="1" applyFill="1" applyBorder="1" applyAlignment="1">
      <alignment horizontal="center"/>
    </xf>
    <xf numFmtId="292" fontId="255" fillId="0" borderId="110" xfId="0" applyNumberFormat="1" applyFont="1" applyFill="1" applyBorder="1" applyAlignment="1">
      <alignment horizontal="center"/>
    </xf>
    <xf numFmtId="292" fontId="255" fillId="0" borderId="122" xfId="0" applyNumberFormat="1" applyFont="1" applyFill="1" applyBorder="1" applyAlignment="1">
      <alignment horizontal="center"/>
    </xf>
    <xf numFmtId="293" fontId="255" fillId="0" borderId="162" xfId="1798" applyNumberFormat="1" applyFont="1" applyFill="1" applyBorder="1" applyAlignment="1">
      <alignment horizontal="right"/>
    </xf>
    <xf numFmtId="9" fontId="255" fillId="0" borderId="175" xfId="72" applyNumberFormat="1" applyFont="1" applyFill="1" applyBorder="1" applyAlignment="1">
      <alignment horizontal="center"/>
    </xf>
    <xf numFmtId="292" fontId="255" fillId="0" borderId="176" xfId="0" applyNumberFormat="1" applyFont="1" applyFill="1" applyBorder="1" applyAlignment="1">
      <alignment horizontal="center"/>
    </xf>
    <xf numFmtId="292" fontId="255" fillId="0" borderId="175" xfId="0" applyNumberFormat="1" applyFont="1" applyFill="1" applyBorder="1" applyAlignment="1">
      <alignment horizontal="center"/>
    </xf>
    <xf numFmtId="292" fontId="255" fillId="0" borderId="177" xfId="0" applyNumberFormat="1" applyFont="1" applyFill="1" applyBorder="1" applyAlignment="1">
      <alignment horizontal="center"/>
    </xf>
    <xf numFmtId="292" fontId="255" fillId="0" borderId="178" xfId="0" applyNumberFormat="1" applyFont="1" applyFill="1" applyBorder="1" applyAlignment="1">
      <alignment horizontal="center"/>
    </xf>
    <xf numFmtId="292" fontId="255" fillId="0" borderId="179" xfId="0" applyNumberFormat="1" applyFont="1" applyFill="1" applyBorder="1" applyAlignment="1">
      <alignment horizontal="center"/>
    </xf>
    <xf numFmtId="293" fontId="255" fillId="0" borderId="180" xfId="1798" applyNumberFormat="1" applyFont="1" applyFill="1" applyBorder="1" applyAlignment="1">
      <alignment horizontal="right"/>
    </xf>
    <xf numFmtId="4" fontId="256" fillId="0" borderId="177" xfId="0" applyNumberFormat="1" applyFont="1" applyFill="1" applyBorder="1" applyAlignment="1">
      <alignment horizontal="center"/>
    </xf>
    <xf numFmtId="4" fontId="256" fillId="0" borderId="178" xfId="0" applyNumberFormat="1" applyFont="1" applyFill="1" applyBorder="1" applyAlignment="1">
      <alignment horizontal="center"/>
    </xf>
    <xf numFmtId="4" fontId="256" fillId="0" borderId="181" xfId="0" applyNumberFormat="1" applyFont="1" applyFill="1" applyBorder="1" applyAlignment="1">
      <alignment horizontal="center"/>
    </xf>
    <xf numFmtId="292" fontId="252" fillId="96" borderId="182" xfId="0" applyNumberFormat="1" applyFont="1" applyFill="1" applyBorder="1" applyAlignment="1">
      <alignment horizontal="center"/>
    </xf>
    <xf numFmtId="292" fontId="255" fillId="0" borderId="149" xfId="0" applyNumberFormat="1" applyFont="1" applyFill="1" applyBorder="1" applyAlignment="1">
      <alignment horizontal="center"/>
    </xf>
    <xf numFmtId="292" fontId="255" fillId="0" borderId="155" xfId="0" applyNumberFormat="1" applyFont="1" applyFill="1" applyBorder="1" applyAlignment="1">
      <alignment horizontal="center"/>
    </xf>
    <xf numFmtId="9" fontId="255" fillId="0" borderId="162" xfId="72" applyNumberFormat="1" applyFont="1" applyFill="1" applyBorder="1" applyAlignment="1">
      <alignment horizontal="center"/>
    </xf>
    <xf numFmtId="4" fontId="256" fillId="0" borderId="183" xfId="0" applyNumberFormat="1" applyFont="1" applyFill="1" applyBorder="1" applyAlignment="1">
      <alignment horizontal="center"/>
    </xf>
    <xf numFmtId="4" fontId="256" fillId="0" borderId="9" xfId="0" applyNumberFormat="1" applyFont="1" applyFill="1" applyBorder="1" applyAlignment="1">
      <alignment horizontal="center"/>
    </xf>
    <xf numFmtId="4" fontId="256" fillId="0" borderId="184" xfId="0" applyNumberFormat="1" applyFont="1" applyFill="1" applyBorder="1" applyAlignment="1">
      <alignment horizontal="center"/>
    </xf>
    <xf numFmtId="3" fontId="255" fillId="0" borderId="180" xfId="0" applyNumberFormat="1" applyFont="1" applyFill="1" applyBorder="1" applyAlignment="1">
      <alignment horizontal="left" vertical="center"/>
    </xf>
    <xf numFmtId="9" fontId="255" fillId="0" borderId="180" xfId="72" applyFont="1" applyFill="1" applyBorder="1" applyAlignment="1">
      <alignment horizontal="center"/>
    </xf>
    <xf numFmtId="292" fontId="255" fillId="0" borderId="180" xfId="0" applyNumberFormat="1" applyFont="1" applyFill="1" applyBorder="1" applyAlignment="1">
      <alignment horizontal="center"/>
    </xf>
    <xf numFmtId="9" fontId="255" fillId="0" borderId="180" xfId="72" applyNumberFormat="1" applyFont="1" applyFill="1" applyBorder="1" applyAlignment="1">
      <alignment horizontal="center"/>
    </xf>
    <xf numFmtId="4" fontId="256" fillId="0" borderId="185" xfId="0" applyNumberFormat="1" applyFont="1" applyFill="1" applyBorder="1" applyAlignment="1">
      <alignment horizontal="center"/>
    </xf>
    <xf numFmtId="4" fontId="256" fillId="0" borderId="34" xfId="0" applyNumberFormat="1" applyFont="1" applyFill="1" applyBorder="1" applyAlignment="1">
      <alignment horizontal="center"/>
    </xf>
    <xf numFmtId="4" fontId="256" fillId="0" borderId="186" xfId="0" applyNumberFormat="1" applyFont="1" applyFill="1" applyBorder="1" applyAlignment="1">
      <alignment horizontal="center"/>
    </xf>
    <xf numFmtId="292" fontId="255" fillId="0" borderId="187" xfId="0" applyNumberFormat="1" applyFont="1" applyFill="1" applyBorder="1" applyAlignment="1">
      <alignment horizontal="center"/>
    </xf>
    <xf numFmtId="0" fontId="252" fillId="101" borderId="167" xfId="0" applyFont="1" applyFill="1" applyBorder="1" applyAlignment="1">
      <alignment vertical="center"/>
    </xf>
    <xf numFmtId="292" fontId="249" fillId="0" borderId="0" xfId="0" applyNumberFormat="1" applyFont="1" applyAlignment="1">
      <alignment horizontal="left"/>
    </xf>
    <xf numFmtId="221" fontId="251" fillId="97" borderId="167" xfId="1798" applyNumberFormat="1" applyFont="1" applyFill="1" applyBorder="1" applyAlignment="1">
      <alignment horizontal="right"/>
    </xf>
    <xf numFmtId="221" fontId="251" fillId="98" borderId="167" xfId="1798" applyNumberFormat="1" applyFont="1" applyFill="1" applyBorder="1" applyAlignment="1">
      <alignment horizontal="right"/>
    </xf>
    <xf numFmtId="292" fontId="249" fillId="0" borderId="0" xfId="72" applyNumberFormat="1" applyFont="1" applyAlignment="1">
      <alignment horizontal="center"/>
    </xf>
    <xf numFmtId="3" fontId="255" fillId="0" borderId="180" xfId="0" applyNumberFormat="1" applyFont="1" applyFill="1" applyBorder="1" applyAlignment="1">
      <alignment horizontal="left"/>
    </xf>
    <xf numFmtId="164" fontId="255" fillId="0" borderId="180" xfId="9772" applyFont="1" applyFill="1" applyBorder="1" applyAlignment="1">
      <alignment horizontal="left" vertical="center"/>
    </xf>
    <xf numFmtId="3" fontId="255" fillId="0" borderId="175" xfId="0" applyNumberFormat="1" applyFont="1" applyFill="1" applyBorder="1" applyAlignment="1">
      <alignment horizontal="left"/>
    </xf>
    <xf numFmtId="9" fontId="252" fillId="101" borderId="167" xfId="72" applyFont="1" applyFill="1" applyBorder="1" applyAlignment="1">
      <alignment vertical="center"/>
    </xf>
    <xf numFmtId="292" fontId="255" fillId="2" borderId="156" xfId="0" applyNumberFormat="1" applyFont="1" applyFill="1" applyBorder="1" applyAlignment="1">
      <alignment horizontal="center"/>
    </xf>
    <xf numFmtId="0" fontId="255" fillId="0" borderId="180" xfId="0" applyFont="1" applyFill="1" applyBorder="1" applyAlignment="1">
      <alignment horizontal="left" vertical="center"/>
    </xf>
    <xf numFmtId="3" fontId="255" fillId="0" borderId="180" xfId="72" applyNumberFormat="1" applyFont="1" applyFill="1" applyBorder="1" applyAlignment="1">
      <alignment horizontal="left"/>
    </xf>
    <xf numFmtId="3" fontId="255" fillId="0" borderId="156" xfId="72" applyNumberFormat="1" applyFont="1" applyFill="1" applyBorder="1" applyAlignment="1"/>
    <xf numFmtId="9" fontId="255" fillId="0" borderId="162" xfId="72" applyNumberFormat="1" applyFont="1" applyFill="1" applyBorder="1" applyAlignment="1"/>
    <xf numFmtId="9" fontId="255" fillId="0" borderId="166" xfId="72" applyNumberFormat="1" applyFont="1" applyFill="1" applyBorder="1" applyAlignment="1"/>
    <xf numFmtId="221" fontId="251" fillId="97" borderId="168" xfId="1798" applyNumberFormat="1" applyFont="1" applyFill="1" applyBorder="1" applyAlignment="1">
      <alignment horizontal="right"/>
    </xf>
    <xf numFmtId="221" fontId="251" fillId="98" borderId="147" xfId="1798" applyNumberFormat="1" applyFont="1" applyFill="1" applyBorder="1" applyAlignment="1">
      <alignment horizontal="right"/>
    </xf>
    <xf numFmtId="7" fontId="251" fillId="98" borderId="167" xfId="1798" applyNumberFormat="1" applyFont="1" applyFill="1" applyBorder="1" applyAlignment="1">
      <alignment horizontal="right"/>
    </xf>
    <xf numFmtId="4" fontId="251" fillId="100" borderId="168" xfId="72" applyNumberFormat="1" applyFont="1" applyFill="1" applyBorder="1" applyAlignment="1">
      <alignment horizontal="center"/>
    </xf>
    <xf numFmtId="9" fontId="249" fillId="0" borderId="0" xfId="72" applyFont="1" applyBorder="1"/>
    <xf numFmtId="9" fontId="249" fillId="0" borderId="0" xfId="72" applyFont="1" applyFill="1"/>
    <xf numFmtId="43" fontId="249" fillId="0" borderId="0" xfId="71" applyNumberFormat="1" applyFont="1"/>
    <xf numFmtId="43" fontId="249" fillId="0" borderId="0" xfId="71" applyFont="1"/>
    <xf numFmtId="170" fontId="249" fillId="0" borderId="0" xfId="0" applyNumberFormat="1" applyFont="1" applyAlignment="1">
      <alignment horizontal="center"/>
    </xf>
    <xf numFmtId="181" fontId="249" fillId="0" borderId="0" xfId="71" applyNumberFormat="1" applyFont="1" applyAlignment="1">
      <alignment horizontal="center"/>
    </xf>
    <xf numFmtId="221" fontId="249" fillId="0" borderId="0" xfId="0" applyNumberFormat="1" applyFont="1"/>
    <xf numFmtId="44" fontId="249" fillId="0" borderId="0" xfId="0" applyNumberFormat="1" applyFont="1"/>
    <xf numFmtId="0" fontId="257" fillId="0" borderId="0" xfId="0" applyFont="1" applyAlignment="1">
      <alignment horizontal="center"/>
    </xf>
    <xf numFmtId="292" fontId="249" fillId="102" borderId="0" xfId="0" applyNumberFormat="1" applyFont="1" applyFill="1" applyAlignment="1">
      <alignment horizontal="center"/>
    </xf>
    <xf numFmtId="292" fontId="249" fillId="0" borderId="138" xfId="0" applyNumberFormat="1" applyFont="1" applyBorder="1" applyAlignment="1">
      <alignment horizontal="center"/>
    </xf>
    <xf numFmtId="0" fontId="258" fillId="2" borderId="0" xfId="0" applyFont="1" applyFill="1" applyProtection="1">
      <protection locked="0"/>
    </xf>
    <xf numFmtId="173" fontId="45" fillId="0" borderId="0" xfId="71" applyNumberFormat="1" applyFont="1" applyFill="1" applyBorder="1" applyAlignment="1" applyProtection="1">
      <alignment horizontal="center" vertical="center"/>
      <protection locked="0"/>
    </xf>
    <xf numFmtId="169" fontId="73" fillId="0" borderId="0" xfId="70" applyFont="1" applyFill="1" applyProtection="1">
      <protection locked="0"/>
    </xf>
    <xf numFmtId="0" fontId="0" fillId="0" borderId="0" xfId="0" applyFill="1" applyProtection="1">
      <protection locked="0"/>
    </xf>
    <xf numFmtId="0" fontId="3" fillId="2" borderId="120" xfId="0" applyFont="1" applyFill="1" applyBorder="1"/>
    <xf numFmtId="0" fontId="3" fillId="2" borderId="142" xfId="0" applyFont="1" applyFill="1" applyBorder="1"/>
    <xf numFmtId="44" fontId="3" fillId="2" borderId="143" xfId="0" applyNumberFormat="1" applyFont="1" applyFill="1" applyBorder="1"/>
    <xf numFmtId="0" fontId="0" fillId="28" borderId="122" xfId="0" applyFill="1" applyBorder="1" applyAlignment="1">
      <alignment horizontal="left" vertical="center" wrapText="1"/>
    </xf>
    <xf numFmtId="0" fontId="0" fillId="90" borderId="34" xfId="0" applyFill="1" applyBorder="1" applyAlignment="1">
      <alignment vertical="center"/>
    </xf>
    <xf numFmtId="0" fontId="0" fillId="28" borderId="34" xfId="0" applyFill="1" applyBorder="1" applyAlignment="1">
      <alignment vertical="center"/>
    </xf>
    <xf numFmtId="0" fontId="0" fillId="28" borderId="134" xfId="0" applyFill="1" applyBorder="1" applyAlignment="1">
      <alignment horizontal="left" vertical="center"/>
    </xf>
    <xf numFmtId="0" fontId="0" fillId="28" borderId="134" xfId="0" applyFill="1" applyBorder="1" applyAlignment="1">
      <alignment horizontal="left" vertical="center" wrapText="1"/>
    </xf>
    <xf numFmtId="0" fontId="0" fillId="2" borderId="110" xfId="0" applyFill="1" applyBorder="1" applyAlignment="1">
      <alignment horizontal="center" vertical="center"/>
    </xf>
    <xf numFmtId="0" fontId="0" fillId="28" borderId="34" xfId="0" applyFill="1" applyBorder="1" applyAlignment="1">
      <alignment vertical="center" wrapText="1"/>
    </xf>
    <xf numFmtId="0" fontId="91" fillId="103" borderId="139" xfId="0" applyFont="1" applyFill="1" applyBorder="1" applyAlignment="1">
      <alignment horizontal="left" vertical="center"/>
    </xf>
    <xf numFmtId="0" fontId="0" fillId="28" borderId="122" xfId="0" applyFill="1" applyBorder="1" applyAlignment="1">
      <alignment horizontal="left" vertical="center"/>
    </xf>
    <xf numFmtId="0" fontId="0" fillId="28" borderId="122" xfId="0" applyFill="1" applyBorder="1" applyAlignment="1">
      <alignment horizontal="left" vertical="center" wrapText="1"/>
    </xf>
    <xf numFmtId="0" fontId="0" fillId="28" borderId="134" xfId="0" applyFill="1" applyBorder="1" applyAlignment="1">
      <alignment horizontal="left"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34" xfId="0" applyFill="1" applyBorder="1" applyAlignment="1">
      <alignment wrapText="1"/>
    </xf>
    <xf numFmtId="0" fontId="52" fillId="26" borderId="0" xfId="0" applyFont="1" applyFill="1" applyBorder="1" applyAlignment="1">
      <alignment horizontal="center" vertical="center" wrapText="1"/>
    </xf>
    <xf numFmtId="0" fontId="52" fillId="26" borderId="0" xfId="0" applyNumberFormat="1" applyFont="1" applyFill="1" applyBorder="1" applyAlignment="1" applyProtection="1">
      <alignment horizontal="center" vertical="center" wrapText="1"/>
      <protection locked="0"/>
    </xf>
    <xf numFmtId="3" fontId="227" fillId="0" borderId="137" xfId="0" applyNumberFormat="1" applyFont="1" applyFill="1" applyBorder="1" applyAlignment="1" applyProtection="1">
      <alignment vertical="center"/>
      <protection locked="0"/>
    </xf>
    <xf numFmtId="0" fontId="5" fillId="0" borderId="88" xfId="9773" applyNumberFormat="1" applyFont="1" applyFill="1" applyBorder="1" applyAlignment="1" applyProtection="1">
      <alignment vertical="top"/>
      <protection hidden="1"/>
    </xf>
    <xf numFmtId="3" fontId="4" fillId="0" borderId="88" xfId="0" applyNumberFormat="1" applyFont="1" applyFill="1" applyBorder="1" applyAlignment="1">
      <alignment vertical="center"/>
    </xf>
    <xf numFmtId="0" fontId="0" fillId="2" borderId="88" xfId="0" applyFill="1" applyBorder="1"/>
    <xf numFmtId="3" fontId="227" fillId="0" borderId="88" xfId="0" applyNumberFormat="1" applyFont="1" applyFill="1" applyBorder="1" applyAlignment="1" applyProtection="1">
      <alignment vertical="center"/>
      <protection locked="0"/>
    </xf>
    <xf numFmtId="0" fontId="0" fillId="2" borderId="9" xfId="0" applyFill="1" applyBorder="1"/>
    <xf numFmtId="9" fontId="249" fillId="0" borderId="0" xfId="72" applyNumberFormat="1" applyFont="1"/>
    <xf numFmtId="9" fontId="249" fillId="0" borderId="0" xfId="72" applyNumberFormat="1" applyFont="1" applyAlignment="1">
      <alignment horizontal="center"/>
    </xf>
    <xf numFmtId="3" fontId="227" fillId="0" borderId="97" xfId="0" applyNumberFormat="1" applyFont="1" applyFill="1" applyBorder="1" applyAlignment="1" applyProtection="1">
      <alignment vertical="center"/>
      <protection locked="0"/>
    </xf>
    <xf numFmtId="0" fontId="5" fillId="0" borderId="12" xfId="9773" applyNumberFormat="1" applyFont="1" applyFill="1" applyBorder="1" applyAlignment="1" applyProtection="1">
      <alignment vertical="top"/>
      <protection hidden="1"/>
    </xf>
    <xf numFmtId="0" fontId="0" fillId="2" borderId="12" xfId="0" applyFill="1" applyBorder="1"/>
    <xf numFmtId="3" fontId="227" fillId="0" borderId="12" xfId="0" applyNumberFormat="1" applyFont="1" applyFill="1" applyBorder="1" applyAlignment="1" applyProtection="1">
      <alignment vertical="center"/>
      <protection locked="0"/>
    </xf>
    <xf numFmtId="3" fontId="4" fillId="0" borderId="12" xfId="0" applyNumberFormat="1" applyFont="1" applyFill="1" applyBorder="1" applyAlignment="1">
      <alignment vertical="center"/>
    </xf>
    <xf numFmtId="3" fontId="5" fillId="0" borderId="12" xfId="0" applyNumberFormat="1" applyFont="1" applyFill="1" applyBorder="1" applyAlignment="1">
      <alignment horizontal="center" vertical="center"/>
    </xf>
    <xf numFmtId="3" fontId="5" fillId="0" borderId="112" xfId="0" applyNumberFormat="1" applyFont="1" applyFill="1" applyBorder="1" applyAlignment="1">
      <alignment horizontal="center" vertical="center"/>
    </xf>
    <xf numFmtId="3" fontId="0" fillId="2" borderId="0" xfId="0" applyNumberFormat="1" applyFill="1"/>
    <xf numFmtId="10" fontId="0" fillId="2" borderId="0" xfId="72" applyNumberFormat="1" applyFont="1" applyFill="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vertical="center" wrapText="1"/>
    </xf>
    <xf numFmtId="0" fontId="0" fillId="28" borderId="134" xfId="0" applyFill="1" applyBorder="1" applyAlignment="1">
      <alignment horizontal="left"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43" fillId="0" borderId="5" xfId="0" applyFont="1" applyBorder="1" applyAlignment="1">
      <alignment horizontal="center" vertical="center"/>
    </xf>
    <xf numFmtId="0" fontId="0" fillId="0" borderId="5" xfId="0" applyBorder="1" applyAlignment="1">
      <alignment horizontal="center" vertical="center"/>
    </xf>
    <xf numFmtId="0" fontId="237" fillId="2" borderId="5" xfId="0" applyFont="1" applyFill="1" applyBorder="1" applyAlignment="1">
      <alignment horizontal="left"/>
    </xf>
    <xf numFmtId="9" fontId="250" fillId="0" borderId="0" xfId="72" applyFont="1" applyAlignment="1">
      <alignment horizontal="center" vertical="top" wrapText="1"/>
    </xf>
    <xf numFmtId="9" fontId="250" fillId="0" borderId="0" xfId="72" applyFont="1" applyAlignment="1">
      <alignment horizontal="center" vertical="top"/>
    </xf>
    <xf numFmtId="0" fontId="251" fillId="94" borderId="0" xfId="0" applyFont="1" applyFill="1" applyAlignment="1">
      <alignment horizontal="center" vertical="top" wrapText="1" readingOrder="1"/>
    </xf>
    <xf numFmtId="0" fontId="252" fillId="95" borderId="0" xfId="0" applyFont="1" applyFill="1" applyAlignment="1">
      <alignment horizontal="center" vertical="top" wrapText="1" readingOrder="1"/>
    </xf>
    <xf numFmtId="0" fontId="252" fillId="96" borderId="0" xfId="0" applyFont="1" applyFill="1" applyAlignment="1">
      <alignment horizontal="center" vertical="top" wrapText="1" readingOrder="1"/>
    </xf>
    <xf numFmtId="0" fontId="251" fillId="0" borderId="147" xfId="0" applyFont="1" applyFill="1" applyBorder="1" applyAlignment="1">
      <alignment horizontal="left" vertical="center"/>
    </xf>
    <xf numFmtId="0" fontId="251" fillId="0" borderId="148" xfId="0" applyFont="1" applyFill="1" applyBorder="1" applyAlignment="1">
      <alignment horizontal="left" vertical="center"/>
    </xf>
    <xf numFmtId="0" fontId="251" fillId="100" borderId="0" xfId="0" applyFont="1" applyFill="1" applyAlignment="1">
      <alignment horizontal="center" vertical="top" wrapText="1" readingOrder="1"/>
    </xf>
    <xf numFmtId="0" fontId="253" fillId="0" borderId="147" xfId="0" applyFont="1" applyBorder="1" applyAlignment="1">
      <alignment horizontal="left" vertical="center"/>
    </xf>
    <xf numFmtId="0" fontId="254" fillId="0" borderId="148" xfId="0" applyFont="1" applyBorder="1"/>
    <xf numFmtId="9" fontId="250" fillId="0" borderId="149" xfId="72" applyFont="1" applyBorder="1" applyAlignment="1">
      <alignment horizontal="center" vertical="center" wrapText="1"/>
    </xf>
    <xf numFmtId="0" fontId="249" fillId="0" borderId="150" xfId="0" applyFont="1" applyBorder="1"/>
    <xf numFmtId="0" fontId="249" fillId="0" borderId="151" xfId="0" applyFont="1" applyBorder="1"/>
    <xf numFmtId="9" fontId="250" fillId="0" borderId="150" xfId="72" applyFont="1" applyBorder="1" applyAlignment="1">
      <alignment horizontal="center" vertical="center" wrapText="1"/>
    </xf>
    <xf numFmtId="9" fontId="250" fillId="0" borderId="151" xfId="72" applyFont="1" applyBorder="1" applyAlignment="1">
      <alignment horizontal="center" vertical="center" wrapText="1"/>
    </xf>
    <xf numFmtId="0" fontId="250" fillId="0" borderId="149" xfId="0" applyFont="1" applyBorder="1" applyAlignment="1">
      <alignment horizontal="center" vertical="center" wrapText="1"/>
    </xf>
    <xf numFmtId="0" fontId="250" fillId="0" borderId="150" xfId="0" applyFont="1" applyBorder="1" applyAlignment="1">
      <alignment horizontal="center" vertical="center"/>
    </xf>
    <xf numFmtId="0" fontId="250" fillId="0" borderId="151" xfId="0" applyFont="1" applyBorder="1" applyAlignment="1">
      <alignment horizontal="center" vertical="center"/>
    </xf>
    <xf numFmtId="0" fontId="251" fillId="98" borderId="0" xfId="0" applyFont="1" applyFill="1" applyAlignment="1">
      <alignment horizontal="center" vertical="top" wrapText="1"/>
    </xf>
    <xf numFmtId="0" fontId="251" fillId="99" borderId="0" xfId="0" applyFont="1" applyFill="1" applyAlignment="1">
      <alignment horizontal="center" vertical="top" wrapText="1" readingOrder="1"/>
    </xf>
    <xf numFmtId="0" fontId="251" fillId="97" borderId="0" xfId="0" applyFont="1" applyFill="1" applyAlignment="1">
      <alignment horizontal="center" vertical="top" wrapText="1"/>
    </xf>
    <xf numFmtId="0" fontId="249" fillId="0" borderId="155" xfId="0" applyFont="1" applyBorder="1" applyAlignment="1">
      <alignment horizontal="center" vertical="center" wrapText="1"/>
    </xf>
    <xf numFmtId="0" fontId="249" fillId="0" borderId="160" xfId="0" applyFont="1" applyBorder="1" applyAlignment="1">
      <alignment horizontal="center" vertical="center" wrapText="1"/>
    </xf>
    <xf numFmtId="0" fontId="249" fillId="0" borderId="166" xfId="0" applyFont="1" applyBorder="1" applyAlignment="1">
      <alignment horizontal="center" vertical="center" wrapText="1"/>
    </xf>
    <xf numFmtId="0" fontId="255" fillId="0" borderId="155" xfId="0" applyFont="1" applyFill="1" applyBorder="1" applyAlignment="1">
      <alignment horizontal="center" vertical="center" wrapText="1"/>
    </xf>
    <xf numFmtId="0" fontId="255" fillId="0" borderId="160" xfId="0" applyFont="1" applyFill="1" applyBorder="1" applyAlignment="1">
      <alignment horizontal="center" vertical="center" wrapText="1"/>
    </xf>
    <xf numFmtId="0" fontId="255" fillId="0" borderId="166" xfId="0" applyFont="1" applyFill="1" applyBorder="1" applyAlignment="1">
      <alignment horizontal="center" vertical="center" wrapText="1"/>
    </xf>
    <xf numFmtId="0" fontId="252" fillId="101" borderId="147" xfId="0" applyFont="1" applyFill="1" applyBorder="1" applyAlignment="1">
      <alignment horizontal="left" vertical="center"/>
    </xf>
    <xf numFmtId="0" fontId="252" fillId="101" borderId="148"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4">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2" xfId="9772" xr:uid="{00000000-0005-0000-0000-000004000000}"/>
    <cellStyle name="%" xfId="708" xr:uid="{00000000-0005-0000-0000-000005000000}"/>
    <cellStyle name="%.00" xfId="709" xr:uid="{00000000-0005-0000-0000-000006000000}"/>
    <cellStyle name="(Heading)" xfId="704" xr:uid="{00000000-0005-0000-0000-000007000000}"/>
    <cellStyle name="(Lefting)" xfId="705" xr:uid="{00000000-0005-0000-0000-000008000000}"/>
    <cellStyle name="(z*¯_x000f_°(”,¯?À(¢,¯?Ð(°,¯?à(Â,¯?ð(Ô,¯?" xfId="706" xr:uid="{00000000-0005-0000-0000-000009000000}"/>
    <cellStyle name="******************************************" xfId="707" xr:uid="{00000000-0005-0000-0000-00000A000000}"/>
    <cellStyle name="_CNMD_Valuation Model_20081212_v2" xfId="671" xr:uid="{00000000-0005-0000-0000-00000B000000}"/>
    <cellStyle name="_Comma" xfId="672" xr:uid="{00000000-0005-0000-0000-00000C000000}"/>
    <cellStyle name="_Comps 4" xfId="673" xr:uid="{00000000-0005-0000-0000-00000D000000}"/>
    <cellStyle name="_Cont Analysis" xfId="674" xr:uid="{00000000-0005-0000-0000-00000E000000}"/>
    <cellStyle name="_Currency" xfId="675" xr:uid="{00000000-0005-0000-0000-00000F000000}"/>
    <cellStyle name="_Currency_Analysis" xfId="676" xr:uid="{00000000-0005-0000-0000-000010000000}"/>
    <cellStyle name="_Currency_Smartportfolio model" xfId="677" xr:uid="{00000000-0005-0000-0000-000011000000}"/>
    <cellStyle name="_Currency_Smartportfolio model_DB-merged files" xfId="678" xr:uid="{00000000-0005-0000-0000-000012000000}"/>
    <cellStyle name="_CurrencySpace" xfId="679" xr:uid="{00000000-0005-0000-0000-000013000000}"/>
    <cellStyle name="_Gamma Valuation - 8" xfId="680" xr:uid="{00000000-0005-0000-0000-000014000000}"/>
    <cellStyle name="_ITRN" xfId="681" xr:uid="{00000000-0005-0000-0000-000015000000}"/>
    <cellStyle name="-_Merger Model 17 Nov 04" xfId="703" xr:uid="{00000000-0005-0000-0000-000016000000}"/>
    <cellStyle name="_Merger Model_KN&amp;Fzio_v2.30 - Street" xfId="682" xr:uid="{00000000-0005-0000-0000-000017000000}"/>
    <cellStyle name="_Multiple" xfId="683" xr:uid="{00000000-0005-0000-0000-000018000000}"/>
    <cellStyle name="_Multiple_Analysis" xfId="684" xr:uid="{00000000-0005-0000-0000-000019000000}"/>
    <cellStyle name="_Multiple_Analysis_DB-merged files" xfId="685" xr:uid="{00000000-0005-0000-0000-00001A000000}"/>
    <cellStyle name="_Multiple_Smartportfolio model" xfId="686" xr:uid="{00000000-0005-0000-0000-00001B000000}"/>
    <cellStyle name="_Multiple_Smartportfolio model_DB-merged files" xfId="687" xr:uid="{00000000-0005-0000-0000-00001C000000}"/>
    <cellStyle name="_MultipleSpace" xfId="688" xr:uid="{00000000-0005-0000-0000-00001D000000}"/>
    <cellStyle name="_MultipleSpace_Analysis" xfId="689" xr:uid="{00000000-0005-0000-0000-00001E000000}"/>
    <cellStyle name="_MultipleSpace_csc" xfId="690" xr:uid="{00000000-0005-0000-0000-00001F000000}"/>
    <cellStyle name="_MultipleSpace_Smartportfolio model" xfId="691" xr:uid="{00000000-0005-0000-0000-000020000000}"/>
    <cellStyle name="_MultipleSpace_Smartportfolio model_DB-merged files" xfId="692" xr:uid="{00000000-0005-0000-0000-000021000000}"/>
    <cellStyle name="_Percent" xfId="693" xr:uid="{00000000-0005-0000-0000-000022000000}"/>
    <cellStyle name="_Percent_Analysis" xfId="694" xr:uid="{00000000-0005-0000-0000-000023000000}"/>
    <cellStyle name="_Percent_Smartportfolio model" xfId="695" xr:uid="{00000000-0005-0000-0000-000024000000}"/>
    <cellStyle name="_Percent_Smartportfolio model_DB-merged files" xfId="696" xr:uid="{00000000-0005-0000-0000-000025000000}"/>
    <cellStyle name="_PercentSpace" xfId="697" xr:uid="{00000000-0005-0000-0000-000026000000}"/>
    <cellStyle name="_PercentSpace_Analysis" xfId="698" xr:uid="{00000000-0005-0000-0000-000027000000}"/>
    <cellStyle name="_PercentSpace_Smartportfolio model" xfId="699" xr:uid="{00000000-0005-0000-0000-000028000000}"/>
    <cellStyle name="_Sepracor Riders_Clean" xfId="700" xr:uid="{00000000-0005-0000-0000-000029000000}"/>
    <cellStyle name="_SIAL_Model_5.22.09 v71" xfId="701" xr:uid="{00000000-0005-0000-0000-00002A000000}"/>
    <cellStyle name="£ BP" xfId="715" xr:uid="{00000000-0005-0000-0000-00002B000000}"/>
    <cellStyle name="¥ JY" xfId="716" xr:uid="{00000000-0005-0000-0000-00002C000000}"/>
    <cellStyle name="&lt;9#_x000f_¾Èƒé1ƒÃ_x0002_;M_x0014_}$‹E_x0010_‹_x0004_ˆ…Àt_x001b_Pÿ_x0015_ x¦" xfId="710" xr:uid="{00000000-0005-0000-0000-00002D000000}"/>
    <cellStyle name="=C:\WINNT\SYSTEM32\COMMAND.COM" xfId="711" xr:uid="{00000000-0005-0000-0000-00002E000000}"/>
    <cellStyle name="=C:\WINNT35\SYSTEM32\COMMAND.COM" xfId="712" xr:uid="{00000000-0005-0000-0000-00002F000000}"/>
    <cellStyle name="0752-93035" xfId="717" xr:uid="{00000000-0005-0000-0000-000030000000}"/>
    <cellStyle name="1,comma" xfId="718" xr:uid="{00000000-0005-0000-0000-000031000000}"/>
    <cellStyle name="10Q" xfId="719" xr:uid="{00000000-0005-0000-0000-000032000000}"/>
    <cellStyle name="20 % - Accent1" xfId="720" xr:uid="{00000000-0005-0000-0000-000033000000}"/>
    <cellStyle name="20 % - Accent2" xfId="721" xr:uid="{00000000-0005-0000-0000-000034000000}"/>
    <cellStyle name="20 % - Accent3" xfId="722" xr:uid="{00000000-0005-0000-0000-000035000000}"/>
    <cellStyle name="20 % - Accent4" xfId="723" xr:uid="{00000000-0005-0000-0000-000036000000}"/>
    <cellStyle name="20 % - Accent5" xfId="724" xr:uid="{00000000-0005-0000-0000-000037000000}"/>
    <cellStyle name="20 % - Accent6" xfId="725" xr:uid="{00000000-0005-0000-0000-000038000000}"/>
    <cellStyle name="20% - Accent1 2" xfId="11" xr:uid="{00000000-0005-0000-0000-000039000000}"/>
    <cellStyle name="20% - Accent1 2 10" xfId="726" xr:uid="{00000000-0005-0000-0000-00003A000000}"/>
    <cellStyle name="20% - Accent1 2 2" xfId="727" xr:uid="{00000000-0005-0000-0000-00003B000000}"/>
    <cellStyle name="20% - Accent1 2 2 2" xfId="728" xr:uid="{00000000-0005-0000-0000-00003C000000}"/>
    <cellStyle name="20% - Accent1 2 2 3" xfId="729" xr:uid="{00000000-0005-0000-0000-00003D000000}"/>
    <cellStyle name="20% - Accent1 2 3" xfId="730" xr:uid="{00000000-0005-0000-0000-00003E000000}"/>
    <cellStyle name="20% - Accent1 2 3 2" xfId="731" xr:uid="{00000000-0005-0000-0000-00003F000000}"/>
    <cellStyle name="20% - Accent1 2 4" xfId="732" xr:uid="{00000000-0005-0000-0000-000040000000}"/>
    <cellStyle name="20% - Accent1 2 5" xfId="733" xr:uid="{00000000-0005-0000-0000-000041000000}"/>
    <cellStyle name="20% - Accent1 2 6" xfId="734" xr:uid="{00000000-0005-0000-0000-000042000000}"/>
    <cellStyle name="20% - Accent1 2 7" xfId="735" xr:uid="{00000000-0005-0000-0000-000043000000}"/>
    <cellStyle name="20% - Accent1 2 8" xfId="736" xr:uid="{00000000-0005-0000-0000-000044000000}"/>
    <cellStyle name="20% - Accent1 2 9" xfId="737" xr:uid="{00000000-0005-0000-0000-000045000000}"/>
    <cellStyle name="20% - Accent1 3" xfId="738" xr:uid="{00000000-0005-0000-0000-000046000000}"/>
    <cellStyle name="20% - Accent1 3 2" xfId="739" xr:uid="{00000000-0005-0000-0000-000047000000}"/>
    <cellStyle name="20% - Accent1 3 2 2" xfId="740" xr:uid="{00000000-0005-0000-0000-000048000000}"/>
    <cellStyle name="20% - Accent1 3 2 2 2" xfId="741" xr:uid="{00000000-0005-0000-0000-000049000000}"/>
    <cellStyle name="20% - Accent1 3 2 2 2 2" xfId="742" xr:uid="{00000000-0005-0000-0000-00004A000000}"/>
    <cellStyle name="20% - Accent1 3 2 2 3" xfId="743" xr:uid="{00000000-0005-0000-0000-00004B000000}"/>
    <cellStyle name="20% - Accent1 3 2 3" xfId="744" xr:uid="{00000000-0005-0000-0000-00004C000000}"/>
    <cellStyle name="20% - Accent1 3 2 3 2" xfId="745" xr:uid="{00000000-0005-0000-0000-00004D000000}"/>
    <cellStyle name="20% - Accent1 3 2 4" xfId="746" xr:uid="{00000000-0005-0000-0000-00004E000000}"/>
    <cellStyle name="20% - Accent1 3 3" xfId="747" xr:uid="{00000000-0005-0000-0000-00004F000000}"/>
    <cellStyle name="20% - Accent1 3 3 2" xfId="748" xr:uid="{00000000-0005-0000-0000-000050000000}"/>
    <cellStyle name="20% - Accent1 3 3 2 2" xfId="749" xr:uid="{00000000-0005-0000-0000-000051000000}"/>
    <cellStyle name="20% - Accent1 3 3 2 2 2" xfId="750" xr:uid="{00000000-0005-0000-0000-000052000000}"/>
    <cellStyle name="20% - Accent1 3 3 2 3" xfId="751" xr:uid="{00000000-0005-0000-0000-000053000000}"/>
    <cellStyle name="20% - Accent1 3 3 3" xfId="752" xr:uid="{00000000-0005-0000-0000-000054000000}"/>
    <cellStyle name="20% - Accent1 3 3 3 2" xfId="753" xr:uid="{00000000-0005-0000-0000-000055000000}"/>
    <cellStyle name="20% - Accent1 3 3 4" xfId="754" xr:uid="{00000000-0005-0000-0000-000056000000}"/>
    <cellStyle name="20% - Accent1 3 4" xfId="755" xr:uid="{00000000-0005-0000-0000-000057000000}"/>
    <cellStyle name="20% - Accent1 3 4 2" xfId="756" xr:uid="{00000000-0005-0000-0000-000058000000}"/>
    <cellStyle name="20% - Accent1 3 4 2 2" xfId="757" xr:uid="{00000000-0005-0000-0000-000059000000}"/>
    <cellStyle name="20% - Accent1 3 4 3" xfId="758" xr:uid="{00000000-0005-0000-0000-00005A000000}"/>
    <cellStyle name="20% - Accent1 3 5" xfId="759" xr:uid="{00000000-0005-0000-0000-00005B000000}"/>
    <cellStyle name="20% - Accent1 3 5 2" xfId="760" xr:uid="{00000000-0005-0000-0000-00005C000000}"/>
    <cellStyle name="20% - Accent1 3 6" xfId="761" xr:uid="{00000000-0005-0000-0000-00005D000000}"/>
    <cellStyle name="20% - Accent1 4" xfId="762" xr:uid="{00000000-0005-0000-0000-00005E000000}"/>
    <cellStyle name="20% - Accent1 5" xfId="763" xr:uid="{00000000-0005-0000-0000-00005F000000}"/>
    <cellStyle name="20% - Accent1 6" xfId="764" xr:uid="{00000000-0005-0000-0000-000060000000}"/>
    <cellStyle name="20% - Accent1 7" xfId="765" xr:uid="{00000000-0005-0000-0000-000061000000}"/>
    <cellStyle name="20% - Accent1 8" xfId="766" xr:uid="{00000000-0005-0000-0000-000062000000}"/>
    <cellStyle name="20% - Accent1 9" xfId="767" xr:uid="{00000000-0005-0000-0000-000063000000}"/>
    <cellStyle name="20% - Accent2 2" xfId="12" xr:uid="{00000000-0005-0000-0000-000064000000}"/>
    <cellStyle name="20% - Accent2 2 10" xfId="768" xr:uid="{00000000-0005-0000-0000-000065000000}"/>
    <cellStyle name="20% - Accent2 2 2" xfId="769" xr:uid="{00000000-0005-0000-0000-000066000000}"/>
    <cellStyle name="20% - Accent2 2 2 2" xfId="770" xr:uid="{00000000-0005-0000-0000-000067000000}"/>
    <cellStyle name="20% - Accent2 2 2 3" xfId="771" xr:uid="{00000000-0005-0000-0000-000068000000}"/>
    <cellStyle name="20% - Accent2 2 3" xfId="772" xr:uid="{00000000-0005-0000-0000-000069000000}"/>
    <cellStyle name="20% - Accent2 2 3 2" xfId="773" xr:uid="{00000000-0005-0000-0000-00006A000000}"/>
    <cellStyle name="20% - Accent2 2 4" xfId="774" xr:uid="{00000000-0005-0000-0000-00006B000000}"/>
    <cellStyle name="20% - Accent2 2 5" xfId="775" xr:uid="{00000000-0005-0000-0000-00006C000000}"/>
    <cellStyle name="20% - Accent2 2 6" xfId="776" xr:uid="{00000000-0005-0000-0000-00006D000000}"/>
    <cellStyle name="20% - Accent2 2 7" xfId="777" xr:uid="{00000000-0005-0000-0000-00006E000000}"/>
    <cellStyle name="20% - Accent2 2 8" xfId="778" xr:uid="{00000000-0005-0000-0000-00006F000000}"/>
    <cellStyle name="20% - Accent2 2 9" xfId="779" xr:uid="{00000000-0005-0000-0000-000070000000}"/>
    <cellStyle name="20% - Accent2 3" xfId="780" xr:uid="{00000000-0005-0000-0000-000071000000}"/>
    <cellStyle name="20% - Accent2 3 2" xfId="781" xr:uid="{00000000-0005-0000-0000-000072000000}"/>
    <cellStyle name="20% - Accent2 3 2 2" xfId="782" xr:uid="{00000000-0005-0000-0000-000073000000}"/>
    <cellStyle name="20% - Accent2 3 2 2 2" xfId="783" xr:uid="{00000000-0005-0000-0000-000074000000}"/>
    <cellStyle name="20% - Accent2 3 2 2 2 2" xfId="784" xr:uid="{00000000-0005-0000-0000-000075000000}"/>
    <cellStyle name="20% - Accent2 3 2 2 3" xfId="785" xr:uid="{00000000-0005-0000-0000-000076000000}"/>
    <cellStyle name="20% - Accent2 3 2 3" xfId="786" xr:uid="{00000000-0005-0000-0000-000077000000}"/>
    <cellStyle name="20% - Accent2 3 2 3 2" xfId="787" xr:uid="{00000000-0005-0000-0000-000078000000}"/>
    <cellStyle name="20% - Accent2 3 2 4" xfId="788" xr:uid="{00000000-0005-0000-0000-000079000000}"/>
    <cellStyle name="20% - Accent2 3 3" xfId="789" xr:uid="{00000000-0005-0000-0000-00007A000000}"/>
    <cellStyle name="20% - Accent2 3 3 2" xfId="790" xr:uid="{00000000-0005-0000-0000-00007B000000}"/>
    <cellStyle name="20% - Accent2 3 3 2 2" xfId="791" xr:uid="{00000000-0005-0000-0000-00007C000000}"/>
    <cellStyle name="20% - Accent2 3 3 2 2 2" xfId="792" xr:uid="{00000000-0005-0000-0000-00007D000000}"/>
    <cellStyle name="20% - Accent2 3 3 2 3" xfId="793" xr:uid="{00000000-0005-0000-0000-00007E000000}"/>
    <cellStyle name="20% - Accent2 3 3 3" xfId="794" xr:uid="{00000000-0005-0000-0000-00007F000000}"/>
    <cellStyle name="20% - Accent2 3 3 3 2" xfId="795" xr:uid="{00000000-0005-0000-0000-000080000000}"/>
    <cellStyle name="20% - Accent2 3 3 4" xfId="796" xr:uid="{00000000-0005-0000-0000-000081000000}"/>
    <cellStyle name="20% - Accent2 3 4" xfId="797" xr:uid="{00000000-0005-0000-0000-000082000000}"/>
    <cellStyle name="20% - Accent2 3 4 2" xfId="798" xr:uid="{00000000-0005-0000-0000-000083000000}"/>
    <cellStyle name="20% - Accent2 3 4 2 2" xfId="799" xr:uid="{00000000-0005-0000-0000-000084000000}"/>
    <cellStyle name="20% - Accent2 3 4 3" xfId="800" xr:uid="{00000000-0005-0000-0000-000085000000}"/>
    <cellStyle name="20% - Accent2 3 5" xfId="801" xr:uid="{00000000-0005-0000-0000-000086000000}"/>
    <cellStyle name="20% - Accent2 3 5 2" xfId="802" xr:uid="{00000000-0005-0000-0000-000087000000}"/>
    <cellStyle name="20% - Accent2 3 6" xfId="803" xr:uid="{00000000-0005-0000-0000-000088000000}"/>
    <cellStyle name="20% - Accent2 4" xfId="804" xr:uid="{00000000-0005-0000-0000-000089000000}"/>
    <cellStyle name="20% - Accent2 5" xfId="805" xr:uid="{00000000-0005-0000-0000-00008A000000}"/>
    <cellStyle name="20% - Accent2 6" xfId="806" xr:uid="{00000000-0005-0000-0000-00008B000000}"/>
    <cellStyle name="20% - Accent2 7" xfId="807" xr:uid="{00000000-0005-0000-0000-00008C000000}"/>
    <cellStyle name="20% - Accent2 8" xfId="808" xr:uid="{00000000-0005-0000-0000-00008D000000}"/>
    <cellStyle name="20% - Accent2 9" xfId="809" xr:uid="{00000000-0005-0000-0000-00008E000000}"/>
    <cellStyle name="20% - Accent3 2" xfId="13" xr:uid="{00000000-0005-0000-0000-00008F000000}"/>
    <cellStyle name="20% - Accent3 2 10" xfId="810" xr:uid="{00000000-0005-0000-0000-000090000000}"/>
    <cellStyle name="20% - Accent3 2 2" xfId="811" xr:uid="{00000000-0005-0000-0000-000091000000}"/>
    <cellStyle name="20% - Accent3 2 2 2" xfId="812" xr:uid="{00000000-0005-0000-0000-000092000000}"/>
    <cellStyle name="20% - Accent3 2 2 3" xfId="813" xr:uid="{00000000-0005-0000-0000-000093000000}"/>
    <cellStyle name="20% - Accent3 2 3" xfId="814" xr:uid="{00000000-0005-0000-0000-000094000000}"/>
    <cellStyle name="20% - Accent3 2 3 2" xfId="815" xr:uid="{00000000-0005-0000-0000-000095000000}"/>
    <cellStyle name="20% - Accent3 2 4" xfId="816" xr:uid="{00000000-0005-0000-0000-000096000000}"/>
    <cellStyle name="20% - Accent3 2 5" xfId="817" xr:uid="{00000000-0005-0000-0000-000097000000}"/>
    <cellStyle name="20% - Accent3 2 6" xfId="818" xr:uid="{00000000-0005-0000-0000-000098000000}"/>
    <cellStyle name="20% - Accent3 2 7" xfId="819" xr:uid="{00000000-0005-0000-0000-000099000000}"/>
    <cellStyle name="20% - Accent3 2 8" xfId="820" xr:uid="{00000000-0005-0000-0000-00009A000000}"/>
    <cellStyle name="20% - Accent3 2 9" xfId="821" xr:uid="{00000000-0005-0000-0000-00009B000000}"/>
    <cellStyle name="20% - Accent3 3" xfId="822" xr:uid="{00000000-0005-0000-0000-00009C000000}"/>
    <cellStyle name="20% - Accent3 3 2" xfId="823" xr:uid="{00000000-0005-0000-0000-00009D000000}"/>
    <cellStyle name="20% - Accent3 3 2 2" xfId="824" xr:uid="{00000000-0005-0000-0000-00009E000000}"/>
    <cellStyle name="20% - Accent3 3 2 2 2" xfId="825" xr:uid="{00000000-0005-0000-0000-00009F000000}"/>
    <cellStyle name="20% - Accent3 3 2 2 2 2" xfId="826" xr:uid="{00000000-0005-0000-0000-0000A0000000}"/>
    <cellStyle name="20% - Accent3 3 2 2 3" xfId="827" xr:uid="{00000000-0005-0000-0000-0000A1000000}"/>
    <cellStyle name="20% - Accent3 3 2 3" xfId="828" xr:uid="{00000000-0005-0000-0000-0000A2000000}"/>
    <cellStyle name="20% - Accent3 3 2 3 2" xfId="829" xr:uid="{00000000-0005-0000-0000-0000A3000000}"/>
    <cellStyle name="20% - Accent3 3 2 4" xfId="830" xr:uid="{00000000-0005-0000-0000-0000A4000000}"/>
    <cellStyle name="20% - Accent3 3 3" xfId="831" xr:uid="{00000000-0005-0000-0000-0000A5000000}"/>
    <cellStyle name="20% - Accent3 3 3 2" xfId="832" xr:uid="{00000000-0005-0000-0000-0000A6000000}"/>
    <cellStyle name="20% - Accent3 3 3 2 2" xfId="833" xr:uid="{00000000-0005-0000-0000-0000A7000000}"/>
    <cellStyle name="20% - Accent3 3 3 2 2 2" xfId="834" xr:uid="{00000000-0005-0000-0000-0000A8000000}"/>
    <cellStyle name="20% - Accent3 3 3 2 3" xfId="835" xr:uid="{00000000-0005-0000-0000-0000A9000000}"/>
    <cellStyle name="20% - Accent3 3 3 3" xfId="836" xr:uid="{00000000-0005-0000-0000-0000AA000000}"/>
    <cellStyle name="20% - Accent3 3 3 3 2" xfId="837" xr:uid="{00000000-0005-0000-0000-0000AB000000}"/>
    <cellStyle name="20% - Accent3 3 3 4" xfId="838" xr:uid="{00000000-0005-0000-0000-0000AC000000}"/>
    <cellStyle name="20% - Accent3 3 4" xfId="839" xr:uid="{00000000-0005-0000-0000-0000AD000000}"/>
    <cellStyle name="20% - Accent3 3 4 2" xfId="840" xr:uid="{00000000-0005-0000-0000-0000AE000000}"/>
    <cellStyle name="20% - Accent3 3 4 2 2" xfId="841" xr:uid="{00000000-0005-0000-0000-0000AF000000}"/>
    <cellStyle name="20% - Accent3 3 4 3" xfId="842" xr:uid="{00000000-0005-0000-0000-0000B0000000}"/>
    <cellStyle name="20% - Accent3 3 5" xfId="843" xr:uid="{00000000-0005-0000-0000-0000B1000000}"/>
    <cellStyle name="20% - Accent3 3 5 2" xfId="844" xr:uid="{00000000-0005-0000-0000-0000B2000000}"/>
    <cellStyle name="20% - Accent3 3 6" xfId="845" xr:uid="{00000000-0005-0000-0000-0000B3000000}"/>
    <cellStyle name="20% - Accent3 4" xfId="846" xr:uid="{00000000-0005-0000-0000-0000B4000000}"/>
    <cellStyle name="20% - Accent3 5" xfId="847" xr:uid="{00000000-0005-0000-0000-0000B5000000}"/>
    <cellStyle name="20% - Accent3 6" xfId="848" xr:uid="{00000000-0005-0000-0000-0000B6000000}"/>
    <cellStyle name="20% - Accent3 7" xfId="849" xr:uid="{00000000-0005-0000-0000-0000B7000000}"/>
    <cellStyle name="20% - Accent3 8" xfId="850" xr:uid="{00000000-0005-0000-0000-0000B8000000}"/>
    <cellStyle name="20% - Accent3 9" xfId="851" xr:uid="{00000000-0005-0000-0000-0000B9000000}"/>
    <cellStyle name="20% - Accent4 2" xfId="14" xr:uid="{00000000-0005-0000-0000-0000BA000000}"/>
    <cellStyle name="20% - Accent4 2 10" xfId="852" xr:uid="{00000000-0005-0000-0000-0000BB000000}"/>
    <cellStyle name="20% - Accent4 2 2" xfId="853" xr:uid="{00000000-0005-0000-0000-0000BC000000}"/>
    <cellStyle name="20% - Accent4 2 2 2" xfId="854" xr:uid="{00000000-0005-0000-0000-0000BD000000}"/>
    <cellStyle name="20% - Accent4 2 2 3" xfId="855" xr:uid="{00000000-0005-0000-0000-0000BE000000}"/>
    <cellStyle name="20% - Accent4 2 3" xfId="856" xr:uid="{00000000-0005-0000-0000-0000BF000000}"/>
    <cellStyle name="20% - Accent4 2 3 2" xfId="857" xr:uid="{00000000-0005-0000-0000-0000C0000000}"/>
    <cellStyle name="20% - Accent4 2 4" xfId="858" xr:uid="{00000000-0005-0000-0000-0000C1000000}"/>
    <cellStyle name="20% - Accent4 2 5" xfId="859" xr:uid="{00000000-0005-0000-0000-0000C2000000}"/>
    <cellStyle name="20% - Accent4 2 6" xfId="860" xr:uid="{00000000-0005-0000-0000-0000C3000000}"/>
    <cellStyle name="20% - Accent4 2 7" xfId="861" xr:uid="{00000000-0005-0000-0000-0000C4000000}"/>
    <cellStyle name="20% - Accent4 2 8" xfId="862" xr:uid="{00000000-0005-0000-0000-0000C5000000}"/>
    <cellStyle name="20% - Accent4 2 9" xfId="863" xr:uid="{00000000-0005-0000-0000-0000C6000000}"/>
    <cellStyle name="20% - Accent4 3" xfId="864" xr:uid="{00000000-0005-0000-0000-0000C7000000}"/>
    <cellStyle name="20% - Accent4 3 2" xfId="865" xr:uid="{00000000-0005-0000-0000-0000C8000000}"/>
    <cellStyle name="20% - Accent4 3 2 2" xfId="866" xr:uid="{00000000-0005-0000-0000-0000C9000000}"/>
    <cellStyle name="20% - Accent4 3 2 2 2" xfId="867" xr:uid="{00000000-0005-0000-0000-0000CA000000}"/>
    <cellStyle name="20% - Accent4 3 2 2 2 2" xfId="868" xr:uid="{00000000-0005-0000-0000-0000CB000000}"/>
    <cellStyle name="20% - Accent4 3 2 2 3" xfId="869" xr:uid="{00000000-0005-0000-0000-0000CC000000}"/>
    <cellStyle name="20% - Accent4 3 2 3" xfId="870" xr:uid="{00000000-0005-0000-0000-0000CD000000}"/>
    <cellStyle name="20% - Accent4 3 2 3 2" xfId="871" xr:uid="{00000000-0005-0000-0000-0000CE000000}"/>
    <cellStyle name="20% - Accent4 3 2 4" xfId="872" xr:uid="{00000000-0005-0000-0000-0000CF000000}"/>
    <cellStyle name="20% - Accent4 3 3" xfId="873" xr:uid="{00000000-0005-0000-0000-0000D0000000}"/>
    <cellStyle name="20% - Accent4 3 3 2" xfId="874" xr:uid="{00000000-0005-0000-0000-0000D1000000}"/>
    <cellStyle name="20% - Accent4 3 3 2 2" xfId="875" xr:uid="{00000000-0005-0000-0000-0000D2000000}"/>
    <cellStyle name="20% - Accent4 3 3 2 2 2" xfId="876" xr:uid="{00000000-0005-0000-0000-0000D3000000}"/>
    <cellStyle name="20% - Accent4 3 3 2 3" xfId="877" xr:uid="{00000000-0005-0000-0000-0000D4000000}"/>
    <cellStyle name="20% - Accent4 3 3 3" xfId="878" xr:uid="{00000000-0005-0000-0000-0000D5000000}"/>
    <cellStyle name="20% - Accent4 3 3 3 2" xfId="879" xr:uid="{00000000-0005-0000-0000-0000D6000000}"/>
    <cellStyle name="20% - Accent4 3 3 4" xfId="880" xr:uid="{00000000-0005-0000-0000-0000D7000000}"/>
    <cellStyle name="20% - Accent4 3 4" xfId="881" xr:uid="{00000000-0005-0000-0000-0000D8000000}"/>
    <cellStyle name="20% - Accent4 3 4 2" xfId="882" xr:uid="{00000000-0005-0000-0000-0000D9000000}"/>
    <cellStyle name="20% - Accent4 3 4 2 2" xfId="883" xr:uid="{00000000-0005-0000-0000-0000DA000000}"/>
    <cellStyle name="20% - Accent4 3 4 3" xfId="884" xr:uid="{00000000-0005-0000-0000-0000DB000000}"/>
    <cellStyle name="20% - Accent4 3 5" xfId="885" xr:uid="{00000000-0005-0000-0000-0000DC000000}"/>
    <cellStyle name="20% - Accent4 3 5 2" xfId="886" xr:uid="{00000000-0005-0000-0000-0000DD000000}"/>
    <cellStyle name="20% - Accent4 3 6" xfId="887" xr:uid="{00000000-0005-0000-0000-0000DE000000}"/>
    <cellStyle name="20% - Accent4 4" xfId="888" xr:uid="{00000000-0005-0000-0000-0000DF000000}"/>
    <cellStyle name="20% - Accent4 5" xfId="889" xr:uid="{00000000-0005-0000-0000-0000E0000000}"/>
    <cellStyle name="20% - Accent4 6" xfId="890" xr:uid="{00000000-0005-0000-0000-0000E1000000}"/>
    <cellStyle name="20% - Accent4 7" xfId="891" xr:uid="{00000000-0005-0000-0000-0000E2000000}"/>
    <cellStyle name="20% - Accent4 8" xfId="892" xr:uid="{00000000-0005-0000-0000-0000E3000000}"/>
    <cellStyle name="20% - Accent4 9" xfId="893" xr:uid="{00000000-0005-0000-0000-0000E4000000}"/>
    <cellStyle name="20% - Accent5 2" xfId="15" xr:uid="{00000000-0005-0000-0000-0000E5000000}"/>
    <cellStyle name="20% - Accent5 2 10" xfId="894" xr:uid="{00000000-0005-0000-0000-0000E6000000}"/>
    <cellStyle name="20% - Accent5 2 2" xfId="895" xr:uid="{00000000-0005-0000-0000-0000E7000000}"/>
    <cellStyle name="20% - Accent5 2 2 2" xfId="896" xr:uid="{00000000-0005-0000-0000-0000E8000000}"/>
    <cellStyle name="20% - Accent5 2 2 3" xfId="897" xr:uid="{00000000-0005-0000-0000-0000E9000000}"/>
    <cellStyle name="20% - Accent5 2 3" xfId="898" xr:uid="{00000000-0005-0000-0000-0000EA000000}"/>
    <cellStyle name="20% - Accent5 2 3 2" xfId="899" xr:uid="{00000000-0005-0000-0000-0000EB000000}"/>
    <cellStyle name="20% - Accent5 2 4" xfId="900" xr:uid="{00000000-0005-0000-0000-0000EC000000}"/>
    <cellStyle name="20% - Accent5 2 5" xfId="901" xr:uid="{00000000-0005-0000-0000-0000ED000000}"/>
    <cellStyle name="20% - Accent5 2 6" xfId="902" xr:uid="{00000000-0005-0000-0000-0000EE000000}"/>
    <cellStyle name="20% - Accent5 2 7" xfId="903" xr:uid="{00000000-0005-0000-0000-0000EF000000}"/>
    <cellStyle name="20% - Accent5 2 8" xfId="904" xr:uid="{00000000-0005-0000-0000-0000F0000000}"/>
    <cellStyle name="20% - Accent5 2 9" xfId="905" xr:uid="{00000000-0005-0000-0000-0000F1000000}"/>
    <cellStyle name="20% - Accent5 3" xfId="906" xr:uid="{00000000-0005-0000-0000-0000F2000000}"/>
    <cellStyle name="20% - Accent5 3 2" xfId="907" xr:uid="{00000000-0005-0000-0000-0000F3000000}"/>
    <cellStyle name="20% - Accent5 3 2 2" xfId="908" xr:uid="{00000000-0005-0000-0000-0000F4000000}"/>
    <cellStyle name="20% - Accent5 3 2 2 2" xfId="909" xr:uid="{00000000-0005-0000-0000-0000F5000000}"/>
    <cellStyle name="20% - Accent5 3 2 2 2 2" xfId="910" xr:uid="{00000000-0005-0000-0000-0000F6000000}"/>
    <cellStyle name="20% - Accent5 3 2 2 3" xfId="911" xr:uid="{00000000-0005-0000-0000-0000F7000000}"/>
    <cellStyle name="20% - Accent5 3 2 3" xfId="912" xr:uid="{00000000-0005-0000-0000-0000F8000000}"/>
    <cellStyle name="20% - Accent5 3 2 3 2" xfId="913" xr:uid="{00000000-0005-0000-0000-0000F9000000}"/>
    <cellStyle name="20% - Accent5 3 2 4" xfId="914" xr:uid="{00000000-0005-0000-0000-0000FA000000}"/>
    <cellStyle name="20% - Accent5 3 3" xfId="915" xr:uid="{00000000-0005-0000-0000-0000FB000000}"/>
    <cellStyle name="20% - Accent5 3 3 2" xfId="916" xr:uid="{00000000-0005-0000-0000-0000FC000000}"/>
    <cellStyle name="20% - Accent5 3 3 2 2" xfId="917" xr:uid="{00000000-0005-0000-0000-0000FD000000}"/>
    <cellStyle name="20% - Accent5 3 3 2 2 2" xfId="918" xr:uid="{00000000-0005-0000-0000-0000FE000000}"/>
    <cellStyle name="20% - Accent5 3 3 2 3" xfId="919" xr:uid="{00000000-0005-0000-0000-0000FF000000}"/>
    <cellStyle name="20% - Accent5 3 3 3" xfId="920" xr:uid="{00000000-0005-0000-0000-000000010000}"/>
    <cellStyle name="20% - Accent5 3 3 3 2" xfId="921" xr:uid="{00000000-0005-0000-0000-000001010000}"/>
    <cellStyle name="20% - Accent5 3 3 4" xfId="922" xr:uid="{00000000-0005-0000-0000-000002010000}"/>
    <cellStyle name="20% - Accent5 3 4" xfId="923" xr:uid="{00000000-0005-0000-0000-000003010000}"/>
    <cellStyle name="20% - Accent5 3 4 2" xfId="924" xr:uid="{00000000-0005-0000-0000-000004010000}"/>
    <cellStyle name="20% - Accent5 3 4 2 2" xfId="925" xr:uid="{00000000-0005-0000-0000-000005010000}"/>
    <cellStyle name="20% - Accent5 3 4 3" xfId="926" xr:uid="{00000000-0005-0000-0000-000006010000}"/>
    <cellStyle name="20% - Accent5 3 5" xfId="927" xr:uid="{00000000-0005-0000-0000-000007010000}"/>
    <cellStyle name="20% - Accent5 3 5 2" xfId="928" xr:uid="{00000000-0005-0000-0000-000008010000}"/>
    <cellStyle name="20% - Accent5 3 6" xfId="929" xr:uid="{00000000-0005-0000-0000-000009010000}"/>
    <cellStyle name="20% - Accent5 4" xfId="930" xr:uid="{00000000-0005-0000-0000-00000A010000}"/>
    <cellStyle name="20% - Accent5 5" xfId="931" xr:uid="{00000000-0005-0000-0000-00000B010000}"/>
    <cellStyle name="20% - Accent5 6" xfId="932" xr:uid="{00000000-0005-0000-0000-00000C010000}"/>
    <cellStyle name="20% - Accent5 7" xfId="933" xr:uid="{00000000-0005-0000-0000-00000D010000}"/>
    <cellStyle name="20% - Accent5 8" xfId="934" xr:uid="{00000000-0005-0000-0000-00000E010000}"/>
    <cellStyle name="20% - Accent5 9" xfId="935" xr:uid="{00000000-0005-0000-0000-00000F010000}"/>
    <cellStyle name="20% - Accent6 2" xfId="16" xr:uid="{00000000-0005-0000-0000-000010010000}"/>
    <cellStyle name="20% - Accent6 2 10" xfId="936" xr:uid="{00000000-0005-0000-0000-000011010000}"/>
    <cellStyle name="20% - Accent6 2 2" xfId="937" xr:uid="{00000000-0005-0000-0000-000012010000}"/>
    <cellStyle name="20% - Accent6 2 2 2" xfId="938" xr:uid="{00000000-0005-0000-0000-000013010000}"/>
    <cellStyle name="20% - Accent6 2 2 3" xfId="939" xr:uid="{00000000-0005-0000-0000-000014010000}"/>
    <cellStyle name="20% - Accent6 2 3" xfId="940" xr:uid="{00000000-0005-0000-0000-000015010000}"/>
    <cellStyle name="20% - Accent6 2 3 2" xfId="941" xr:uid="{00000000-0005-0000-0000-000016010000}"/>
    <cellStyle name="20% - Accent6 2 4" xfId="942" xr:uid="{00000000-0005-0000-0000-000017010000}"/>
    <cellStyle name="20% - Accent6 2 5" xfId="943" xr:uid="{00000000-0005-0000-0000-000018010000}"/>
    <cellStyle name="20% - Accent6 2 6" xfId="944" xr:uid="{00000000-0005-0000-0000-000019010000}"/>
    <cellStyle name="20% - Accent6 2 7" xfId="945" xr:uid="{00000000-0005-0000-0000-00001A010000}"/>
    <cellStyle name="20% - Accent6 2 8" xfId="946" xr:uid="{00000000-0005-0000-0000-00001B010000}"/>
    <cellStyle name="20% - Accent6 2 9" xfId="947" xr:uid="{00000000-0005-0000-0000-00001C010000}"/>
    <cellStyle name="20% - Accent6 3" xfId="948" xr:uid="{00000000-0005-0000-0000-00001D010000}"/>
    <cellStyle name="20% - Accent6 3 2" xfId="949" xr:uid="{00000000-0005-0000-0000-00001E010000}"/>
    <cellStyle name="20% - Accent6 3 2 2" xfId="950" xr:uid="{00000000-0005-0000-0000-00001F010000}"/>
    <cellStyle name="20% - Accent6 3 2 2 2" xfId="951" xr:uid="{00000000-0005-0000-0000-000020010000}"/>
    <cellStyle name="20% - Accent6 3 2 2 2 2" xfId="952" xr:uid="{00000000-0005-0000-0000-000021010000}"/>
    <cellStyle name="20% - Accent6 3 2 2 3" xfId="953" xr:uid="{00000000-0005-0000-0000-000022010000}"/>
    <cellStyle name="20% - Accent6 3 2 3" xfId="954" xr:uid="{00000000-0005-0000-0000-000023010000}"/>
    <cellStyle name="20% - Accent6 3 2 3 2" xfId="955" xr:uid="{00000000-0005-0000-0000-000024010000}"/>
    <cellStyle name="20% - Accent6 3 2 4" xfId="956" xr:uid="{00000000-0005-0000-0000-000025010000}"/>
    <cellStyle name="20% - Accent6 3 3" xfId="957" xr:uid="{00000000-0005-0000-0000-000026010000}"/>
    <cellStyle name="20% - Accent6 3 3 2" xfId="958" xr:uid="{00000000-0005-0000-0000-000027010000}"/>
    <cellStyle name="20% - Accent6 3 3 2 2" xfId="959" xr:uid="{00000000-0005-0000-0000-000028010000}"/>
    <cellStyle name="20% - Accent6 3 3 2 2 2" xfId="960" xr:uid="{00000000-0005-0000-0000-000029010000}"/>
    <cellStyle name="20% - Accent6 3 3 2 3" xfId="961" xr:uid="{00000000-0005-0000-0000-00002A010000}"/>
    <cellStyle name="20% - Accent6 3 3 3" xfId="962" xr:uid="{00000000-0005-0000-0000-00002B010000}"/>
    <cellStyle name="20% - Accent6 3 3 3 2" xfId="963" xr:uid="{00000000-0005-0000-0000-00002C010000}"/>
    <cellStyle name="20% - Accent6 3 3 4" xfId="964" xr:uid="{00000000-0005-0000-0000-00002D010000}"/>
    <cellStyle name="20% - Accent6 3 4" xfId="965" xr:uid="{00000000-0005-0000-0000-00002E010000}"/>
    <cellStyle name="20% - Accent6 3 4 2" xfId="966" xr:uid="{00000000-0005-0000-0000-00002F010000}"/>
    <cellStyle name="20% - Accent6 3 4 2 2" xfId="967" xr:uid="{00000000-0005-0000-0000-000030010000}"/>
    <cellStyle name="20% - Accent6 3 4 3" xfId="968" xr:uid="{00000000-0005-0000-0000-000031010000}"/>
    <cellStyle name="20% - Accent6 3 5" xfId="969" xr:uid="{00000000-0005-0000-0000-000032010000}"/>
    <cellStyle name="20% - Accent6 3 5 2" xfId="970" xr:uid="{00000000-0005-0000-0000-000033010000}"/>
    <cellStyle name="20% - Accent6 3 6" xfId="971" xr:uid="{00000000-0005-0000-0000-000034010000}"/>
    <cellStyle name="20% - Accent6 4" xfId="972" xr:uid="{00000000-0005-0000-0000-000035010000}"/>
    <cellStyle name="20% - Accent6 5" xfId="973" xr:uid="{00000000-0005-0000-0000-000036010000}"/>
    <cellStyle name="20% - Accent6 6" xfId="974" xr:uid="{00000000-0005-0000-0000-000037010000}"/>
    <cellStyle name="20% - Accent6 7" xfId="975" xr:uid="{00000000-0005-0000-0000-000038010000}"/>
    <cellStyle name="20% - Accent6 8" xfId="976" xr:uid="{00000000-0005-0000-0000-000039010000}"/>
    <cellStyle name="20% - Accent6 9" xfId="977" xr:uid="{00000000-0005-0000-0000-00003A010000}"/>
    <cellStyle name="40 % - Accent1" xfId="978" xr:uid="{00000000-0005-0000-0000-00003B010000}"/>
    <cellStyle name="40 % - Accent2" xfId="979" xr:uid="{00000000-0005-0000-0000-00003C010000}"/>
    <cellStyle name="40 % - Accent3" xfId="980" xr:uid="{00000000-0005-0000-0000-00003D010000}"/>
    <cellStyle name="40 % - Accent4" xfId="981" xr:uid="{00000000-0005-0000-0000-00003E010000}"/>
    <cellStyle name="40 % - Accent5" xfId="982" xr:uid="{00000000-0005-0000-0000-00003F010000}"/>
    <cellStyle name="40 % - Accent6" xfId="983" xr:uid="{00000000-0005-0000-0000-000040010000}"/>
    <cellStyle name="40% - Accent1 2" xfId="17" xr:uid="{00000000-0005-0000-0000-000041010000}"/>
    <cellStyle name="40% - Accent1 2 10" xfId="984" xr:uid="{00000000-0005-0000-0000-000042010000}"/>
    <cellStyle name="40% - Accent1 2 2" xfId="985" xr:uid="{00000000-0005-0000-0000-000043010000}"/>
    <cellStyle name="40% - Accent1 2 2 2" xfId="986" xr:uid="{00000000-0005-0000-0000-000044010000}"/>
    <cellStyle name="40% - Accent1 2 2 3" xfId="987" xr:uid="{00000000-0005-0000-0000-000045010000}"/>
    <cellStyle name="40% - Accent1 2 3" xfId="988" xr:uid="{00000000-0005-0000-0000-000046010000}"/>
    <cellStyle name="40% - Accent1 2 3 2" xfId="989" xr:uid="{00000000-0005-0000-0000-000047010000}"/>
    <cellStyle name="40% - Accent1 2 4" xfId="990" xr:uid="{00000000-0005-0000-0000-000048010000}"/>
    <cellStyle name="40% - Accent1 2 5" xfId="991" xr:uid="{00000000-0005-0000-0000-000049010000}"/>
    <cellStyle name="40% - Accent1 2 6" xfId="992" xr:uid="{00000000-0005-0000-0000-00004A010000}"/>
    <cellStyle name="40% - Accent1 2 7" xfId="993" xr:uid="{00000000-0005-0000-0000-00004B010000}"/>
    <cellStyle name="40% - Accent1 2 8" xfId="994" xr:uid="{00000000-0005-0000-0000-00004C010000}"/>
    <cellStyle name="40% - Accent1 2 9" xfId="995" xr:uid="{00000000-0005-0000-0000-00004D010000}"/>
    <cellStyle name="40% - Accent1 3" xfId="996" xr:uid="{00000000-0005-0000-0000-00004E010000}"/>
    <cellStyle name="40% - Accent1 3 2" xfId="997" xr:uid="{00000000-0005-0000-0000-00004F010000}"/>
    <cellStyle name="40% - Accent1 3 2 2" xfId="998" xr:uid="{00000000-0005-0000-0000-000050010000}"/>
    <cellStyle name="40% - Accent1 3 2 2 2" xfId="999" xr:uid="{00000000-0005-0000-0000-000051010000}"/>
    <cellStyle name="40% - Accent1 3 2 2 2 2" xfId="1000" xr:uid="{00000000-0005-0000-0000-000052010000}"/>
    <cellStyle name="40% - Accent1 3 2 2 3" xfId="1001" xr:uid="{00000000-0005-0000-0000-000053010000}"/>
    <cellStyle name="40% - Accent1 3 2 3" xfId="1002" xr:uid="{00000000-0005-0000-0000-000054010000}"/>
    <cellStyle name="40% - Accent1 3 2 3 2" xfId="1003" xr:uid="{00000000-0005-0000-0000-000055010000}"/>
    <cellStyle name="40% - Accent1 3 2 4" xfId="1004" xr:uid="{00000000-0005-0000-0000-000056010000}"/>
    <cellStyle name="40% - Accent1 3 3" xfId="1005" xr:uid="{00000000-0005-0000-0000-000057010000}"/>
    <cellStyle name="40% - Accent1 3 3 2" xfId="1006" xr:uid="{00000000-0005-0000-0000-000058010000}"/>
    <cellStyle name="40% - Accent1 3 3 2 2" xfId="1007" xr:uid="{00000000-0005-0000-0000-000059010000}"/>
    <cellStyle name="40% - Accent1 3 3 2 2 2" xfId="1008" xr:uid="{00000000-0005-0000-0000-00005A010000}"/>
    <cellStyle name="40% - Accent1 3 3 2 3" xfId="1009" xr:uid="{00000000-0005-0000-0000-00005B010000}"/>
    <cellStyle name="40% - Accent1 3 3 3" xfId="1010" xr:uid="{00000000-0005-0000-0000-00005C010000}"/>
    <cellStyle name="40% - Accent1 3 3 3 2" xfId="1011" xr:uid="{00000000-0005-0000-0000-00005D010000}"/>
    <cellStyle name="40% - Accent1 3 3 4" xfId="1012" xr:uid="{00000000-0005-0000-0000-00005E010000}"/>
    <cellStyle name="40% - Accent1 3 4" xfId="1013" xr:uid="{00000000-0005-0000-0000-00005F010000}"/>
    <cellStyle name="40% - Accent1 3 4 2" xfId="1014" xr:uid="{00000000-0005-0000-0000-000060010000}"/>
    <cellStyle name="40% - Accent1 3 4 2 2" xfId="1015" xr:uid="{00000000-0005-0000-0000-000061010000}"/>
    <cellStyle name="40% - Accent1 3 4 3" xfId="1016" xr:uid="{00000000-0005-0000-0000-000062010000}"/>
    <cellStyle name="40% - Accent1 3 5" xfId="1017" xr:uid="{00000000-0005-0000-0000-000063010000}"/>
    <cellStyle name="40% - Accent1 3 5 2" xfId="1018" xr:uid="{00000000-0005-0000-0000-000064010000}"/>
    <cellStyle name="40% - Accent1 3 6" xfId="1019" xr:uid="{00000000-0005-0000-0000-000065010000}"/>
    <cellStyle name="40% - Accent1 4" xfId="1020" xr:uid="{00000000-0005-0000-0000-000066010000}"/>
    <cellStyle name="40% - Accent1 5" xfId="1021" xr:uid="{00000000-0005-0000-0000-000067010000}"/>
    <cellStyle name="40% - Accent1 6" xfId="1022" xr:uid="{00000000-0005-0000-0000-000068010000}"/>
    <cellStyle name="40% - Accent1 7" xfId="1023" xr:uid="{00000000-0005-0000-0000-000069010000}"/>
    <cellStyle name="40% - Accent1 8" xfId="1024" xr:uid="{00000000-0005-0000-0000-00006A010000}"/>
    <cellStyle name="40% - Accent1 9" xfId="1025" xr:uid="{00000000-0005-0000-0000-00006B010000}"/>
    <cellStyle name="40% - Accent2 2" xfId="18" xr:uid="{00000000-0005-0000-0000-00006C010000}"/>
    <cellStyle name="40% - Accent2 2 10" xfId="1026" xr:uid="{00000000-0005-0000-0000-00006D010000}"/>
    <cellStyle name="40% - Accent2 2 2" xfId="1027" xr:uid="{00000000-0005-0000-0000-00006E010000}"/>
    <cellStyle name="40% - Accent2 2 2 2" xfId="1028" xr:uid="{00000000-0005-0000-0000-00006F010000}"/>
    <cellStyle name="40% - Accent2 2 2 3" xfId="1029" xr:uid="{00000000-0005-0000-0000-000070010000}"/>
    <cellStyle name="40% - Accent2 2 3" xfId="1030" xr:uid="{00000000-0005-0000-0000-000071010000}"/>
    <cellStyle name="40% - Accent2 2 3 2" xfId="1031" xr:uid="{00000000-0005-0000-0000-000072010000}"/>
    <cellStyle name="40% - Accent2 2 4" xfId="1032" xr:uid="{00000000-0005-0000-0000-000073010000}"/>
    <cellStyle name="40% - Accent2 2 5" xfId="1033" xr:uid="{00000000-0005-0000-0000-000074010000}"/>
    <cellStyle name="40% - Accent2 2 6" xfId="1034" xr:uid="{00000000-0005-0000-0000-000075010000}"/>
    <cellStyle name="40% - Accent2 2 7" xfId="1035" xr:uid="{00000000-0005-0000-0000-000076010000}"/>
    <cellStyle name="40% - Accent2 2 8" xfId="1036" xr:uid="{00000000-0005-0000-0000-000077010000}"/>
    <cellStyle name="40% - Accent2 2 9" xfId="1037" xr:uid="{00000000-0005-0000-0000-000078010000}"/>
    <cellStyle name="40% - Accent2 3" xfId="1038" xr:uid="{00000000-0005-0000-0000-000079010000}"/>
    <cellStyle name="40% - Accent2 3 2" xfId="1039" xr:uid="{00000000-0005-0000-0000-00007A010000}"/>
    <cellStyle name="40% - Accent2 3 2 2" xfId="1040" xr:uid="{00000000-0005-0000-0000-00007B010000}"/>
    <cellStyle name="40% - Accent2 3 2 2 2" xfId="1041" xr:uid="{00000000-0005-0000-0000-00007C010000}"/>
    <cellStyle name="40% - Accent2 3 2 2 2 2" xfId="1042" xr:uid="{00000000-0005-0000-0000-00007D010000}"/>
    <cellStyle name="40% - Accent2 3 2 2 3" xfId="1043" xr:uid="{00000000-0005-0000-0000-00007E010000}"/>
    <cellStyle name="40% - Accent2 3 2 3" xfId="1044" xr:uid="{00000000-0005-0000-0000-00007F010000}"/>
    <cellStyle name="40% - Accent2 3 2 3 2" xfId="1045" xr:uid="{00000000-0005-0000-0000-000080010000}"/>
    <cellStyle name="40% - Accent2 3 2 4" xfId="1046" xr:uid="{00000000-0005-0000-0000-000081010000}"/>
    <cellStyle name="40% - Accent2 3 3" xfId="1047" xr:uid="{00000000-0005-0000-0000-000082010000}"/>
    <cellStyle name="40% - Accent2 3 3 2" xfId="1048" xr:uid="{00000000-0005-0000-0000-000083010000}"/>
    <cellStyle name="40% - Accent2 3 3 2 2" xfId="1049" xr:uid="{00000000-0005-0000-0000-000084010000}"/>
    <cellStyle name="40% - Accent2 3 3 2 2 2" xfId="1050" xr:uid="{00000000-0005-0000-0000-000085010000}"/>
    <cellStyle name="40% - Accent2 3 3 2 3" xfId="1051" xr:uid="{00000000-0005-0000-0000-000086010000}"/>
    <cellStyle name="40% - Accent2 3 3 3" xfId="1052" xr:uid="{00000000-0005-0000-0000-000087010000}"/>
    <cellStyle name="40% - Accent2 3 3 3 2" xfId="1053" xr:uid="{00000000-0005-0000-0000-000088010000}"/>
    <cellStyle name="40% - Accent2 3 3 4" xfId="1054" xr:uid="{00000000-0005-0000-0000-000089010000}"/>
    <cellStyle name="40% - Accent2 3 4" xfId="1055" xr:uid="{00000000-0005-0000-0000-00008A010000}"/>
    <cellStyle name="40% - Accent2 3 4 2" xfId="1056" xr:uid="{00000000-0005-0000-0000-00008B010000}"/>
    <cellStyle name="40% - Accent2 3 4 2 2" xfId="1057" xr:uid="{00000000-0005-0000-0000-00008C010000}"/>
    <cellStyle name="40% - Accent2 3 4 3" xfId="1058" xr:uid="{00000000-0005-0000-0000-00008D010000}"/>
    <cellStyle name="40% - Accent2 3 5" xfId="1059" xr:uid="{00000000-0005-0000-0000-00008E010000}"/>
    <cellStyle name="40% - Accent2 3 5 2" xfId="1060" xr:uid="{00000000-0005-0000-0000-00008F010000}"/>
    <cellStyle name="40% - Accent2 3 6" xfId="1061" xr:uid="{00000000-0005-0000-0000-000090010000}"/>
    <cellStyle name="40% - Accent2 4" xfId="1062" xr:uid="{00000000-0005-0000-0000-000091010000}"/>
    <cellStyle name="40% - Accent2 5" xfId="1063" xr:uid="{00000000-0005-0000-0000-000092010000}"/>
    <cellStyle name="40% - Accent2 6" xfId="1064" xr:uid="{00000000-0005-0000-0000-000093010000}"/>
    <cellStyle name="40% - Accent2 7" xfId="1065" xr:uid="{00000000-0005-0000-0000-000094010000}"/>
    <cellStyle name="40% - Accent2 8" xfId="1066" xr:uid="{00000000-0005-0000-0000-000095010000}"/>
    <cellStyle name="40% - Accent2 9" xfId="1067" xr:uid="{00000000-0005-0000-0000-000096010000}"/>
    <cellStyle name="40% - Accent3 2" xfId="19" xr:uid="{00000000-0005-0000-0000-000097010000}"/>
    <cellStyle name="40% - Accent3 2 10" xfId="1068" xr:uid="{00000000-0005-0000-0000-000098010000}"/>
    <cellStyle name="40% - Accent3 2 2" xfId="1069" xr:uid="{00000000-0005-0000-0000-000099010000}"/>
    <cellStyle name="40% - Accent3 2 2 2" xfId="1070" xr:uid="{00000000-0005-0000-0000-00009A010000}"/>
    <cellStyle name="40% - Accent3 2 2 3" xfId="1071" xr:uid="{00000000-0005-0000-0000-00009B010000}"/>
    <cellStyle name="40% - Accent3 2 3" xfId="1072" xr:uid="{00000000-0005-0000-0000-00009C010000}"/>
    <cellStyle name="40% - Accent3 2 3 2" xfId="1073" xr:uid="{00000000-0005-0000-0000-00009D010000}"/>
    <cellStyle name="40% - Accent3 2 4" xfId="1074" xr:uid="{00000000-0005-0000-0000-00009E010000}"/>
    <cellStyle name="40% - Accent3 2 5" xfId="1075" xr:uid="{00000000-0005-0000-0000-00009F010000}"/>
    <cellStyle name="40% - Accent3 2 6" xfId="1076" xr:uid="{00000000-0005-0000-0000-0000A0010000}"/>
    <cellStyle name="40% - Accent3 2 7" xfId="1077" xr:uid="{00000000-0005-0000-0000-0000A1010000}"/>
    <cellStyle name="40% - Accent3 2 8" xfId="1078" xr:uid="{00000000-0005-0000-0000-0000A2010000}"/>
    <cellStyle name="40% - Accent3 2 9" xfId="1079" xr:uid="{00000000-0005-0000-0000-0000A3010000}"/>
    <cellStyle name="40% - Accent3 3" xfId="1080" xr:uid="{00000000-0005-0000-0000-0000A4010000}"/>
    <cellStyle name="40% - Accent3 3 2" xfId="1081" xr:uid="{00000000-0005-0000-0000-0000A5010000}"/>
    <cellStyle name="40% - Accent3 3 2 2" xfId="1082" xr:uid="{00000000-0005-0000-0000-0000A6010000}"/>
    <cellStyle name="40% - Accent3 3 2 2 2" xfId="1083" xr:uid="{00000000-0005-0000-0000-0000A7010000}"/>
    <cellStyle name="40% - Accent3 3 2 2 2 2" xfId="1084" xr:uid="{00000000-0005-0000-0000-0000A8010000}"/>
    <cellStyle name="40% - Accent3 3 2 2 3" xfId="1085" xr:uid="{00000000-0005-0000-0000-0000A9010000}"/>
    <cellStyle name="40% - Accent3 3 2 3" xfId="1086" xr:uid="{00000000-0005-0000-0000-0000AA010000}"/>
    <cellStyle name="40% - Accent3 3 2 3 2" xfId="1087" xr:uid="{00000000-0005-0000-0000-0000AB010000}"/>
    <cellStyle name="40% - Accent3 3 2 4" xfId="1088" xr:uid="{00000000-0005-0000-0000-0000AC010000}"/>
    <cellStyle name="40% - Accent3 3 3" xfId="1089" xr:uid="{00000000-0005-0000-0000-0000AD010000}"/>
    <cellStyle name="40% - Accent3 3 3 2" xfId="1090" xr:uid="{00000000-0005-0000-0000-0000AE010000}"/>
    <cellStyle name="40% - Accent3 3 3 2 2" xfId="1091" xr:uid="{00000000-0005-0000-0000-0000AF010000}"/>
    <cellStyle name="40% - Accent3 3 3 2 2 2" xfId="1092" xr:uid="{00000000-0005-0000-0000-0000B0010000}"/>
    <cellStyle name="40% - Accent3 3 3 2 3" xfId="1093" xr:uid="{00000000-0005-0000-0000-0000B1010000}"/>
    <cellStyle name="40% - Accent3 3 3 3" xfId="1094" xr:uid="{00000000-0005-0000-0000-0000B2010000}"/>
    <cellStyle name="40% - Accent3 3 3 3 2" xfId="1095" xr:uid="{00000000-0005-0000-0000-0000B3010000}"/>
    <cellStyle name="40% - Accent3 3 3 4" xfId="1096" xr:uid="{00000000-0005-0000-0000-0000B4010000}"/>
    <cellStyle name="40% - Accent3 3 4" xfId="1097" xr:uid="{00000000-0005-0000-0000-0000B5010000}"/>
    <cellStyle name="40% - Accent3 3 4 2" xfId="1098" xr:uid="{00000000-0005-0000-0000-0000B6010000}"/>
    <cellStyle name="40% - Accent3 3 4 2 2" xfId="1099" xr:uid="{00000000-0005-0000-0000-0000B7010000}"/>
    <cellStyle name="40% - Accent3 3 4 3" xfId="1100" xr:uid="{00000000-0005-0000-0000-0000B8010000}"/>
    <cellStyle name="40% - Accent3 3 5" xfId="1101" xr:uid="{00000000-0005-0000-0000-0000B9010000}"/>
    <cellStyle name="40% - Accent3 3 5 2" xfId="1102" xr:uid="{00000000-0005-0000-0000-0000BA010000}"/>
    <cellStyle name="40% - Accent3 3 6" xfId="1103" xr:uid="{00000000-0005-0000-0000-0000BB010000}"/>
    <cellStyle name="40% - Accent3 4" xfId="1104" xr:uid="{00000000-0005-0000-0000-0000BC010000}"/>
    <cellStyle name="40% - Accent3 5" xfId="1105" xr:uid="{00000000-0005-0000-0000-0000BD010000}"/>
    <cellStyle name="40% - Accent3 6" xfId="1106" xr:uid="{00000000-0005-0000-0000-0000BE010000}"/>
    <cellStyle name="40% - Accent3 7" xfId="1107" xr:uid="{00000000-0005-0000-0000-0000BF010000}"/>
    <cellStyle name="40% - Accent3 8" xfId="1108" xr:uid="{00000000-0005-0000-0000-0000C0010000}"/>
    <cellStyle name="40% - Accent3 9" xfId="1109" xr:uid="{00000000-0005-0000-0000-0000C1010000}"/>
    <cellStyle name="40% - Accent4 2" xfId="20" xr:uid="{00000000-0005-0000-0000-0000C2010000}"/>
    <cellStyle name="40% - Accent4 2 10" xfId="1110" xr:uid="{00000000-0005-0000-0000-0000C3010000}"/>
    <cellStyle name="40% - Accent4 2 2" xfId="1111" xr:uid="{00000000-0005-0000-0000-0000C4010000}"/>
    <cellStyle name="40% - Accent4 2 2 2" xfId="1112" xr:uid="{00000000-0005-0000-0000-0000C5010000}"/>
    <cellStyle name="40% - Accent4 2 2 3" xfId="1113" xr:uid="{00000000-0005-0000-0000-0000C6010000}"/>
    <cellStyle name="40% - Accent4 2 3" xfId="1114" xr:uid="{00000000-0005-0000-0000-0000C7010000}"/>
    <cellStyle name="40% - Accent4 2 3 2" xfId="1115" xr:uid="{00000000-0005-0000-0000-0000C8010000}"/>
    <cellStyle name="40% - Accent4 2 4" xfId="1116" xr:uid="{00000000-0005-0000-0000-0000C9010000}"/>
    <cellStyle name="40% - Accent4 2 5" xfId="1117" xr:uid="{00000000-0005-0000-0000-0000CA010000}"/>
    <cellStyle name="40% - Accent4 2 6" xfId="1118" xr:uid="{00000000-0005-0000-0000-0000CB010000}"/>
    <cellStyle name="40% - Accent4 2 7" xfId="1119" xr:uid="{00000000-0005-0000-0000-0000CC010000}"/>
    <cellStyle name="40% - Accent4 2 8" xfId="1120" xr:uid="{00000000-0005-0000-0000-0000CD010000}"/>
    <cellStyle name="40% - Accent4 2 9" xfId="1121" xr:uid="{00000000-0005-0000-0000-0000CE010000}"/>
    <cellStyle name="40% - Accent4 3" xfId="1122" xr:uid="{00000000-0005-0000-0000-0000CF010000}"/>
    <cellStyle name="40% - Accent4 3 2" xfId="1123" xr:uid="{00000000-0005-0000-0000-0000D0010000}"/>
    <cellStyle name="40% - Accent4 3 2 2" xfId="1124" xr:uid="{00000000-0005-0000-0000-0000D1010000}"/>
    <cellStyle name="40% - Accent4 3 2 2 2" xfId="1125" xr:uid="{00000000-0005-0000-0000-0000D2010000}"/>
    <cellStyle name="40% - Accent4 3 2 2 2 2" xfId="1126" xr:uid="{00000000-0005-0000-0000-0000D3010000}"/>
    <cellStyle name="40% - Accent4 3 2 2 3" xfId="1127" xr:uid="{00000000-0005-0000-0000-0000D4010000}"/>
    <cellStyle name="40% - Accent4 3 2 3" xfId="1128" xr:uid="{00000000-0005-0000-0000-0000D5010000}"/>
    <cellStyle name="40% - Accent4 3 2 3 2" xfId="1129" xr:uid="{00000000-0005-0000-0000-0000D6010000}"/>
    <cellStyle name="40% - Accent4 3 2 4" xfId="1130" xr:uid="{00000000-0005-0000-0000-0000D7010000}"/>
    <cellStyle name="40% - Accent4 3 3" xfId="1131" xr:uid="{00000000-0005-0000-0000-0000D8010000}"/>
    <cellStyle name="40% - Accent4 3 3 2" xfId="1132" xr:uid="{00000000-0005-0000-0000-0000D9010000}"/>
    <cellStyle name="40% - Accent4 3 3 2 2" xfId="1133" xr:uid="{00000000-0005-0000-0000-0000DA010000}"/>
    <cellStyle name="40% - Accent4 3 3 2 2 2" xfId="1134" xr:uid="{00000000-0005-0000-0000-0000DB010000}"/>
    <cellStyle name="40% - Accent4 3 3 2 3" xfId="1135" xr:uid="{00000000-0005-0000-0000-0000DC010000}"/>
    <cellStyle name="40% - Accent4 3 3 3" xfId="1136" xr:uid="{00000000-0005-0000-0000-0000DD010000}"/>
    <cellStyle name="40% - Accent4 3 3 3 2" xfId="1137" xr:uid="{00000000-0005-0000-0000-0000DE010000}"/>
    <cellStyle name="40% - Accent4 3 3 4" xfId="1138" xr:uid="{00000000-0005-0000-0000-0000DF010000}"/>
    <cellStyle name="40% - Accent4 3 4" xfId="1139" xr:uid="{00000000-0005-0000-0000-0000E0010000}"/>
    <cellStyle name="40% - Accent4 3 4 2" xfId="1140" xr:uid="{00000000-0005-0000-0000-0000E1010000}"/>
    <cellStyle name="40% - Accent4 3 4 2 2" xfId="1141" xr:uid="{00000000-0005-0000-0000-0000E2010000}"/>
    <cellStyle name="40% - Accent4 3 4 3" xfId="1142" xr:uid="{00000000-0005-0000-0000-0000E3010000}"/>
    <cellStyle name="40% - Accent4 3 5" xfId="1143" xr:uid="{00000000-0005-0000-0000-0000E4010000}"/>
    <cellStyle name="40% - Accent4 3 5 2" xfId="1144" xr:uid="{00000000-0005-0000-0000-0000E5010000}"/>
    <cellStyle name="40% - Accent4 3 6" xfId="1145" xr:uid="{00000000-0005-0000-0000-0000E6010000}"/>
    <cellStyle name="40% - Accent4 4" xfId="1146" xr:uid="{00000000-0005-0000-0000-0000E7010000}"/>
    <cellStyle name="40% - Accent4 5" xfId="1147" xr:uid="{00000000-0005-0000-0000-0000E8010000}"/>
    <cellStyle name="40% - Accent4 6" xfId="1148" xr:uid="{00000000-0005-0000-0000-0000E9010000}"/>
    <cellStyle name="40% - Accent4 7" xfId="1149" xr:uid="{00000000-0005-0000-0000-0000EA010000}"/>
    <cellStyle name="40% - Accent4 8" xfId="1150" xr:uid="{00000000-0005-0000-0000-0000EB010000}"/>
    <cellStyle name="40% - Accent4 9" xfId="1151" xr:uid="{00000000-0005-0000-0000-0000EC010000}"/>
    <cellStyle name="40% - Accent5 2" xfId="21" xr:uid="{00000000-0005-0000-0000-0000ED010000}"/>
    <cellStyle name="40% - Accent5 2 10" xfId="1152" xr:uid="{00000000-0005-0000-0000-0000EE010000}"/>
    <cellStyle name="40% - Accent5 2 2" xfId="1153" xr:uid="{00000000-0005-0000-0000-0000EF010000}"/>
    <cellStyle name="40% - Accent5 2 2 2" xfId="1154" xr:uid="{00000000-0005-0000-0000-0000F0010000}"/>
    <cellStyle name="40% - Accent5 2 2 3" xfId="1155" xr:uid="{00000000-0005-0000-0000-0000F1010000}"/>
    <cellStyle name="40% - Accent5 2 3" xfId="1156" xr:uid="{00000000-0005-0000-0000-0000F2010000}"/>
    <cellStyle name="40% - Accent5 2 3 2" xfId="1157" xr:uid="{00000000-0005-0000-0000-0000F3010000}"/>
    <cellStyle name="40% - Accent5 2 4" xfId="1158" xr:uid="{00000000-0005-0000-0000-0000F4010000}"/>
    <cellStyle name="40% - Accent5 2 5" xfId="1159" xr:uid="{00000000-0005-0000-0000-0000F5010000}"/>
    <cellStyle name="40% - Accent5 2 6" xfId="1160" xr:uid="{00000000-0005-0000-0000-0000F6010000}"/>
    <cellStyle name="40% - Accent5 2 7" xfId="1161" xr:uid="{00000000-0005-0000-0000-0000F7010000}"/>
    <cellStyle name="40% - Accent5 2 8" xfId="1162" xr:uid="{00000000-0005-0000-0000-0000F8010000}"/>
    <cellStyle name="40% - Accent5 2 9" xfId="1163" xr:uid="{00000000-0005-0000-0000-0000F9010000}"/>
    <cellStyle name="40% - Accent5 3" xfId="1164" xr:uid="{00000000-0005-0000-0000-0000FA010000}"/>
    <cellStyle name="40% - Accent5 3 2" xfId="1165" xr:uid="{00000000-0005-0000-0000-0000FB010000}"/>
    <cellStyle name="40% - Accent5 3 2 2" xfId="1166" xr:uid="{00000000-0005-0000-0000-0000FC010000}"/>
    <cellStyle name="40% - Accent5 3 2 2 2" xfId="1167" xr:uid="{00000000-0005-0000-0000-0000FD010000}"/>
    <cellStyle name="40% - Accent5 3 2 2 2 2" xfId="1168" xr:uid="{00000000-0005-0000-0000-0000FE010000}"/>
    <cellStyle name="40% - Accent5 3 2 2 3" xfId="1169" xr:uid="{00000000-0005-0000-0000-0000FF010000}"/>
    <cellStyle name="40% - Accent5 3 2 3" xfId="1170" xr:uid="{00000000-0005-0000-0000-000000020000}"/>
    <cellStyle name="40% - Accent5 3 2 3 2" xfId="1171" xr:uid="{00000000-0005-0000-0000-000001020000}"/>
    <cellStyle name="40% - Accent5 3 2 4" xfId="1172" xr:uid="{00000000-0005-0000-0000-000002020000}"/>
    <cellStyle name="40% - Accent5 3 3" xfId="1173" xr:uid="{00000000-0005-0000-0000-000003020000}"/>
    <cellStyle name="40% - Accent5 3 3 2" xfId="1174" xr:uid="{00000000-0005-0000-0000-000004020000}"/>
    <cellStyle name="40% - Accent5 3 3 2 2" xfId="1175" xr:uid="{00000000-0005-0000-0000-000005020000}"/>
    <cellStyle name="40% - Accent5 3 3 2 2 2" xfId="1176" xr:uid="{00000000-0005-0000-0000-000006020000}"/>
    <cellStyle name="40% - Accent5 3 3 2 3" xfId="1177" xr:uid="{00000000-0005-0000-0000-000007020000}"/>
    <cellStyle name="40% - Accent5 3 3 3" xfId="1178" xr:uid="{00000000-0005-0000-0000-000008020000}"/>
    <cellStyle name="40% - Accent5 3 3 3 2" xfId="1179" xr:uid="{00000000-0005-0000-0000-000009020000}"/>
    <cellStyle name="40% - Accent5 3 3 4" xfId="1180" xr:uid="{00000000-0005-0000-0000-00000A020000}"/>
    <cellStyle name="40% - Accent5 3 4" xfId="1181" xr:uid="{00000000-0005-0000-0000-00000B020000}"/>
    <cellStyle name="40% - Accent5 3 4 2" xfId="1182" xr:uid="{00000000-0005-0000-0000-00000C020000}"/>
    <cellStyle name="40% - Accent5 3 4 2 2" xfId="1183" xr:uid="{00000000-0005-0000-0000-00000D020000}"/>
    <cellStyle name="40% - Accent5 3 4 3" xfId="1184" xr:uid="{00000000-0005-0000-0000-00000E020000}"/>
    <cellStyle name="40% - Accent5 3 5" xfId="1185" xr:uid="{00000000-0005-0000-0000-00000F020000}"/>
    <cellStyle name="40% - Accent5 3 5 2" xfId="1186" xr:uid="{00000000-0005-0000-0000-000010020000}"/>
    <cellStyle name="40% - Accent5 3 6" xfId="1187" xr:uid="{00000000-0005-0000-0000-000011020000}"/>
    <cellStyle name="40% - Accent5 4" xfId="1188" xr:uid="{00000000-0005-0000-0000-000012020000}"/>
    <cellStyle name="40% - Accent5 5" xfId="1189" xr:uid="{00000000-0005-0000-0000-000013020000}"/>
    <cellStyle name="40% - Accent5 6" xfId="1190" xr:uid="{00000000-0005-0000-0000-000014020000}"/>
    <cellStyle name="40% - Accent5 7" xfId="1191" xr:uid="{00000000-0005-0000-0000-000015020000}"/>
    <cellStyle name="40% - Accent5 8" xfId="1192" xr:uid="{00000000-0005-0000-0000-000016020000}"/>
    <cellStyle name="40% - Accent5 9" xfId="1193" xr:uid="{00000000-0005-0000-0000-000017020000}"/>
    <cellStyle name="40% - Accent6 2" xfId="22" xr:uid="{00000000-0005-0000-0000-000018020000}"/>
    <cellStyle name="40% - Accent6 2 10" xfId="1194" xr:uid="{00000000-0005-0000-0000-000019020000}"/>
    <cellStyle name="40% - Accent6 2 2" xfId="1195" xr:uid="{00000000-0005-0000-0000-00001A020000}"/>
    <cellStyle name="40% - Accent6 2 2 2" xfId="1196" xr:uid="{00000000-0005-0000-0000-00001B020000}"/>
    <cellStyle name="40% - Accent6 2 2 3" xfId="1197" xr:uid="{00000000-0005-0000-0000-00001C020000}"/>
    <cellStyle name="40% - Accent6 2 3" xfId="1198" xr:uid="{00000000-0005-0000-0000-00001D020000}"/>
    <cellStyle name="40% - Accent6 2 3 2" xfId="1199" xr:uid="{00000000-0005-0000-0000-00001E020000}"/>
    <cellStyle name="40% - Accent6 2 4" xfId="1200" xr:uid="{00000000-0005-0000-0000-00001F020000}"/>
    <cellStyle name="40% - Accent6 2 5" xfId="1201" xr:uid="{00000000-0005-0000-0000-000020020000}"/>
    <cellStyle name="40% - Accent6 2 6" xfId="1202" xr:uid="{00000000-0005-0000-0000-000021020000}"/>
    <cellStyle name="40% - Accent6 2 7" xfId="1203" xr:uid="{00000000-0005-0000-0000-000022020000}"/>
    <cellStyle name="40% - Accent6 2 8" xfId="1204" xr:uid="{00000000-0005-0000-0000-000023020000}"/>
    <cellStyle name="40% - Accent6 2 9" xfId="1205" xr:uid="{00000000-0005-0000-0000-000024020000}"/>
    <cellStyle name="40% - Accent6 3" xfId="1206" xr:uid="{00000000-0005-0000-0000-000025020000}"/>
    <cellStyle name="40% - Accent6 3 2" xfId="1207" xr:uid="{00000000-0005-0000-0000-000026020000}"/>
    <cellStyle name="40% - Accent6 3 2 2" xfId="1208" xr:uid="{00000000-0005-0000-0000-000027020000}"/>
    <cellStyle name="40% - Accent6 3 2 2 2" xfId="1209" xr:uid="{00000000-0005-0000-0000-000028020000}"/>
    <cellStyle name="40% - Accent6 3 2 2 2 2" xfId="1210" xr:uid="{00000000-0005-0000-0000-000029020000}"/>
    <cellStyle name="40% - Accent6 3 2 2 3" xfId="1211" xr:uid="{00000000-0005-0000-0000-00002A020000}"/>
    <cellStyle name="40% - Accent6 3 2 3" xfId="1212" xr:uid="{00000000-0005-0000-0000-00002B020000}"/>
    <cellStyle name="40% - Accent6 3 2 3 2" xfId="1213" xr:uid="{00000000-0005-0000-0000-00002C020000}"/>
    <cellStyle name="40% - Accent6 3 2 4" xfId="1214" xr:uid="{00000000-0005-0000-0000-00002D020000}"/>
    <cellStyle name="40% - Accent6 3 3" xfId="1215" xr:uid="{00000000-0005-0000-0000-00002E020000}"/>
    <cellStyle name="40% - Accent6 3 3 2" xfId="1216" xr:uid="{00000000-0005-0000-0000-00002F020000}"/>
    <cellStyle name="40% - Accent6 3 3 2 2" xfId="1217" xr:uid="{00000000-0005-0000-0000-000030020000}"/>
    <cellStyle name="40% - Accent6 3 3 2 2 2" xfId="1218" xr:uid="{00000000-0005-0000-0000-000031020000}"/>
    <cellStyle name="40% - Accent6 3 3 2 3" xfId="1219" xr:uid="{00000000-0005-0000-0000-000032020000}"/>
    <cellStyle name="40% - Accent6 3 3 3" xfId="1220" xr:uid="{00000000-0005-0000-0000-000033020000}"/>
    <cellStyle name="40% - Accent6 3 3 3 2" xfId="1221" xr:uid="{00000000-0005-0000-0000-000034020000}"/>
    <cellStyle name="40% - Accent6 3 3 4" xfId="1222" xr:uid="{00000000-0005-0000-0000-000035020000}"/>
    <cellStyle name="40% - Accent6 3 4" xfId="1223" xr:uid="{00000000-0005-0000-0000-000036020000}"/>
    <cellStyle name="40% - Accent6 3 4 2" xfId="1224" xr:uid="{00000000-0005-0000-0000-000037020000}"/>
    <cellStyle name="40% - Accent6 3 4 2 2" xfId="1225" xr:uid="{00000000-0005-0000-0000-000038020000}"/>
    <cellStyle name="40% - Accent6 3 4 3" xfId="1226" xr:uid="{00000000-0005-0000-0000-000039020000}"/>
    <cellStyle name="40% - Accent6 3 5" xfId="1227" xr:uid="{00000000-0005-0000-0000-00003A020000}"/>
    <cellStyle name="40% - Accent6 3 5 2" xfId="1228" xr:uid="{00000000-0005-0000-0000-00003B020000}"/>
    <cellStyle name="40% - Accent6 3 6" xfId="1229" xr:uid="{00000000-0005-0000-0000-00003C020000}"/>
    <cellStyle name="40% - Accent6 4" xfId="1230" xr:uid="{00000000-0005-0000-0000-00003D020000}"/>
    <cellStyle name="40% - Accent6 5" xfId="1231" xr:uid="{00000000-0005-0000-0000-00003E020000}"/>
    <cellStyle name="40% - Accent6 6" xfId="1232" xr:uid="{00000000-0005-0000-0000-00003F020000}"/>
    <cellStyle name="40% - Accent6 7" xfId="1233" xr:uid="{00000000-0005-0000-0000-000040020000}"/>
    <cellStyle name="40% - Accent6 8" xfId="1234" xr:uid="{00000000-0005-0000-0000-000041020000}"/>
    <cellStyle name="40% - Accent6 9" xfId="1235" xr:uid="{00000000-0005-0000-0000-000042020000}"/>
    <cellStyle name="60 % - Accent1" xfId="1236" xr:uid="{00000000-0005-0000-0000-000043020000}"/>
    <cellStyle name="60 % - Accent2" xfId="1237" xr:uid="{00000000-0005-0000-0000-000044020000}"/>
    <cellStyle name="60 % - Accent3" xfId="1238" xr:uid="{00000000-0005-0000-0000-000045020000}"/>
    <cellStyle name="60 % - Accent4" xfId="1239" xr:uid="{00000000-0005-0000-0000-000046020000}"/>
    <cellStyle name="60 % - Accent5" xfId="1240" xr:uid="{00000000-0005-0000-0000-000047020000}"/>
    <cellStyle name="60 % - Accent6" xfId="1241" xr:uid="{00000000-0005-0000-0000-000048020000}"/>
    <cellStyle name="60% - Accent1 2" xfId="23" xr:uid="{00000000-0005-0000-0000-000049020000}"/>
    <cellStyle name="60% - Accent1 2 2" xfId="1242" xr:uid="{00000000-0005-0000-0000-00004A020000}"/>
    <cellStyle name="60% - Accent1 2 3" xfId="1243" xr:uid="{00000000-0005-0000-0000-00004B020000}"/>
    <cellStyle name="60% - Accent1 2 4" xfId="1244" xr:uid="{00000000-0005-0000-0000-00004C020000}"/>
    <cellStyle name="60% - Accent1 2 5" xfId="1245" xr:uid="{00000000-0005-0000-0000-00004D020000}"/>
    <cellStyle name="60% - Accent1 2 6" xfId="1246" xr:uid="{00000000-0005-0000-0000-00004E020000}"/>
    <cellStyle name="60% - Accent1 2 7" xfId="1247" xr:uid="{00000000-0005-0000-0000-00004F020000}"/>
    <cellStyle name="60% - Accent1 2 8" xfId="1248" xr:uid="{00000000-0005-0000-0000-000050020000}"/>
    <cellStyle name="60% - Accent1 2 9" xfId="1249" xr:uid="{00000000-0005-0000-0000-000051020000}"/>
    <cellStyle name="60% - Accent1 3" xfId="1250" xr:uid="{00000000-0005-0000-0000-000052020000}"/>
    <cellStyle name="60% - Accent2 2" xfId="24" xr:uid="{00000000-0005-0000-0000-000053020000}"/>
    <cellStyle name="60% - Accent2 2 2" xfId="1251" xr:uid="{00000000-0005-0000-0000-000054020000}"/>
    <cellStyle name="60% - Accent2 2 3" xfId="1252" xr:uid="{00000000-0005-0000-0000-000055020000}"/>
    <cellStyle name="60% - Accent2 2 4" xfId="1253" xr:uid="{00000000-0005-0000-0000-000056020000}"/>
    <cellStyle name="60% - Accent2 2 5" xfId="1254" xr:uid="{00000000-0005-0000-0000-000057020000}"/>
    <cellStyle name="60% - Accent2 2 6" xfId="1255" xr:uid="{00000000-0005-0000-0000-000058020000}"/>
    <cellStyle name="60% - Accent2 2 7" xfId="1256" xr:uid="{00000000-0005-0000-0000-000059020000}"/>
    <cellStyle name="60% - Accent2 2 8" xfId="1257" xr:uid="{00000000-0005-0000-0000-00005A020000}"/>
    <cellStyle name="60% - Accent2 2 9" xfId="1258" xr:uid="{00000000-0005-0000-0000-00005B020000}"/>
    <cellStyle name="60% - Accent2 3" xfId="1259" xr:uid="{00000000-0005-0000-0000-00005C020000}"/>
    <cellStyle name="60% - Accent3 2" xfId="25" xr:uid="{00000000-0005-0000-0000-00005D020000}"/>
    <cellStyle name="60% - Accent3 2 2" xfId="1260" xr:uid="{00000000-0005-0000-0000-00005E020000}"/>
    <cellStyle name="60% - Accent3 2 3" xfId="1261" xr:uid="{00000000-0005-0000-0000-00005F020000}"/>
    <cellStyle name="60% - Accent3 2 4" xfId="1262" xr:uid="{00000000-0005-0000-0000-000060020000}"/>
    <cellStyle name="60% - Accent3 2 5" xfId="1263" xr:uid="{00000000-0005-0000-0000-000061020000}"/>
    <cellStyle name="60% - Accent3 2 6" xfId="1264" xr:uid="{00000000-0005-0000-0000-000062020000}"/>
    <cellStyle name="60% - Accent3 2 7" xfId="1265" xr:uid="{00000000-0005-0000-0000-000063020000}"/>
    <cellStyle name="60% - Accent3 2 8" xfId="1266" xr:uid="{00000000-0005-0000-0000-000064020000}"/>
    <cellStyle name="60% - Accent3 2 9" xfId="1267" xr:uid="{00000000-0005-0000-0000-000065020000}"/>
    <cellStyle name="60% - Accent3 3" xfId="1268" xr:uid="{00000000-0005-0000-0000-000066020000}"/>
    <cellStyle name="60% - Accent4 2" xfId="26" xr:uid="{00000000-0005-0000-0000-000067020000}"/>
    <cellStyle name="60% - Accent4 2 2" xfId="1269" xr:uid="{00000000-0005-0000-0000-000068020000}"/>
    <cellStyle name="60% - Accent4 2 3" xfId="1270" xr:uid="{00000000-0005-0000-0000-000069020000}"/>
    <cellStyle name="60% - Accent4 2 4" xfId="1271" xr:uid="{00000000-0005-0000-0000-00006A020000}"/>
    <cellStyle name="60% - Accent4 2 5" xfId="1272" xr:uid="{00000000-0005-0000-0000-00006B020000}"/>
    <cellStyle name="60% - Accent4 2 6" xfId="1273" xr:uid="{00000000-0005-0000-0000-00006C020000}"/>
    <cellStyle name="60% - Accent4 2 7" xfId="1274" xr:uid="{00000000-0005-0000-0000-00006D020000}"/>
    <cellStyle name="60% - Accent4 2 8" xfId="1275" xr:uid="{00000000-0005-0000-0000-00006E020000}"/>
    <cellStyle name="60% - Accent4 2 9" xfId="1276" xr:uid="{00000000-0005-0000-0000-00006F020000}"/>
    <cellStyle name="60% - Accent4 3" xfId="1277" xr:uid="{00000000-0005-0000-0000-000070020000}"/>
    <cellStyle name="60% - Accent5 2" xfId="27" xr:uid="{00000000-0005-0000-0000-000071020000}"/>
    <cellStyle name="60% - Accent5 2 2" xfId="1278" xr:uid="{00000000-0005-0000-0000-000072020000}"/>
    <cellStyle name="60% - Accent5 2 3" xfId="1279" xr:uid="{00000000-0005-0000-0000-000073020000}"/>
    <cellStyle name="60% - Accent5 2 4" xfId="1280" xr:uid="{00000000-0005-0000-0000-000074020000}"/>
    <cellStyle name="60% - Accent5 2 5" xfId="1281" xr:uid="{00000000-0005-0000-0000-000075020000}"/>
    <cellStyle name="60% - Accent5 2 6" xfId="1282" xr:uid="{00000000-0005-0000-0000-000076020000}"/>
    <cellStyle name="60% - Accent5 2 7" xfId="1283" xr:uid="{00000000-0005-0000-0000-000077020000}"/>
    <cellStyle name="60% - Accent5 2 8" xfId="1284" xr:uid="{00000000-0005-0000-0000-000078020000}"/>
    <cellStyle name="60% - Accent5 2 9" xfId="1285" xr:uid="{00000000-0005-0000-0000-000079020000}"/>
    <cellStyle name="60% - Accent5 3" xfId="1286" xr:uid="{00000000-0005-0000-0000-00007A020000}"/>
    <cellStyle name="60% - Accent6 2" xfId="28" xr:uid="{00000000-0005-0000-0000-00007B020000}"/>
    <cellStyle name="60% - Accent6 2 2" xfId="1287" xr:uid="{00000000-0005-0000-0000-00007C020000}"/>
    <cellStyle name="60% - Accent6 2 3" xfId="1288" xr:uid="{00000000-0005-0000-0000-00007D020000}"/>
    <cellStyle name="60% - Accent6 2 4" xfId="1289" xr:uid="{00000000-0005-0000-0000-00007E020000}"/>
    <cellStyle name="60% - Accent6 2 5" xfId="1290" xr:uid="{00000000-0005-0000-0000-00007F020000}"/>
    <cellStyle name="60% - Accent6 2 6" xfId="1291" xr:uid="{00000000-0005-0000-0000-000080020000}"/>
    <cellStyle name="60% - Accent6 2 7" xfId="1292" xr:uid="{00000000-0005-0000-0000-000081020000}"/>
    <cellStyle name="60% - Accent6 2 8" xfId="1293" xr:uid="{00000000-0005-0000-0000-000082020000}"/>
    <cellStyle name="60% - Accent6 2 9" xfId="1294" xr:uid="{00000000-0005-0000-0000-000083020000}"/>
    <cellStyle name="60% - Accent6 3" xfId="1295" xr:uid="{00000000-0005-0000-0000-000084020000}"/>
    <cellStyle name="A%" xfId="1296" xr:uid="{00000000-0005-0000-0000-000085020000}"/>
    <cellStyle name="A% 2" xfId="5685" xr:uid="{00000000-0005-0000-0000-000086020000}"/>
    <cellStyle name="Accent1 2" xfId="29" xr:uid="{00000000-0005-0000-0000-000087020000}"/>
    <cellStyle name="Accent1 2 2" xfId="1297" xr:uid="{00000000-0005-0000-0000-000088020000}"/>
    <cellStyle name="Accent1 2 3" xfId="1298" xr:uid="{00000000-0005-0000-0000-000089020000}"/>
    <cellStyle name="Accent1 2 4" xfId="1299" xr:uid="{00000000-0005-0000-0000-00008A020000}"/>
    <cellStyle name="Accent1 2 5" xfId="1300" xr:uid="{00000000-0005-0000-0000-00008B020000}"/>
    <cellStyle name="Accent1 2 6" xfId="1301" xr:uid="{00000000-0005-0000-0000-00008C020000}"/>
    <cellStyle name="Accent1 2 7" xfId="1302" xr:uid="{00000000-0005-0000-0000-00008D020000}"/>
    <cellStyle name="Accent1 2 8" xfId="1303" xr:uid="{00000000-0005-0000-0000-00008E020000}"/>
    <cellStyle name="Accent1 2 9" xfId="1304" xr:uid="{00000000-0005-0000-0000-00008F020000}"/>
    <cellStyle name="Accent1 3" xfId="1305" xr:uid="{00000000-0005-0000-0000-000090020000}"/>
    <cellStyle name="Accent2 2" xfId="30" xr:uid="{00000000-0005-0000-0000-000091020000}"/>
    <cellStyle name="Accent2 2 2" xfId="1306" xr:uid="{00000000-0005-0000-0000-000092020000}"/>
    <cellStyle name="Accent2 2 3" xfId="1307" xr:uid="{00000000-0005-0000-0000-000093020000}"/>
    <cellStyle name="Accent2 2 4" xfId="1308" xr:uid="{00000000-0005-0000-0000-000094020000}"/>
    <cellStyle name="Accent2 2 5" xfId="1309" xr:uid="{00000000-0005-0000-0000-000095020000}"/>
    <cellStyle name="Accent2 2 6" xfId="1310" xr:uid="{00000000-0005-0000-0000-000096020000}"/>
    <cellStyle name="Accent2 2 7" xfId="1311" xr:uid="{00000000-0005-0000-0000-000097020000}"/>
    <cellStyle name="Accent2 2 8" xfId="1312" xr:uid="{00000000-0005-0000-0000-000098020000}"/>
    <cellStyle name="Accent2 2 9" xfId="1313" xr:uid="{00000000-0005-0000-0000-000099020000}"/>
    <cellStyle name="Accent2 3" xfId="1314" xr:uid="{00000000-0005-0000-0000-00009A020000}"/>
    <cellStyle name="Accent3 2" xfId="31" xr:uid="{00000000-0005-0000-0000-00009B020000}"/>
    <cellStyle name="Accent3 2 2" xfId="1315" xr:uid="{00000000-0005-0000-0000-00009C020000}"/>
    <cellStyle name="Accent3 2 3" xfId="1316" xr:uid="{00000000-0005-0000-0000-00009D020000}"/>
    <cellStyle name="Accent3 2 4" xfId="1317" xr:uid="{00000000-0005-0000-0000-00009E020000}"/>
    <cellStyle name="Accent3 2 5" xfId="1318" xr:uid="{00000000-0005-0000-0000-00009F020000}"/>
    <cellStyle name="Accent3 2 6" xfId="1319" xr:uid="{00000000-0005-0000-0000-0000A0020000}"/>
    <cellStyle name="Accent3 2 7" xfId="1320" xr:uid="{00000000-0005-0000-0000-0000A1020000}"/>
    <cellStyle name="Accent3 2 8" xfId="1321" xr:uid="{00000000-0005-0000-0000-0000A2020000}"/>
    <cellStyle name="Accent3 2 9" xfId="1322" xr:uid="{00000000-0005-0000-0000-0000A3020000}"/>
    <cellStyle name="Accent3 3" xfId="1323" xr:uid="{00000000-0005-0000-0000-0000A4020000}"/>
    <cellStyle name="Accent4 2" xfId="32" xr:uid="{00000000-0005-0000-0000-0000A5020000}"/>
    <cellStyle name="Accent4 2 2" xfId="1324" xr:uid="{00000000-0005-0000-0000-0000A6020000}"/>
    <cellStyle name="Accent4 2 3" xfId="1325" xr:uid="{00000000-0005-0000-0000-0000A7020000}"/>
    <cellStyle name="Accent4 2 4" xfId="1326" xr:uid="{00000000-0005-0000-0000-0000A8020000}"/>
    <cellStyle name="Accent4 2 5" xfId="1327" xr:uid="{00000000-0005-0000-0000-0000A9020000}"/>
    <cellStyle name="Accent4 2 6" xfId="1328" xr:uid="{00000000-0005-0000-0000-0000AA020000}"/>
    <cellStyle name="Accent4 2 7" xfId="1329" xr:uid="{00000000-0005-0000-0000-0000AB020000}"/>
    <cellStyle name="Accent4 2 8" xfId="1330" xr:uid="{00000000-0005-0000-0000-0000AC020000}"/>
    <cellStyle name="Accent4 2 9" xfId="1331" xr:uid="{00000000-0005-0000-0000-0000AD020000}"/>
    <cellStyle name="Accent4 3" xfId="1332" xr:uid="{00000000-0005-0000-0000-0000AE020000}"/>
    <cellStyle name="Accent5 2" xfId="33" xr:uid="{00000000-0005-0000-0000-0000AF020000}"/>
    <cellStyle name="Accent5 2 2" xfId="1333" xr:uid="{00000000-0005-0000-0000-0000B0020000}"/>
    <cellStyle name="Accent5 2 3" xfId="1334" xr:uid="{00000000-0005-0000-0000-0000B1020000}"/>
    <cellStyle name="Accent5 2 4" xfId="1335" xr:uid="{00000000-0005-0000-0000-0000B2020000}"/>
    <cellStyle name="Accent5 2 5" xfId="1336" xr:uid="{00000000-0005-0000-0000-0000B3020000}"/>
    <cellStyle name="Accent5 2 6" xfId="1337" xr:uid="{00000000-0005-0000-0000-0000B4020000}"/>
    <cellStyle name="Accent5 2 7" xfId="1338" xr:uid="{00000000-0005-0000-0000-0000B5020000}"/>
    <cellStyle name="Accent5 2 8" xfId="1339" xr:uid="{00000000-0005-0000-0000-0000B6020000}"/>
    <cellStyle name="Accent5 2 9" xfId="1340" xr:uid="{00000000-0005-0000-0000-0000B7020000}"/>
    <cellStyle name="Accent5 3" xfId="1341" xr:uid="{00000000-0005-0000-0000-0000B8020000}"/>
    <cellStyle name="Accent6 2" xfId="34" xr:uid="{00000000-0005-0000-0000-0000B9020000}"/>
    <cellStyle name="Accent6 2 2" xfId="1342" xr:uid="{00000000-0005-0000-0000-0000BA020000}"/>
    <cellStyle name="Accent6 2 3" xfId="1343" xr:uid="{00000000-0005-0000-0000-0000BB020000}"/>
    <cellStyle name="Accent6 2 4" xfId="1344" xr:uid="{00000000-0005-0000-0000-0000BC020000}"/>
    <cellStyle name="Accent6 2 5" xfId="1345" xr:uid="{00000000-0005-0000-0000-0000BD020000}"/>
    <cellStyle name="Accent6 2 6" xfId="1346" xr:uid="{00000000-0005-0000-0000-0000BE020000}"/>
    <cellStyle name="Accent6 2 7" xfId="1347" xr:uid="{00000000-0005-0000-0000-0000BF020000}"/>
    <cellStyle name="Accent6 2 8" xfId="1348" xr:uid="{00000000-0005-0000-0000-0000C0020000}"/>
    <cellStyle name="Accent6 2 9" xfId="1349" xr:uid="{00000000-0005-0000-0000-0000C1020000}"/>
    <cellStyle name="Accent6 3" xfId="1350" xr:uid="{00000000-0005-0000-0000-0000C2020000}"/>
    <cellStyle name="Accounting w/$" xfId="1351" xr:uid="{00000000-0005-0000-0000-0000C3020000}"/>
    <cellStyle name="Accounting w/$ Total" xfId="1352" xr:uid="{00000000-0005-0000-0000-0000C4020000}"/>
    <cellStyle name="Accounting w/o $" xfId="1353" xr:uid="{00000000-0005-0000-0000-0000C5020000}"/>
    <cellStyle name="Acinput" xfId="1354" xr:uid="{00000000-0005-0000-0000-0000C6020000}"/>
    <cellStyle name="Acinput 2" xfId="5686" xr:uid="{00000000-0005-0000-0000-0000C7020000}"/>
    <cellStyle name="Acinput,," xfId="1355" xr:uid="{00000000-0005-0000-0000-0000C8020000}"/>
    <cellStyle name="Acinput,, 2" xfId="5687" xr:uid="{00000000-0005-0000-0000-0000C9020000}"/>
    <cellStyle name="Acoutput" xfId="1356" xr:uid="{00000000-0005-0000-0000-0000CA020000}"/>
    <cellStyle name="Acoutput 2" xfId="5688" xr:uid="{00000000-0005-0000-0000-0000CB020000}"/>
    <cellStyle name="Acoutput,," xfId="1357" xr:uid="{00000000-0005-0000-0000-0000CC020000}"/>
    <cellStyle name="Acoutput,, 2" xfId="5689" xr:uid="{00000000-0005-0000-0000-0000CD020000}"/>
    <cellStyle name="Actual Date" xfId="1358" xr:uid="{00000000-0005-0000-0000-0000CE020000}"/>
    <cellStyle name="AFE" xfId="1359" xr:uid="{00000000-0005-0000-0000-0000CF020000}"/>
    <cellStyle name="al" xfId="1360" xr:uid="{00000000-0005-0000-0000-0000D0020000}"/>
    <cellStyle name="Amount_EQU_RIGH.XLS_Equity market_Preferred Securities " xfId="1361" xr:uid="{00000000-0005-0000-0000-0000D1020000}"/>
    <cellStyle name="Apershare" xfId="1362" xr:uid="{00000000-0005-0000-0000-0000D2020000}"/>
    <cellStyle name="Apershare 2" xfId="5690" xr:uid="{00000000-0005-0000-0000-0000D3020000}"/>
    <cellStyle name="Aprice" xfId="1363" xr:uid="{00000000-0005-0000-0000-0000D4020000}"/>
    <cellStyle name="Aprice 2" xfId="5691" xr:uid="{00000000-0005-0000-0000-0000D5020000}"/>
    <cellStyle name="ar" xfId="1364" xr:uid="{00000000-0005-0000-0000-0000D6020000}"/>
    <cellStyle name="ar 2" xfId="6863" xr:uid="{00000000-0005-0000-0000-0000D7020000}"/>
    <cellStyle name="Arial 10" xfId="1365" xr:uid="{00000000-0005-0000-0000-0000D8020000}"/>
    <cellStyle name="Arial 12" xfId="1366" xr:uid="{00000000-0005-0000-0000-0000D9020000}"/>
    <cellStyle name="Availability" xfId="1367" xr:uid="{00000000-0005-0000-0000-0000DA020000}"/>
    <cellStyle name="Avertissement" xfId="1368" xr:uid="{00000000-0005-0000-0000-0000DB020000}"/>
    <cellStyle name="Bad 2" xfId="35" xr:uid="{00000000-0005-0000-0000-0000DC020000}"/>
    <cellStyle name="Bad 2 2" xfId="1369" xr:uid="{00000000-0005-0000-0000-0000DD020000}"/>
    <cellStyle name="Bad 2 3" xfId="1370" xr:uid="{00000000-0005-0000-0000-0000DE020000}"/>
    <cellStyle name="Bad 2 4" xfId="1371" xr:uid="{00000000-0005-0000-0000-0000DF020000}"/>
    <cellStyle name="Bad 2 5" xfId="1372" xr:uid="{00000000-0005-0000-0000-0000E0020000}"/>
    <cellStyle name="Bad 2 6" xfId="1373" xr:uid="{00000000-0005-0000-0000-0000E1020000}"/>
    <cellStyle name="Bad 2 7" xfId="1374" xr:uid="{00000000-0005-0000-0000-0000E2020000}"/>
    <cellStyle name="Bad 2 8" xfId="1375" xr:uid="{00000000-0005-0000-0000-0000E3020000}"/>
    <cellStyle name="Bad 2 9" xfId="1376" xr:uid="{00000000-0005-0000-0000-0000E4020000}"/>
    <cellStyle name="Bad 3" xfId="1377" xr:uid="{00000000-0005-0000-0000-0000E5020000}"/>
    <cellStyle name="Band 2" xfId="1378" xr:uid="{00000000-0005-0000-0000-0000E6020000}"/>
    <cellStyle name="Band 2 2" xfId="5692" xr:uid="{00000000-0005-0000-0000-0000E7020000}"/>
    <cellStyle name="Blank" xfId="1379" xr:uid="{00000000-0005-0000-0000-0000E8020000}"/>
    <cellStyle name="Blue" xfId="1380" xr:uid="{00000000-0005-0000-0000-0000E9020000}"/>
    <cellStyle name="Bold/Border" xfId="1381" xr:uid="{00000000-0005-0000-0000-0000EA020000}"/>
    <cellStyle name="Bold/Border 2" xfId="5693" xr:uid="{00000000-0005-0000-0000-0000EB020000}"/>
    <cellStyle name="Border Heavy" xfId="1382" xr:uid="{00000000-0005-0000-0000-0000EC020000}"/>
    <cellStyle name="Border Thin" xfId="1383" xr:uid="{00000000-0005-0000-0000-0000ED020000}"/>
    <cellStyle name="Border, Bottom" xfId="1384" xr:uid="{00000000-0005-0000-0000-0000EE020000}"/>
    <cellStyle name="Border, Bottom 2" xfId="5694" xr:uid="{00000000-0005-0000-0000-0000EF020000}"/>
    <cellStyle name="Border, Left" xfId="1385" xr:uid="{00000000-0005-0000-0000-0000F0020000}"/>
    <cellStyle name="Border, Left 2" xfId="5695" xr:uid="{00000000-0005-0000-0000-0000F1020000}"/>
    <cellStyle name="Border, Right" xfId="1386" xr:uid="{00000000-0005-0000-0000-0000F2020000}"/>
    <cellStyle name="Border, Top" xfId="1387" xr:uid="{00000000-0005-0000-0000-0000F3020000}"/>
    <cellStyle name="British Pound" xfId="1388" xr:uid="{00000000-0005-0000-0000-0000F4020000}"/>
    <cellStyle name="BritPound" xfId="1389" xr:uid="{00000000-0005-0000-0000-0000F5020000}"/>
    <cellStyle name="Bullet" xfId="1390" xr:uid="{00000000-0005-0000-0000-0000F6020000}"/>
    <cellStyle name="Calc Currency (0)" xfId="1391" xr:uid="{00000000-0005-0000-0000-0000F7020000}"/>
    <cellStyle name="Calc Currency (2)" xfId="1392" xr:uid="{00000000-0005-0000-0000-0000F8020000}"/>
    <cellStyle name="Calc Percent (0)" xfId="1393" xr:uid="{00000000-0005-0000-0000-0000F9020000}"/>
    <cellStyle name="Calc Percent (1)" xfId="1394" xr:uid="{00000000-0005-0000-0000-0000FA020000}"/>
    <cellStyle name="Calc Percent (2)" xfId="1395" xr:uid="{00000000-0005-0000-0000-0000FB020000}"/>
    <cellStyle name="Calc Units (0)" xfId="1396" xr:uid="{00000000-0005-0000-0000-0000FC020000}"/>
    <cellStyle name="Calc Units (1)" xfId="1397" xr:uid="{00000000-0005-0000-0000-0000FD020000}"/>
    <cellStyle name="Calc Units (2)" xfId="1398" xr:uid="{00000000-0005-0000-0000-0000FE020000}"/>
    <cellStyle name="Calcul" xfId="1399" xr:uid="{00000000-0005-0000-0000-0000FF020000}"/>
    <cellStyle name="Calculation 2" xfId="36" xr:uid="{00000000-0005-0000-0000-000000030000}"/>
    <cellStyle name="Calculation 2 10" xfId="9745" xr:uid="{00000000-0005-0000-0000-000001030000}"/>
    <cellStyle name="Calculation 2 2" xfId="64" xr:uid="{00000000-0005-0000-0000-000002030000}"/>
    <cellStyle name="Calculation 2 2 2" xfId="84" xr:uid="{00000000-0005-0000-0000-000003030000}"/>
    <cellStyle name="Calculation 2 2 2 2" xfId="9766" xr:uid="{00000000-0005-0000-0000-000004030000}"/>
    <cellStyle name="Calculation 2 2 3" xfId="9752" xr:uid="{00000000-0005-0000-0000-000005030000}"/>
    <cellStyle name="Calculation 2 3" xfId="78" xr:uid="{00000000-0005-0000-0000-000006030000}"/>
    <cellStyle name="Calculation 2 3 2" xfId="9760" xr:uid="{00000000-0005-0000-0000-000007030000}"/>
    <cellStyle name="Calculation 2 4" xfId="1400" xr:uid="{00000000-0005-0000-0000-000008030000}"/>
    <cellStyle name="Calculation 2 5" xfId="1401" xr:uid="{00000000-0005-0000-0000-000009030000}"/>
    <cellStyle name="Calculation 2 6" xfId="1402" xr:uid="{00000000-0005-0000-0000-00000A030000}"/>
    <cellStyle name="Calculation 2 7" xfId="1403" xr:uid="{00000000-0005-0000-0000-00000B030000}"/>
    <cellStyle name="Calculation 2 8" xfId="1404" xr:uid="{00000000-0005-0000-0000-00000C030000}"/>
    <cellStyle name="Calculation 2 9" xfId="1405" xr:uid="{00000000-0005-0000-0000-00000D030000}"/>
    <cellStyle name="Calculation 3" xfId="1406" xr:uid="{00000000-0005-0000-0000-00000E030000}"/>
    <cellStyle name="Case" xfId="1407" xr:uid="{00000000-0005-0000-0000-00000F030000}"/>
    <cellStyle name="Cellule liée" xfId="1408" xr:uid="{00000000-0005-0000-0000-000010030000}"/>
    <cellStyle name="Check" xfId="1409" xr:uid="{00000000-0005-0000-0000-000011030000}"/>
    <cellStyle name="Check Cell 2" xfId="37" xr:uid="{00000000-0005-0000-0000-000012030000}"/>
    <cellStyle name="Check Cell 2 2" xfId="1410" xr:uid="{00000000-0005-0000-0000-000013030000}"/>
    <cellStyle name="Check Cell 2 3" xfId="1411" xr:uid="{00000000-0005-0000-0000-000014030000}"/>
    <cellStyle name="Check Cell 2 4" xfId="1412" xr:uid="{00000000-0005-0000-0000-000015030000}"/>
    <cellStyle name="Check Cell 2 5" xfId="1413" xr:uid="{00000000-0005-0000-0000-000016030000}"/>
    <cellStyle name="Check Cell 2 6" xfId="1414" xr:uid="{00000000-0005-0000-0000-000017030000}"/>
    <cellStyle name="Check Cell 2 7" xfId="1415" xr:uid="{00000000-0005-0000-0000-000018030000}"/>
    <cellStyle name="Check Cell 2 8" xfId="1416" xr:uid="{00000000-0005-0000-0000-000019030000}"/>
    <cellStyle name="Check Cell 2 9" xfId="1417" xr:uid="{00000000-0005-0000-0000-00001A030000}"/>
    <cellStyle name="Check Cell 3" xfId="1418" xr:uid="{00000000-0005-0000-0000-00001B030000}"/>
    <cellStyle name="Chiffre" xfId="1419" xr:uid="{00000000-0005-0000-0000-00001C030000}"/>
    <cellStyle name="Colhead_left" xfId="1420" xr:uid="{00000000-0005-0000-0000-00001D030000}"/>
    <cellStyle name="ColHeading" xfId="1421" xr:uid="{00000000-0005-0000-0000-00001E030000}"/>
    <cellStyle name="Column Title" xfId="1422" xr:uid="{00000000-0005-0000-0000-00001F030000}"/>
    <cellStyle name="ColumnHeadings" xfId="1423" xr:uid="{00000000-0005-0000-0000-000020030000}"/>
    <cellStyle name="ColumnHeadings2" xfId="1424" xr:uid="{00000000-0005-0000-0000-000021030000}"/>
    <cellStyle name="Comma" xfId="71" builtinId="3"/>
    <cellStyle name="Comma  - Style1" xfId="1425" xr:uid="{00000000-0005-0000-0000-000023030000}"/>
    <cellStyle name="Comma  - Style2" xfId="1426" xr:uid="{00000000-0005-0000-0000-000024030000}"/>
    <cellStyle name="Comma  - Style3" xfId="1427" xr:uid="{00000000-0005-0000-0000-000025030000}"/>
    <cellStyle name="Comma  - Style4" xfId="1428" xr:uid="{00000000-0005-0000-0000-000026030000}"/>
    <cellStyle name="Comma  - Style5" xfId="1429" xr:uid="{00000000-0005-0000-0000-000027030000}"/>
    <cellStyle name="Comma  - Style6" xfId="1430" xr:uid="{00000000-0005-0000-0000-000028030000}"/>
    <cellStyle name="Comma  - Style7" xfId="1431" xr:uid="{00000000-0005-0000-0000-000029030000}"/>
    <cellStyle name="Comma  - Style8" xfId="1432" xr:uid="{00000000-0005-0000-0000-00002A030000}"/>
    <cellStyle name="Comma ," xfId="1433" xr:uid="{00000000-0005-0000-0000-00002B030000}"/>
    <cellStyle name="Comma [00]" xfId="1434" xr:uid="{00000000-0005-0000-0000-00002C030000}"/>
    <cellStyle name="Comma [1]" xfId="1435" xr:uid="{00000000-0005-0000-0000-00002D030000}"/>
    <cellStyle name="Comma [2]" xfId="1436" xr:uid="{00000000-0005-0000-0000-00002E030000}"/>
    <cellStyle name="Comma [3]" xfId="1437" xr:uid="{00000000-0005-0000-0000-00002F030000}"/>
    <cellStyle name="Comma 0" xfId="1438" xr:uid="{00000000-0005-0000-0000-000030030000}"/>
    <cellStyle name="Comma 0*" xfId="1439" xr:uid="{00000000-0005-0000-0000-000031030000}"/>
    <cellStyle name="Comma 10" xfId="1440" xr:uid="{00000000-0005-0000-0000-000032030000}"/>
    <cellStyle name="Comma 10 2" xfId="1441" xr:uid="{00000000-0005-0000-0000-000033030000}"/>
    <cellStyle name="Comma 10 3" xfId="1442" xr:uid="{00000000-0005-0000-0000-000034030000}"/>
    <cellStyle name="Comma 10 4" xfId="1443" xr:uid="{00000000-0005-0000-0000-000035030000}"/>
    <cellStyle name="Comma 10 5" xfId="1444" xr:uid="{00000000-0005-0000-0000-000036030000}"/>
    <cellStyle name="Comma 11" xfId="1445" xr:uid="{00000000-0005-0000-0000-000037030000}"/>
    <cellStyle name="Comma 12" xfId="1446" xr:uid="{00000000-0005-0000-0000-000038030000}"/>
    <cellStyle name="Comma 13" xfId="132" xr:uid="{00000000-0005-0000-0000-000039030000}"/>
    <cellStyle name="Comma 14" xfId="6210" xr:uid="{00000000-0005-0000-0000-00003A030000}"/>
    <cellStyle name="Comma 15" xfId="6262" xr:uid="{00000000-0005-0000-0000-00003B030000}"/>
    <cellStyle name="Comma 16" xfId="6264" xr:uid="{00000000-0005-0000-0000-00003C030000}"/>
    <cellStyle name="Comma 17" xfId="6263" xr:uid="{00000000-0005-0000-0000-00003D030000}"/>
    <cellStyle name="Comma 2" xfId="1" xr:uid="{00000000-0005-0000-0000-00003E030000}"/>
    <cellStyle name="Comma 2 10" xfId="1447" xr:uid="{00000000-0005-0000-0000-00003F030000}"/>
    <cellStyle name="Comma 2 11" xfId="1448" xr:uid="{00000000-0005-0000-0000-000040030000}"/>
    <cellStyle name="Comma 2 11 2" xfId="1449" xr:uid="{00000000-0005-0000-0000-000041030000}"/>
    <cellStyle name="Comma 2 11 2 2" xfId="1450" xr:uid="{00000000-0005-0000-0000-000042030000}"/>
    <cellStyle name="Comma 2 11 3" xfId="1451" xr:uid="{00000000-0005-0000-0000-000043030000}"/>
    <cellStyle name="Comma 2 12" xfId="1452" xr:uid="{00000000-0005-0000-0000-000044030000}"/>
    <cellStyle name="Comma 2 12 2" xfId="1453" xr:uid="{00000000-0005-0000-0000-000045030000}"/>
    <cellStyle name="Comma 2 13" xfId="1454" xr:uid="{00000000-0005-0000-0000-000046030000}"/>
    <cellStyle name="Comma 2 14" xfId="1455" xr:uid="{00000000-0005-0000-0000-000047030000}"/>
    <cellStyle name="Comma 2 15" xfId="1456" xr:uid="{00000000-0005-0000-0000-000048030000}"/>
    <cellStyle name="Comma 2 16" xfId="1457" xr:uid="{00000000-0005-0000-0000-000049030000}"/>
    <cellStyle name="Comma 2 17" xfId="1458" xr:uid="{00000000-0005-0000-0000-00004A030000}"/>
    <cellStyle name="Comma 2 18" xfId="1459" xr:uid="{00000000-0005-0000-0000-00004B030000}"/>
    <cellStyle name="Comma 2 19" xfId="1460" xr:uid="{00000000-0005-0000-0000-00004C030000}"/>
    <cellStyle name="Comma 2 2" xfId="2" xr:uid="{00000000-0005-0000-0000-00004D030000}"/>
    <cellStyle name="Comma 2 2 10" xfId="1461" xr:uid="{00000000-0005-0000-0000-00004E030000}"/>
    <cellStyle name="Comma 2 2 11" xfId="1462" xr:uid="{00000000-0005-0000-0000-00004F030000}"/>
    <cellStyle name="Comma 2 2 2" xfId="1463" xr:uid="{00000000-0005-0000-0000-000050030000}"/>
    <cellStyle name="Comma 2 2 2 2" xfId="1464" xr:uid="{00000000-0005-0000-0000-000051030000}"/>
    <cellStyle name="Comma 2 2 3" xfId="1465" xr:uid="{00000000-0005-0000-0000-000052030000}"/>
    <cellStyle name="Comma 2 2 4" xfId="1466" xr:uid="{00000000-0005-0000-0000-000053030000}"/>
    <cellStyle name="Comma 2 2 5" xfId="1467" xr:uid="{00000000-0005-0000-0000-000054030000}"/>
    <cellStyle name="Comma 2 2 6" xfId="1468" xr:uid="{00000000-0005-0000-0000-000055030000}"/>
    <cellStyle name="Comma 2 2 7" xfId="1469" xr:uid="{00000000-0005-0000-0000-000056030000}"/>
    <cellStyle name="Comma 2 2 8" xfId="1470" xr:uid="{00000000-0005-0000-0000-000057030000}"/>
    <cellStyle name="Comma 2 2 9" xfId="1471" xr:uid="{00000000-0005-0000-0000-000058030000}"/>
    <cellStyle name="Comma 2 3" xfId="39" xr:uid="{00000000-0005-0000-0000-000059030000}"/>
    <cellStyle name="Comma 2 3 2" xfId="1472" xr:uid="{00000000-0005-0000-0000-00005A030000}"/>
    <cellStyle name="Comma 2 3 3" xfId="1473" xr:uid="{00000000-0005-0000-0000-00005B030000}"/>
    <cellStyle name="Comma 2 3 4" xfId="1474" xr:uid="{00000000-0005-0000-0000-00005C030000}"/>
    <cellStyle name="Comma 2 3 5" xfId="1475" xr:uid="{00000000-0005-0000-0000-00005D030000}"/>
    <cellStyle name="Comma 2 3 6" xfId="1476" xr:uid="{00000000-0005-0000-0000-00005E030000}"/>
    <cellStyle name="Comma 2 3 7" xfId="1477" xr:uid="{00000000-0005-0000-0000-00005F030000}"/>
    <cellStyle name="Comma 2 3 8" xfId="1478" xr:uid="{00000000-0005-0000-0000-000060030000}"/>
    <cellStyle name="Comma 2 4" xfId="1479" xr:uid="{00000000-0005-0000-0000-000061030000}"/>
    <cellStyle name="Comma 2 4 2" xfId="1480" xr:uid="{00000000-0005-0000-0000-000062030000}"/>
    <cellStyle name="Comma 2 4 3" xfId="1481" xr:uid="{00000000-0005-0000-0000-000063030000}"/>
    <cellStyle name="Comma 2 5" xfId="1482" xr:uid="{00000000-0005-0000-0000-000064030000}"/>
    <cellStyle name="Comma 2 5 2" xfId="1483" xr:uid="{00000000-0005-0000-0000-000065030000}"/>
    <cellStyle name="Comma 2 5 2 2" xfId="1484" xr:uid="{00000000-0005-0000-0000-000066030000}"/>
    <cellStyle name="Comma 2 5 2 2 2" xfId="1485" xr:uid="{00000000-0005-0000-0000-000067030000}"/>
    <cellStyle name="Comma 2 5 2 2 2 2" xfId="1486" xr:uid="{00000000-0005-0000-0000-000068030000}"/>
    <cellStyle name="Comma 2 5 2 2 3" xfId="1487" xr:uid="{00000000-0005-0000-0000-000069030000}"/>
    <cellStyle name="Comma 2 5 2 3" xfId="1488" xr:uid="{00000000-0005-0000-0000-00006A030000}"/>
    <cellStyle name="Comma 2 5 2 3 2" xfId="1489" xr:uid="{00000000-0005-0000-0000-00006B030000}"/>
    <cellStyle name="Comma 2 5 2 4" xfId="1490" xr:uid="{00000000-0005-0000-0000-00006C030000}"/>
    <cellStyle name="Comma 2 5 3" xfId="1491" xr:uid="{00000000-0005-0000-0000-00006D030000}"/>
    <cellStyle name="Comma 2 5 3 2" xfId="1492" xr:uid="{00000000-0005-0000-0000-00006E030000}"/>
    <cellStyle name="Comma 2 5 3 2 2" xfId="1493" xr:uid="{00000000-0005-0000-0000-00006F030000}"/>
    <cellStyle name="Comma 2 5 3 2 2 2" xfId="1494" xr:uid="{00000000-0005-0000-0000-000070030000}"/>
    <cellStyle name="Comma 2 5 3 2 3" xfId="1495" xr:uid="{00000000-0005-0000-0000-000071030000}"/>
    <cellStyle name="Comma 2 5 3 3" xfId="1496" xr:uid="{00000000-0005-0000-0000-000072030000}"/>
    <cellStyle name="Comma 2 5 3 3 2" xfId="1497" xr:uid="{00000000-0005-0000-0000-000073030000}"/>
    <cellStyle name="Comma 2 5 3 4" xfId="1498" xr:uid="{00000000-0005-0000-0000-000074030000}"/>
    <cellStyle name="Comma 2 5 4" xfId="1499" xr:uid="{00000000-0005-0000-0000-000075030000}"/>
    <cellStyle name="Comma 2 5 4 2" xfId="1500" xr:uid="{00000000-0005-0000-0000-000076030000}"/>
    <cellStyle name="Comma 2 5 4 2 2" xfId="1501" xr:uid="{00000000-0005-0000-0000-000077030000}"/>
    <cellStyle name="Comma 2 5 4 3" xfId="1502" xr:uid="{00000000-0005-0000-0000-000078030000}"/>
    <cellStyle name="Comma 2 5 5" xfId="1503" xr:uid="{00000000-0005-0000-0000-000079030000}"/>
    <cellStyle name="Comma 2 5 5 2" xfId="1504" xr:uid="{00000000-0005-0000-0000-00007A030000}"/>
    <cellStyle name="Comma 2 5 6" xfId="1505" xr:uid="{00000000-0005-0000-0000-00007B030000}"/>
    <cellStyle name="Comma 2 6" xfId="1506" xr:uid="{00000000-0005-0000-0000-00007C030000}"/>
    <cellStyle name="Comma 2 6 2" xfId="1507" xr:uid="{00000000-0005-0000-0000-00007D030000}"/>
    <cellStyle name="Comma 2 6 2 2" xfId="1508" xr:uid="{00000000-0005-0000-0000-00007E030000}"/>
    <cellStyle name="Comma 2 6 2 2 2" xfId="1509" xr:uid="{00000000-0005-0000-0000-00007F030000}"/>
    <cellStyle name="Comma 2 6 2 3" xfId="1510" xr:uid="{00000000-0005-0000-0000-000080030000}"/>
    <cellStyle name="Comma 2 6 3" xfId="1511" xr:uid="{00000000-0005-0000-0000-000081030000}"/>
    <cellStyle name="Comma 2 6 3 2" xfId="1512" xr:uid="{00000000-0005-0000-0000-000082030000}"/>
    <cellStyle name="Comma 2 6 4" xfId="1513" xr:uid="{00000000-0005-0000-0000-000083030000}"/>
    <cellStyle name="Comma 2 7" xfId="1514" xr:uid="{00000000-0005-0000-0000-000084030000}"/>
    <cellStyle name="Comma 2 7 2" xfId="1515" xr:uid="{00000000-0005-0000-0000-000085030000}"/>
    <cellStyle name="Comma 2 7 2 2" xfId="1516" xr:uid="{00000000-0005-0000-0000-000086030000}"/>
    <cellStyle name="Comma 2 7 2 2 2" xfId="1517" xr:uid="{00000000-0005-0000-0000-000087030000}"/>
    <cellStyle name="Comma 2 7 2 3" xfId="1518" xr:uid="{00000000-0005-0000-0000-000088030000}"/>
    <cellStyle name="Comma 2 7 3" xfId="1519" xr:uid="{00000000-0005-0000-0000-000089030000}"/>
    <cellStyle name="Comma 2 7 3 2" xfId="1520" xr:uid="{00000000-0005-0000-0000-00008A030000}"/>
    <cellStyle name="Comma 2 7 4" xfId="1521" xr:uid="{00000000-0005-0000-0000-00008B030000}"/>
    <cellStyle name="Comma 2 8" xfId="1522" xr:uid="{00000000-0005-0000-0000-00008C030000}"/>
    <cellStyle name="Comma 2 9" xfId="1523" xr:uid="{00000000-0005-0000-0000-00008D030000}"/>
    <cellStyle name="Comma 2 9 2" xfId="1524" xr:uid="{00000000-0005-0000-0000-00008E030000}"/>
    <cellStyle name="Comma 2 9 2 2" xfId="1525" xr:uid="{00000000-0005-0000-0000-00008F030000}"/>
    <cellStyle name="Comma 2 9 3" xfId="1526" xr:uid="{00000000-0005-0000-0000-000090030000}"/>
    <cellStyle name="Comma 2*" xfId="1527" xr:uid="{00000000-0005-0000-0000-000091030000}"/>
    <cellStyle name="Comma 3" xfId="3" xr:uid="{00000000-0005-0000-0000-000092030000}"/>
    <cellStyle name="Comma 3 2" xfId="40" xr:uid="{00000000-0005-0000-0000-000093030000}"/>
    <cellStyle name="Comma 3 2 2" xfId="1528" xr:uid="{00000000-0005-0000-0000-000094030000}"/>
    <cellStyle name="Comma 3 3" xfId="1529" xr:uid="{00000000-0005-0000-0000-000095030000}"/>
    <cellStyle name="Comma 3 3 2" xfId="1530" xr:uid="{00000000-0005-0000-0000-000096030000}"/>
    <cellStyle name="Comma 3 3 2 2" xfId="1531" xr:uid="{00000000-0005-0000-0000-000097030000}"/>
    <cellStyle name="Comma 3 3 3" xfId="1532" xr:uid="{00000000-0005-0000-0000-000098030000}"/>
    <cellStyle name="Comma 3 3 4" xfId="1533" xr:uid="{00000000-0005-0000-0000-000099030000}"/>
    <cellStyle name="Comma 3 4" xfId="1534" xr:uid="{00000000-0005-0000-0000-00009A030000}"/>
    <cellStyle name="Comma 3 4 2" xfId="1535" xr:uid="{00000000-0005-0000-0000-00009B030000}"/>
    <cellStyle name="Comma 3 4 3" xfId="1536" xr:uid="{00000000-0005-0000-0000-00009C030000}"/>
    <cellStyle name="Comma 3 5" xfId="1537" xr:uid="{00000000-0005-0000-0000-00009D030000}"/>
    <cellStyle name="Comma 3 6" xfId="1538" xr:uid="{00000000-0005-0000-0000-00009E030000}"/>
    <cellStyle name="Comma 3 7" xfId="1539" xr:uid="{00000000-0005-0000-0000-00009F030000}"/>
    <cellStyle name="Comma 3 8" xfId="1540" xr:uid="{00000000-0005-0000-0000-0000A0030000}"/>
    <cellStyle name="Comma 3 9" xfId="1541" xr:uid="{00000000-0005-0000-0000-0000A1030000}"/>
    <cellStyle name="Comma 4" xfId="38" xr:uid="{00000000-0005-0000-0000-0000A2030000}"/>
    <cellStyle name="Comma 4 10" xfId="1542" xr:uid="{00000000-0005-0000-0000-0000A3030000}"/>
    <cellStyle name="Comma 4 11" xfId="1543" xr:uid="{00000000-0005-0000-0000-0000A4030000}"/>
    <cellStyle name="Comma 4 12" xfId="1544" xr:uid="{00000000-0005-0000-0000-0000A5030000}"/>
    <cellStyle name="Comma 4 13" xfId="1545" xr:uid="{00000000-0005-0000-0000-0000A6030000}"/>
    <cellStyle name="Comma 4 14" xfId="1546" xr:uid="{00000000-0005-0000-0000-0000A7030000}"/>
    <cellStyle name="Comma 4 2" xfId="1547" xr:uid="{00000000-0005-0000-0000-0000A8030000}"/>
    <cellStyle name="Comma 4 2 2" xfId="1548" xr:uid="{00000000-0005-0000-0000-0000A9030000}"/>
    <cellStyle name="Comma 4 2 2 2" xfId="1549" xr:uid="{00000000-0005-0000-0000-0000AA030000}"/>
    <cellStyle name="Comma 4 2 2 2 2" xfId="1550" xr:uid="{00000000-0005-0000-0000-0000AB030000}"/>
    <cellStyle name="Comma 4 2 2 3" xfId="1551" xr:uid="{00000000-0005-0000-0000-0000AC030000}"/>
    <cellStyle name="Comma 4 2 3" xfId="1552" xr:uid="{00000000-0005-0000-0000-0000AD030000}"/>
    <cellStyle name="Comma 4 2 3 2" xfId="1553" xr:uid="{00000000-0005-0000-0000-0000AE030000}"/>
    <cellStyle name="Comma 4 2 4" xfId="1554" xr:uid="{00000000-0005-0000-0000-0000AF030000}"/>
    <cellStyle name="Comma 4 2 5" xfId="1555" xr:uid="{00000000-0005-0000-0000-0000B0030000}"/>
    <cellStyle name="Comma 4 3" xfId="1556" xr:uid="{00000000-0005-0000-0000-0000B1030000}"/>
    <cellStyle name="Comma 4 3 2" xfId="1557" xr:uid="{00000000-0005-0000-0000-0000B2030000}"/>
    <cellStyle name="Comma 4 3 2 2" xfId="1558" xr:uid="{00000000-0005-0000-0000-0000B3030000}"/>
    <cellStyle name="Comma 4 3 2 2 2" xfId="1559" xr:uid="{00000000-0005-0000-0000-0000B4030000}"/>
    <cellStyle name="Comma 4 3 2 3" xfId="1560" xr:uid="{00000000-0005-0000-0000-0000B5030000}"/>
    <cellStyle name="Comma 4 3 3" xfId="1561" xr:uid="{00000000-0005-0000-0000-0000B6030000}"/>
    <cellStyle name="Comma 4 3 3 2" xfId="1562" xr:uid="{00000000-0005-0000-0000-0000B7030000}"/>
    <cellStyle name="Comma 4 3 4" xfId="1563" xr:uid="{00000000-0005-0000-0000-0000B8030000}"/>
    <cellStyle name="Comma 4 4" xfId="1564" xr:uid="{00000000-0005-0000-0000-0000B9030000}"/>
    <cellStyle name="Comma 4 4 2" xfId="1565" xr:uid="{00000000-0005-0000-0000-0000BA030000}"/>
    <cellStyle name="Comma 4 4 2 2" xfId="1566" xr:uid="{00000000-0005-0000-0000-0000BB030000}"/>
    <cellStyle name="Comma 4 4 2 2 2" xfId="1567" xr:uid="{00000000-0005-0000-0000-0000BC030000}"/>
    <cellStyle name="Comma 4 4 2 3" xfId="1568" xr:uid="{00000000-0005-0000-0000-0000BD030000}"/>
    <cellStyle name="Comma 4 4 3" xfId="1569" xr:uid="{00000000-0005-0000-0000-0000BE030000}"/>
    <cellStyle name="Comma 4 4 3 2" xfId="1570" xr:uid="{00000000-0005-0000-0000-0000BF030000}"/>
    <cellStyle name="Comma 4 4 4" xfId="1571" xr:uid="{00000000-0005-0000-0000-0000C0030000}"/>
    <cellStyle name="Comma 4 5" xfId="1572" xr:uid="{00000000-0005-0000-0000-0000C1030000}"/>
    <cellStyle name="Comma 4 5 2" xfId="1573" xr:uid="{00000000-0005-0000-0000-0000C2030000}"/>
    <cellStyle name="Comma 4 5 2 2" xfId="1574" xr:uid="{00000000-0005-0000-0000-0000C3030000}"/>
    <cellStyle name="Comma 4 5 3" xfId="1575" xr:uid="{00000000-0005-0000-0000-0000C4030000}"/>
    <cellStyle name="Comma 4 6" xfId="1576" xr:uid="{00000000-0005-0000-0000-0000C5030000}"/>
    <cellStyle name="Comma 4 6 2" xfId="1577" xr:uid="{00000000-0005-0000-0000-0000C6030000}"/>
    <cellStyle name="Comma 4 6 2 2" xfId="1578" xr:uid="{00000000-0005-0000-0000-0000C7030000}"/>
    <cellStyle name="Comma 4 6 3" xfId="1579" xr:uid="{00000000-0005-0000-0000-0000C8030000}"/>
    <cellStyle name="Comma 4 7" xfId="1580" xr:uid="{00000000-0005-0000-0000-0000C9030000}"/>
    <cellStyle name="Comma 4 7 2" xfId="1581" xr:uid="{00000000-0005-0000-0000-0000CA030000}"/>
    <cellStyle name="Comma 4 8" xfId="1582" xr:uid="{00000000-0005-0000-0000-0000CB030000}"/>
    <cellStyle name="Comma 4 9" xfId="1583" xr:uid="{00000000-0005-0000-0000-0000CC030000}"/>
    <cellStyle name="Comma 5" xfId="90" xr:uid="{00000000-0005-0000-0000-0000CD030000}"/>
    <cellStyle name="Comma 5 10" xfId="1584" xr:uid="{00000000-0005-0000-0000-0000CE030000}"/>
    <cellStyle name="Comma 5 11" xfId="1585" xr:uid="{00000000-0005-0000-0000-0000CF030000}"/>
    <cellStyle name="Comma 5 12" xfId="1586" xr:uid="{00000000-0005-0000-0000-0000D0030000}"/>
    <cellStyle name="Comma 5 2" xfId="1587" xr:uid="{00000000-0005-0000-0000-0000D1030000}"/>
    <cellStyle name="Comma 5 2 2" xfId="1588" xr:uid="{00000000-0005-0000-0000-0000D2030000}"/>
    <cellStyle name="Comma 5 2 2 2" xfId="1589" xr:uid="{00000000-0005-0000-0000-0000D3030000}"/>
    <cellStyle name="Comma 5 2 2 2 2" xfId="1590" xr:uid="{00000000-0005-0000-0000-0000D4030000}"/>
    <cellStyle name="Comma 5 2 2 3" xfId="1591" xr:uid="{00000000-0005-0000-0000-0000D5030000}"/>
    <cellStyle name="Comma 5 2 3" xfId="1592" xr:uid="{00000000-0005-0000-0000-0000D6030000}"/>
    <cellStyle name="Comma 5 2 3 2" xfId="1593" xr:uid="{00000000-0005-0000-0000-0000D7030000}"/>
    <cellStyle name="Comma 5 2 4" xfId="1594" xr:uid="{00000000-0005-0000-0000-0000D8030000}"/>
    <cellStyle name="Comma 5 3" xfId="1595" xr:uid="{00000000-0005-0000-0000-0000D9030000}"/>
    <cellStyle name="Comma 5 3 2" xfId="1596" xr:uid="{00000000-0005-0000-0000-0000DA030000}"/>
    <cellStyle name="Comma 5 3 2 2" xfId="1597" xr:uid="{00000000-0005-0000-0000-0000DB030000}"/>
    <cellStyle name="Comma 5 3 2 2 2" xfId="1598" xr:uid="{00000000-0005-0000-0000-0000DC030000}"/>
    <cellStyle name="Comma 5 3 2 3" xfId="1599" xr:uid="{00000000-0005-0000-0000-0000DD030000}"/>
    <cellStyle name="Comma 5 3 3" xfId="1600" xr:uid="{00000000-0005-0000-0000-0000DE030000}"/>
    <cellStyle name="Comma 5 3 3 2" xfId="1601" xr:uid="{00000000-0005-0000-0000-0000DF030000}"/>
    <cellStyle name="Comma 5 3 4" xfId="1602" xr:uid="{00000000-0005-0000-0000-0000E0030000}"/>
    <cellStyle name="Comma 5 4" xfId="1603" xr:uid="{00000000-0005-0000-0000-0000E1030000}"/>
    <cellStyle name="Comma 5 4 2" xfId="1604" xr:uid="{00000000-0005-0000-0000-0000E2030000}"/>
    <cellStyle name="Comma 5 4 2 2" xfId="1605" xr:uid="{00000000-0005-0000-0000-0000E3030000}"/>
    <cellStyle name="Comma 5 4 3" xfId="1606" xr:uid="{00000000-0005-0000-0000-0000E4030000}"/>
    <cellStyle name="Comma 5 5" xfId="1607" xr:uid="{00000000-0005-0000-0000-0000E5030000}"/>
    <cellStyle name="Comma 5 5 2" xfId="1608" xr:uid="{00000000-0005-0000-0000-0000E6030000}"/>
    <cellStyle name="Comma 5 5 2 2" xfId="1609" xr:uid="{00000000-0005-0000-0000-0000E7030000}"/>
    <cellStyle name="Comma 5 5 3" xfId="1610" xr:uid="{00000000-0005-0000-0000-0000E8030000}"/>
    <cellStyle name="Comma 5 6" xfId="1611" xr:uid="{00000000-0005-0000-0000-0000E9030000}"/>
    <cellStyle name="Comma 5 6 2" xfId="1612" xr:uid="{00000000-0005-0000-0000-0000EA030000}"/>
    <cellStyle name="Comma 5 7" xfId="1613" xr:uid="{00000000-0005-0000-0000-0000EB030000}"/>
    <cellStyle name="Comma 5 8" xfId="1614" xr:uid="{00000000-0005-0000-0000-0000EC030000}"/>
    <cellStyle name="Comma 5 9" xfId="1615" xr:uid="{00000000-0005-0000-0000-0000ED030000}"/>
    <cellStyle name="Comma 6" xfId="111" xr:uid="{00000000-0005-0000-0000-0000EE030000}"/>
    <cellStyle name="Comma 6 2" xfId="1616" xr:uid="{00000000-0005-0000-0000-0000EF030000}"/>
    <cellStyle name="Comma 6 3" xfId="1617" xr:uid="{00000000-0005-0000-0000-0000F0030000}"/>
    <cellStyle name="Comma 6 4" xfId="1618" xr:uid="{00000000-0005-0000-0000-0000F1030000}"/>
    <cellStyle name="Comma 6 5" xfId="1619" xr:uid="{00000000-0005-0000-0000-0000F2030000}"/>
    <cellStyle name="Comma 6 6" xfId="1620" xr:uid="{00000000-0005-0000-0000-0000F3030000}"/>
    <cellStyle name="Comma 6 7" xfId="622" xr:uid="{00000000-0005-0000-0000-0000F4030000}"/>
    <cellStyle name="Comma 7" xfId="1621" xr:uid="{00000000-0005-0000-0000-0000F5030000}"/>
    <cellStyle name="Comma 7 2" xfId="1622" xr:uid="{00000000-0005-0000-0000-0000F6030000}"/>
    <cellStyle name="Comma 7 2 2" xfId="1623" xr:uid="{00000000-0005-0000-0000-0000F7030000}"/>
    <cellStyle name="Comma 7 2 2 2" xfId="1624" xr:uid="{00000000-0005-0000-0000-0000F8030000}"/>
    <cellStyle name="Comma 7 2 3" xfId="1625" xr:uid="{00000000-0005-0000-0000-0000F9030000}"/>
    <cellStyle name="Comma 7 3" xfId="1626" xr:uid="{00000000-0005-0000-0000-0000FA030000}"/>
    <cellStyle name="Comma 7 3 2" xfId="1627" xr:uid="{00000000-0005-0000-0000-0000FB030000}"/>
    <cellStyle name="Comma 7 4" xfId="1628" xr:uid="{00000000-0005-0000-0000-0000FC030000}"/>
    <cellStyle name="Comma 7 5" xfId="1629" xr:uid="{00000000-0005-0000-0000-0000FD030000}"/>
    <cellStyle name="Comma 7 6" xfId="1630" xr:uid="{00000000-0005-0000-0000-0000FE030000}"/>
    <cellStyle name="Comma 7 7" xfId="1631" xr:uid="{00000000-0005-0000-0000-0000FF030000}"/>
    <cellStyle name="Comma 7 8" xfId="1632" xr:uid="{00000000-0005-0000-0000-000000040000}"/>
    <cellStyle name="Comma 8" xfId="1633" xr:uid="{00000000-0005-0000-0000-000001040000}"/>
    <cellStyle name="Comma 8 2" xfId="1634" xr:uid="{00000000-0005-0000-0000-000002040000}"/>
    <cellStyle name="Comma 8 2 2" xfId="1635" xr:uid="{00000000-0005-0000-0000-000003040000}"/>
    <cellStyle name="Comma 8 3" xfId="1636" xr:uid="{00000000-0005-0000-0000-000004040000}"/>
    <cellStyle name="Comma 8 4" xfId="1637" xr:uid="{00000000-0005-0000-0000-000005040000}"/>
    <cellStyle name="Comma 8 5" xfId="1638" xr:uid="{00000000-0005-0000-0000-000006040000}"/>
    <cellStyle name="Comma 8 6" xfId="1639" xr:uid="{00000000-0005-0000-0000-000007040000}"/>
    <cellStyle name="Comma 8 7" xfId="1640" xr:uid="{00000000-0005-0000-0000-000008040000}"/>
    <cellStyle name="Comma 9" xfId="1641" xr:uid="{00000000-0005-0000-0000-000009040000}"/>
    <cellStyle name="Comma 9 2" xfId="1642" xr:uid="{00000000-0005-0000-0000-00000A040000}"/>
    <cellStyle name="Comma 9 3" xfId="1643" xr:uid="{00000000-0005-0000-0000-00000B040000}"/>
    <cellStyle name="Comma 9 4" xfId="1644" xr:uid="{00000000-0005-0000-0000-00000C040000}"/>
    <cellStyle name="Comma 9 5" xfId="1645" xr:uid="{00000000-0005-0000-0000-00000D040000}"/>
    <cellStyle name="Comma0" xfId="1646" xr:uid="{00000000-0005-0000-0000-00000E040000}"/>
    <cellStyle name="Comma2 (0)" xfId="1647" xr:uid="{00000000-0005-0000-0000-00000F040000}"/>
    <cellStyle name="Comment" xfId="1648" xr:uid="{00000000-0005-0000-0000-000010040000}"/>
    <cellStyle name="Commentaire" xfId="1649" xr:uid="{00000000-0005-0000-0000-000011040000}"/>
    <cellStyle name="Company" xfId="1650" xr:uid="{00000000-0005-0000-0000-000012040000}"/>
    <cellStyle name="CurRatio" xfId="1651" xr:uid="{00000000-0005-0000-0000-000013040000}"/>
    <cellStyle name="Currency" xfId="70" builtinId="4"/>
    <cellStyle name="Currency--" xfId="2173" xr:uid="{00000000-0005-0000-0000-000015040000}"/>
    <cellStyle name="Currency [00]" xfId="1652" xr:uid="{00000000-0005-0000-0000-000016040000}"/>
    <cellStyle name="Currency [1]" xfId="1653" xr:uid="{00000000-0005-0000-0000-000017040000}"/>
    <cellStyle name="Currency [2]" xfId="1654" xr:uid="{00000000-0005-0000-0000-000018040000}"/>
    <cellStyle name="Currency [2] 2" xfId="6862" xr:uid="{00000000-0005-0000-0000-000019040000}"/>
    <cellStyle name="Currency [3]" xfId="1655" xr:uid="{00000000-0005-0000-0000-00001A040000}"/>
    <cellStyle name="Currency 0" xfId="1656" xr:uid="{00000000-0005-0000-0000-00001B040000}"/>
    <cellStyle name="Currency 10" xfId="1657" xr:uid="{00000000-0005-0000-0000-00001C040000}"/>
    <cellStyle name="Currency 10 2" xfId="1658" xr:uid="{00000000-0005-0000-0000-00001D040000}"/>
    <cellStyle name="Currency 10 2 2" xfId="1659" xr:uid="{00000000-0005-0000-0000-00001E040000}"/>
    <cellStyle name="Currency 10 2 2 2" xfId="1660" xr:uid="{00000000-0005-0000-0000-00001F040000}"/>
    <cellStyle name="Currency 10 2 2 2 2" xfId="1661" xr:uid="{00000000-0005-0000-0000-000020040000}"/>
    <cellStyle name="Currency 10 2 2 3" xfId="1662" xr:uid="{00000000-0005-0000-0000-000021040000}"/>
    <cellStyle name="Currency 10 2 3" xfId="1663" xr:uid="{00000000-0005-0000-0000-000022040000}"/>
    <cellStyle name="Currency 10 2 3 2" xfId="1664" xr:uid="{00000000-0005-0000-0000-000023040000}"/>
    <cellStyle name="Currency 10 2 4" xfId="1665" xr:uid="{00000000-0005-0000-0000-000024040000}"/>
    <cellStyle name="Currency 10 3" xfId="1666" xr:uid="{00000000-0005-0000-0000-000025040000}"/>
    <cellStyle name="Currency 10 3 2" xfId="1667" xr:uid="{00000000-0005-0000-0000-000026040000}"/>
    <cellStyle name="Currency 10 3 2 2" xfId="1668" xr:uid="{00000000-0005-0000-0000-000027040000}"/>
    <cellStyle name="Currency 10 3 2 2 2" xfId="1669" xr:uid="{00000000-0005-0000-0000-000028040000}"/>
    <cellStyle name="Currency 10 3 2 3" xfId="1670" xr:uid="{00000000-0005-0000-0000-000029040000}"/>
    <cellStyle name="Currency 10 3 3" xfId="1671" xr:uid="{00000000-0005-0000-0000-00002A040000}"/>
    <cellStyle name="Currency 10 3 3 2" xfId="1672" xr:uid="{00000000-0005-0000-0000-00002B040000}"/>
    <cellStyle name="Currency 10 3 4" xfId="1673" xr:uid="{00000000-0005-0000-0000-00002C040000}"/>
    <cellStyle name="Currency 10 4" xfId="1674" xr:uid="{00000000-0005-0000-0000-00002D040000}"/>
    <cellStyle name="Currency 10 4 2" xfId="1675" xr:uid="{00000000-0005-0000-0000-00002E040000}"/>
    <cellStyle name="Currency 10 4 2 2" xfId="1676" xr:uid="{00000000-0005-0000-0000-00002F040000}"/>
    <cellStyle name="Currency 10 4 3" xfId="1677" xr:uid="{00000000-0005-0000-0000-000030040000}"/>
    <cellStyle name="Currency 10 5" xfId="1678" xr:uid="{00000000-0005-0000-0000-000031040000}"/>
    <cellStyle name="Currency 10 5 2" xfId="1679" xr:uid="{00000000-0005-0000-0000-000032040000}"/>
    <cellStyle name="Currency 10 6" xfId="1680" xr:uid="{00000000-0005-0000-0000-000033040000}"/>
    <cellStyle name="Currency 11" xfId="1681" xr:uid="{00000000-0005-0000-0000-000034040000}"/>
    <cellStyle name="Currency 11 2" xfId="1682" xr:uid="{00000000-0005-0000-0000-000035040000}"/>
    <cellStyle name="Currency 11 2 2" xfId="1683" xr:uid="{00000000-0005-0000-0000-000036040000}"/>
    <cellStyle name="Currency 11 2 2 2" xfId="1684" xr:uid="{00000000-0005-0000-0000-000037040000}"/>
    <cellStyle name="Currency 11 2 2 2 2" xfId="1685" xr:uid="{00000000-0005-0000-0000-000038040000}"/>
    <cellStyle name="Currency 11 2 2 3" xfId="1686" xr:uid="{00000000-0005-0000-0000-000039040000}"/>
    <cellStyle name="Currency 11 2 3" xfId="1687" xr:uid="{00000000-0005-0000-0000-00003A040000}"/>
    <cellStyle name="Currency 11 2 3 2" xfId="1688" xr:uid="{00000000-0005-0000-0000-00003B040000}"/>
    <cellStyle name="Currency 11 2 4" xfId="1689" xr:uid="{00000000-0005-0000-0000-00003C040000}"/>
    <cellStyle name="Currency 11 3" xfId="1690" xr:uid="{00000000-0005-0000-0000-00003D040000}"/>
    <cellStyle name="Currency 11 3 2" xfId="1691" xr:uid="{00000000-0005-0000-0000-00003E040000}"/>
    <cellStyle name="Currency 11 3 2 2" xfId="1692" xr:uid="{00000000-0005-0000-0000-00003F040000}"/>
    <cellStyle name="Currency 11 3 2 2 2" xfId="1693" xr:uid="{00000000-0005-0000-0000-000040040000}"/>
    <cellStyle name="Currency 11 3 2 3" xfId="1694" xr:uid="{00000000-0005-0000-0000-000041040000}"/>
    <cellStyle name="Currency 11 3 3" xfId="1695" xr:uid="{00000000-0005-0000-0000-000042040000}"/>
    <cellStyle name="Currency 11 3 3 2" xfId="1696" xr:uid="{00000000-0005-0000-0000-000043040000}"/>
    <cellStyle name="Currency 11 3 4" xfId="1697" xr:uid="{00000000-0005-0000-0000-000044040000}"/>
    <cellStyle name="Currency 11 4" xfId="1698" xr:uid="{00000000-0005-0000-0000-000045040000}"/>
    <cellStyle name="Currency 11 4 2" xfId="1699" xr:uid="{00000000-0005-0000-0000-000046040000}"/>
    <cellStyle name="Currency 11 4 2 2" xfId="1700" xr:uid="{00000000-0005-0000-0000-000047040000}"/>
    <cellStyle name="Currency 11 4 3" xfId="1701" xr:uid="{00000000-0005-0000-0000-000048040000}"/>
    <cellStyle name="Currency 11 5" xfId="1702" xr:uid="{00000000-0005-0000-0000-000049040000}"/>
    <cellStyle name="Currency 11 5 2" xfId="1703" xr:uid="{00000000-0005-0000-0000-00004A040000}"/>
    <cellStyle name="Currency 11 6" xfId="1704" xr:uid="{00000000-0005-0000-0000-00004B040000}"/>
    <cellStyle name="Currency 12" xfId="1705" xr:uid="{00000000-0005-0000-0000-00004C040000}"/>
    <cellStyle name="Currency 13" xfId="1706" xr:uid="{00000000-0005-0000-0000-00004D040000}"/>
    <cellStyle name="Currency 14" xfId="1707" xr:uid="{00000000-0005-0000-0000-00004E040000}"/>
    <cellStyle name="Currency 14 2" xfId="1708" xr:uid="{00000000-0005-0000-0000-00004F040000}"/>
    <cellStyle name="Currency 14 2 2" xfId="1709" xr:uid="{00000000-0005-0000-0000-000050040000}"/>
    <cellStyle name="Currency 14 2 2 2" xfId="1710" xr:uid="{00000000-0005-0000-0000-000051040000}"/>
    <cellStyle name="Currency 14 2 2 2 2" xfId="1711" xr:uid="{00000000-0005-0000-0000-000052040000}"/>
    <cellStyle name="Currency 14 2 2 3" xfId="1712" xr:uid="{00000000-0005-0000-0000-000053040000}"/>
    <cellStyle name="Currency 14 2 3" xfId="1713" xr:uid="{00000000-0005-0000-0000-000054040000}"/>
    <cellStyle name="Currency 14 2 3 2" xfId="1714" xr:uid="{00000000-0005-0000-0000-000055040000}"/>
    <cellStyle name="Currency 14 2 4" xfId="1715" xr:uid="{00000000-0005-0000-0000-000056040000}"/>
    <cellStyle name="Currency 14 3" xfId="1716" xr:uid="{00000000-0005-0000-0000-000057040000}"/>
    <cellStyle name="Currency 14 3 2" xfId="1717" xr:uid="{00000000-0005-0000-0000-000058040000}"/>
    <cellStyle name="Currency 14 3 2 2" xfId="1718" xr:uid="{00000000-0005-0000-0000-000059040000}"/>
    <cellStyle name="Currency 14 3 2 2 2" xfId="1719" xr:uid="{00000000-0005-0000-0000-00005A040000}"/>
    <cellStyle name="Currency 14 3 2 3" xfId="1720" xr:uid="{00000000-0005-0000-0000-00005B040000}"/>
    <cellStyle name="Currency 14 3 3" xfId="1721" xr:uid="{00000000-0005-0000-0000-00005C040000}"/>
    <cellStyle name="Currency 14 3 3 2" xfId="1722" xr:uid="{00000000-0005-0000-0000-00005D040000}"/>
    <cellStyle name="Currency 14 3 4" xfId="1723" xr:uid="{00000000-0005-0000-0000-00005E040000}"/>
    <cellStyle name="Currency 14 4" xfId="1724" xr:uid="{00000000-0005-0000-0000-00005F040000}"/>
    <cellStyle name="Currency 14 4 2" xfId="1725" xr:uid="{00000000-0005-0000-0000-000060040000}"/>
    <cellStyle name="Currency 14 4 2 2" xfId="1726" xr:uid="{00000000-0005-0000-0000-000061040000}"/>
    <cellStyle name="Currency 14 4 2 2 2" xfId="1727" xr:uid="{00000000-0005-0000-0000-000062040000}"/>
    <cellStyle name="Currency 14 4 2 3" xfId="1728" xr:uid="{00000000-0005-0000-0000-000063040000}"/>
    <cellStyle name="Currency 14 4 3" xfId="1729" xr:uid="{00000000-0005-0000-0000-000064040000}"/>
    <cellStyle name="Currency 14 4 3 2" xfId="1730" xr:uid="{00000000-0005-0000-0000-000065040000}"/>
    <cellStyle name="Currency 14 4 4" xfId="1731" xr:uid="{00000000-0005-0000-0000-000066040000}"/>
    <cellStyle name="Currency 14 5" xfId="1732" xr:uid="{00000000-0005-0000-0000-000067040000}"/>
    <cellStyle name="Currency 14 5 2" xfId="1733" xr:uid="{00000000-0005-0000-0000-000068040000}"/>
    <cellStyle name="Currency 14 5 2 2" xfId="1734" xr:uid="{00000000-0005-0000-0000-000069040000}"/>
    <cellStyle name="Currency 14 5 3" xfId="1735" xr:uid="{00000000-0005-0000-0000-00006A040000}"/>
    <cellStyle name="Currency 14 6" xfId="1736" xr:uid="{00000000-0005-0000-0000-00006B040000}"/>
    <cellStyle name="Currency 14 6 2" xfId="1737" xr:uid="{00000000-0005-0000-0000-00006C040000}"/>
    <cellStyle name="Currency 14 7" xfId="1738" xr:uid="{00000000-0005-0000-0000-00006D040000}"/>
    <cellStyle name="Currency 15" xfId="1739" xr:uid="{00000000-0005-0000-0000-00006E040000}"/>
    <cellStyle name="Currency 15 2" xfId="1740" xr:uid="{00000000-0005-0000-0000-00006F040000}"/>
    <cellStyle name="Currency 15 2 2" xfId="1741" xr:uid="{00000000-0005-0000-0000-000070040000}"/>
    <cellStyle name="Currency 15 2 2 2" xfId="1742" xr:uid="{00000000-0005-0000-0000-000071040000}"/>
    <cellStyle name="Currency 15 2 3" xfId="1743" xr:uid="{00000000-0005-0000-0000-000072040000}"/>
    <cellStyle name="Currency 15 3" xfId="1744" xr:uid="{00000000-0005-0000-0000-000073040000}"/>
    <cellStyle name="Currency 15 3 2" xfId="1745" xr:uid="{00000000-0005-0000-0000-000074040000}"/>
    <cellStyle name="Currency 15 4" xfId="1746" xr:uid="{00000000-0005-0000-0000-000075040000}"/>
    <cellStyle name="Currency 16" xfId="1747" xr:uid="{00000000-0005-0000-0000-000076040000}"/>
    <cellStyle name="Currency 16 2" xfId="1748" xr:uid="{00000000-0005-0000-0000-000077040000}"/>
    <cellStyle name="Currency 17" xfId="1749" xr:uid="{00000000-0005-0000-0000-000078040000}"/>
    <cellStyle name="Currency 18" xfId="1750" xr:uid="{00000000-0005-0000-0000-000079040000}"/>
    <cellStyle name="Currency 19" xfId="1751" xr:uid="{00000000-0005-0000-0000-00007A040000}"/>
    <cellStyle name="Currency 19 2" xfId="1752" xr:uid="{00000000-0005-0000-0000-00007B040000}"/>
    <cellStyle name="Currency 19 2 2" xfId="1753" xr:uid="{00000000-0005-0000-0000-00007C040000}"/>
    <cellStyle name="Currency 19 2 2 2" xfId="1754" xr:uid="{00000000-0005-0000-0000-00007D040000}"/>
    <cellStyle name="Currency 19 2 2 2 2" xfId="1755" xr:uid="{00000000-0005-0000-0000-00007E040000}"/>
    <cellStyle name="Currency 19 2 2 3" xfId="1756" xr:uid="{00000000-0005-0000-0000-00007F040000}"/>
    <cellStyle name="Currency 19 2 3" xfId="1757" xr:uid="{00000000-0005-0000-0000-000080040000}"/>
    <cellStyle name="Currency 19 2 3 2" xfId="1758" xr:uid="{00000000-0005-0000-0000-000081040000}"/>
    <cellStyle name="Currency 19 2 4" xfId="1759" xr:uid="{00000000-0005-0000-0000-000082040000}"/>
    <cellStyle name="Currency 19 3" xfId="1760" xr:uid="{00000000-0005-0000-0000-000083040000}"/>
    <cellStyle name="Currency 19 3 2" xfId="1761" xr:uid="{00000000-0005-0000-0000-000084040000}"/>
    <cellStyle name="Currency 19 3 2 2" xfId="1762" xr:uid="{00000000-0005-0000-0000-000085040000}"/>
    <cellStyle name="Currency 19 3 2 2 2" xfId="1763" xr:uid="{00000000-0005-0000-0000-000086040000}"/>
    <cellStyle name="Currency 19 3 2 3" xfId="1764" xr:uid="{00000000-0005-0000-0000-000087040000}"/>
    <cellStyle name="Currency 19 3 3" xfId="1765" xr:uid="{00000000-0005-0000-0000-000088040000}"/>
    <cellStyle name="Currency 19 3 3 2" xfId="1766" xr:uid="{00000000-0005-0000-0000-000089040000}"/>
    <cellStyle name="Currency 19 3 4" xfId="1767" xr:uid="{00000000-0005-0000-0000-00008A040000}"/>
    <cellStyle name="Currency 19 4" xfId="1768" xr:uid="{00000000-0005-0000-0000-00008B040000}"/>
    <cellStyle name="Currency 19 4 2" xfId="1769" xr:uid="{00000000-0005-0000-0000-00008C040000}"/>
    <cellStyle name="Currency 19 4 2 2" xfId="1770" xr:uid="{00000000-0005-0000-0000-00008D040000}"/>
    <cellStyle name="Currency 19 4 3" xfId="1771" xr:uid="{00000000-0005-0000-0000-00008E040000}"/>
    <cellStyle name="Currency 19 5" xfId="1772" xr:uid="{00000000-0005-0000-0000-00008F040000}"/>
    <cellStyle name="Currency 19 5 2" xfId="1773" xr:uid="{00000000-0005-0000-0000-000090040000}"/>
    <cellStyle name="Currency 19 6" xfId="1774" xr:uid="{00000000-0005-0000-0000-000091040000}"/>
    <cellStyle name="Currency 2" xfId="4" xr:uid="{00000000-0005-0000-0000-000092040000}"/>
    <cellStyle name="Currency 2 10" xfId="1775" xr:uid="{00000000-0005-0000-0000-000093040000}"/>
    <cellStyle name="Currency 2 10 2" xfId="1776" xr:uid="{00000000-0005-0000-0000-000094040000}"/>
    <cellStyle name="Currency 2 10 2 2" xfId="1777" xr:uid="{00000000-0005-0000-0000-000095040000}"/>
    <cellStyle name="Currency 2 10 3" xfId="1778" xr:uid="{00000000-0005-0000-0000-000096040000}"/>
    <cellStyle name="Currency 2 11" xfId="1779" xr:uid="{00000000-0005-0000-0000-000097040000}"/>
    <cellStyle name="Currency 2 12" xfId="1780" xr:uid="{00000000-0005-0000-0000-000098040000}"/>
    <cellStyle name="Currency 2 13" xfId="1781" xr:uid="{00000000-0005-0000-0000-000099040000}"/>
    <cellStyle name="Currency 2 14" xfId="1782" xr:uid="{00000000-0005-0000-0000-00009A040000}"/>
    <cellStyle name="Currency 2 15" xfId="1783" xr:uid="{00000000-0005-0000-0000-00009B040000}"/>
    <cellStyle name="Currency 2 16" xfId="1784" xr:uid="{00000000-0005-0000-0000-00009C040000}"/>
    <cellStyle name="Currency 2 17" xfId="1785" xr:uid="{00000000-0005-0000-0000-00009D040000}"/>
    <cellStyle name="Currency 2 18" xfId="1786" xr:uid="{00000000-0005-0000-0000-00009E040000}"/>
    <cellStyle name="Currency 2 2" xfId="1787" xr:uid="{00000000-0005-0000-0000-00009F040000}"/>
    <cellStyle name="Currency 2 2 10" xfId="1788" xr:uid="{00000000-0005-0000-0000-0000A0040000}"/>
    <cellStyle name="Currency 2 2 11" xfId="1789" xr:uid="{00000000-0005-0000-0000-0000A1040000}"/>
    <cellStyle name="Currency 2 2 2" xfId="1790" xr:uid="{00000000-0005-0000-0000-0000A2040000}"/>
    <cellStyle name="Currency 2 2 3" xfId="1791" xr:uid="{00000000-0005-0000-0000-0000A3040000}"/>
    <cellStyle name="Currency 2 2 4" xfId="1792" xr:uid="{00000000-0005-0000-0000-0000A4040000}"/>
    <cellStyle name="Currency 2 2 5" xfId="1793" xr:uid="{00000000-0005-0000-0000-0000A5040000}"/>
    <cellStyle name="Currency 2 2 6" xfId="1794" xr:uid="{00000000-0005-0000-0000-0000A6040000}"/>
    <cellStyle name="Currency 2 2 7" xfId="1795" xr:uid="{00000000-0005-0000-0000-0000A7040000}"/>
    <cellStyle name="Currency 2 2 8" xfId="1796" xr:uid="{00000000-0005-0000-0000-0000A8040000}"/>
    <cellStyle name="Currency 2 2 9" xfId="1797" xr:uid="{00000000-0005-0000-0000-0000A9040000}"/>
    <cellStyle name="Currency 2 3" xfId="1798" xr:uid="{00000000-0005-0000-0000-0000AA040000}"/>
    <cellStyle name="Currency 2 3 2" xfId="1799" xr:uid="{00000000-0005-0000-0000-0000AB040000}"/>
    <cellStyle name="Currency 2 3 3" xfId="1800" xr:uid="{00000000-0005-0000-0000-0000AC040000}"/>
    <cellStyle name="Currency 2 3 4" xfId="1801" xr:uid="{00000000-0005-0000-0000-0000AD040000}"/>
    <cellStyle name="Currency 2 3 5" xfId="1802" xr:uid="{00000000-0005-0000-0000-0000AE040000}"/>
    <cellStyle name="Currency 2 4" xfId="1803" xr:uid="{00000000-0005-0000-0000-0000AF040000}"/>
    <cellStyle name="Currency 2 5" xfId="1804" xr:uid="{00000000-0005-0000-0000-0000B0040000}"/>
    <cellStyle name="Currency 2 6" xfId="1805" xr:uid="{00000000-0005-0000-0000-0000B1040000}"/>
    <cellStyle name="Currency 2 7" xfId="1806" xr:uid="{00000000-0005-0000-0000-0000B2040000}"/>
    <cellStyle name="Currency 2 8" xfId="1807" xr:uid="{00000000-0005-0000-0000-0000B3040000}"/>
    <cellStyle name="Currency 2 9" xfId="1808" xr:uid="{00000000-0005-0000-0000-0000B4040000}"/>
    <cellStyle name="Currency 2*" xfId="1810" xr:uid="{00000000-0005-0000-0000-0000B5040000}"/>
    <cellStyle name="Currency 2_CLdcfmodel" xfId="1809" xr:uid="{00000000-0005-0000-0000-0000B6040000}"/>
    <cellStyle name="Currency 20" xfId="1811" xr:uid="{00000000-0005-0000-0000-0000B7040000}"/>
    <cellStyle name="Currency 20 2" xfId="1812" xr:uid="{00000000-0005-0000-0000-0000B8040000}"/>
    <cellStyle name="Currency 20 2 2" xfId="1813" xr:uid="{00000000-0005-0000-0000-0000B9040000}"/>
    <cellStyle name="Currency 20 2 2 2" xfId="1814" xr:uid="{00000000-0005-0000-0000-0000BA040000}"/>
    <cellStyle name="Currency 20 2 2 2 2" xfId="1815" xr:uid="{00000000-0005-0000-0000-0000BB040000}"/>
    <cellStyle name="Currency 20 2 2 3" xfId="1816" xr:uid="{00000000-0005-0000-0000-0000BC040000}"/>
    <cellStyle name="Currency 20 2 3" xfId="1817" xr:uid="{00000000-0005-0000-0000-0000BD040000}"/>
    <cellStyle name="Currency 20 2 3 2" xfId="1818" xr:uid="{00000000-0005-0000-0000-0000BE040000}"/>
    <cellStyle name="Currency 20 2 4" xfId="1819" xr:uid="{00000000-0005-0000-0000-0000BF040000}"/>
    <cellStyle name="Currency 20 3" xfId="1820" xr:uid="{00000000-0005-0000-0000-0000C0040000}"/>
    <cellStyle name="Currency 20 3 2" xfId="1821" xr:uid="{00000000-0005-0000-0000-0000C1040000}"/>
    <cellStyle name="Currency 20 3 2 2" xfId="1822" xr:uid="{00000000-0005-0000-0000-0000C2040000}"/>
    <cellStyle name="Currency 20 3 2 2 2" xfId="1823" xr:uid="{00000000-0005-0000-0000-0000C3040000}"/>
    <cellStyle name="Currency 20 3 2 3" xfId="1824" xr:uid="{00000000-0005-0000-0000-0000C4040000}"/>
    <cellStyle name="Currency 20 3 3" xfId="1825" xr:uid="{00000000-0005-0000-0000-0000C5040000}"/>
    <cellStyle name="Currency 20 3 3 2" xfId="1826" xr:uid="{00000000-0005-0000-0000-0000C6040000}"/>
    <cellStyle name="Currency 20 3 4" xfId="1827" xr:uid="{00000000-0005-0000-0000-0000C7040000}"/>
    <cellStyle name="Currency 20 4" xfId="1828" xr:uid="{00000000-0005-0000-0000-0000C8040000}"/>
    <cellStyle name="Currency 20 4 2" xfId="1829" xr:uid="{00000000-0005-0000-0000-0000C9040000}"/>
    <cellStyle name="Currency 20 4 2 2" xfId="1830" xr:uid="{00000000-0005-0000-0000-0000CA040000}"/>
    <cellStyle name="Currency 20 4 3" xfId="1831" xr:uid="{00000000-0005-0000-0000-0000CB040000}"/>
    <cellStyle name="Currency 20 5" xfId="1832" xr:uid="{00000000-0005-0000-0000-0000CC040000}"/>
    <cellStyle name="Currency 20 5 2" xfId="1833" xr:uid="{00000000-0005-0000-0000-0000CD040000}"/>
    <cellStyle name="Currency 20 6" xfId="1834" xr:uid="{00000000-0005-0000-0000-0000CE040000}"/>
    <cellStyle name="Currency 21" xfId="1835" xr:uid="{00000000-0005-0000-0000-0000CF040000}"/>
    <cellStyle name="Currency 21 2" xfId="1836" xr:uid="{00000000-0005-0000-0000-0000D0040000}"/>
    <cellStyle name="Currency 21 2 2" xfId="1837" xr:uid="{00000000-0005-0000-0000-0000D1040000}"/>
    <cellStyle name="Currency 21 2 2 2" xfId="1838" xr:uid="{00000000-0005-0000-0000-0000D2040000}"/>
    <cellStyle name="Currency 21 2 2 2 2" xfId="1839" xr:uid="{00000000-0005-0000-0000-0000D3040000}"/>
    <cellStyle name="Currency 21 2 2 3" xfId="1840" xr:uid="{00000000-0005-0000-0000-0000D4040000}"/>
    <cellStyle name="Currency 21 2 3" xfId="1841" xr:uid="{00000000-0005-0000-0000-0000D5040000}"/>
    <cellStyle name="Currency 21 2 3 2" xfId="1842" xr:uid="{00000000-0005-0000-0000-0000D6040000}"/>
    <cellStyle name="Currency 21 2 4" xfId="1843" xr:uid="{00000000-0005-0000-0000-0000D7040000}"/>
    <cellStyle name="Currency 21 3" xfId="1844" xr:uid="{00000000-0005-0000-0000-0000D8040000}"/>
    <cellStyle name="Currency 21 3 2" xfId="1845" xr:uid="{00000000-0005-0000-0000-0000D9040000}"/>
    <cellStyle name="Currency 21 3 2 2" xfId="1846" xr:uid="{00000000-0005-0000-0000-0000DA040000}"/>
    <cellStyle name="Currency 21 3 2 2 2" xfId="1847" xr:uid="{00000000-0005-0000-0000-0000DB040000}"/>
    <cellStyle name="Currency 21 3 2 3" xfId="1848" xr:uid="{00000000-0005-0000-0000-0000DC040000}"/>
    <cellStyle name="Currency 21 3 3" xfId="1849" xr:uid="{00000000-0005-0000-0000-0000DD040000}"/>
    <cellStyle name="Currency 21 3 3 2" xfId="1850" xr:uid="{00000000-0005-0000-0000-0000DE040000}"/>
    <cellStyle name="Currency 21 3 4" xfId="1851" xr:uid="{00000000-0005-0000-0000-0000DF040000}"/>
    <cellStyle name="Currency 21 4" xfId="1852" xr:uid="{00000000-0005-0000-0000-0000E0040000}"/>
    <cellStyle name="Currency 21 4 2" xfId="1853" xr:uid="{00000000-0005-0000-0000-0000E1040000}"/>
    <cellStyle name="Currency 21 4 2 2" xfId="1854" xr:uid="{00000000-0005-0000-0000-0000E2040000}"/>
    <cellStyle name="Currency 21 4 3" xfId="1855" xr:uid="{00000000-0005-0000-0000-0000E3040000}"/>
    <cellStyle name="Currency 21 5" xfId="1856" xr:uid="{00000000-0005-0000-0000-0000E4040000}"/>
    <cellStyle name="Currency 21 5 2" xfId="1857" xr:uid="{00000000-0005-0000-0000-0000E5040000}"/>
    <cellStyle name="Currency 21 6" xfId="1858" xr:uid="{00000000-0005-0000-0000-0000E6040000}"/>
    <cellStyle name="Currency 22" xfId="1859" xr:uid="{00000000-0005-0000-0000-0000E7040000}"/>
    <cellStyle name="Currency 22 2" xfId="1860" xr:uid="{00000000-0005-0000-0000-0000E8040000}"/>
    <cellStyle name="Currency 22 2 2" xfId="1861" xr:uid="{00000000-0005-0000-0000-0000E9040000}"/>
    <cellStyle name="Currency 22 2 2 2" xfId="1862" xr:uid="{00000000-0005-0000-0000-0000EA040000}"/>
    <cellStyle name="Currency 22 2 2 2 2" xfId="1863" xr:uid="{00000000-0005-0000-0000-0000EB040000}"/>
    <cellStyle name="Currency 22 2 2 3" xfId="1864" xr:uid="{00000000-0005-0000-0000-0000EC040000}"/>
    <cellStyle name="Currency 22 2 3" xfId="1865" xr:uid="{00000000-0005-0000-0000-0000ED040000}"/>
    <cellStyle name="Currency 22 2 3 2" xfId="1866" xr:uid="{00000000-0005-0000-0000-0000EE040000}"/>
    <cellStyle name="Currency 22 2 4" xfId="1867" xr:uid="{00000000-0005-0000-0000-0000EF040000}"/>
    <cellStyle name="Currency 22 3" xfId="1868" xr:uid="{00000000-0005-0000-0000-0000F0040000}"/>
    <cellStyle name="Currency 22 3 2" xfId="1869" xr:uid="{00000000-0005-0000-0000-0000F1040000}"/>
    <cellStyle name="Currency 22 3 2 2" xfId="1870" xr:uid="{00000000-0005-0000-0000-0000F2040000}"/>
    <cellStyle name="Currency 22 3 2 2 2" xfId="1871" xr:uid="{00000000-0005-0000-0000-0000F3040000}"/>
    <cellStyle name="Currency 22 3 2 3" xfId="1872" xr:uid="{00000000-0005-0000-0000-0000F4040000}"/>
    <cellStyle name="Currency 22 3 3" xfId="1873" xr:uid="{00000000-0005-0000-0000-0000F5040000}"/>
    <cellStyle name="Currency 22 3 3 2" xfId="1874" xr:uid="{00000000-0005-0000-0000-0000F6040000}"/>
    <cellStyle name="Currency 22 3 4" xfId="1875" xr:uid="{00000000-0005-0000-0000-0000F7040000}"/>
    <cellStyle name="Currency 22 4" xfId="1876" xr:uid="{00000000-0005-0000-0000-0000F8040000}"/>
    <cellStyle name="Currency 22 4 2" xfId="1877" xr:uid="{00000000-0005-0000-0000-0000F9040000}"/>
    <cellStyle name="Currency 22 4 2 2" xfId="1878" xr:uid="{00000000-0005-0000-0000-0000FA040000}"/>
    <cellStyle name="Currency 22 4 3" xfId="1879" xr:uid="{00000000-0005-0000-0000-0000FB040000}"/>
    <cellStyle name="Currency 22 5" xfId="1880" xr:uid="{00000000-0005-0000-0000-0000FC040000}"/>
    <cellStyle name="Currency 22 5 2" xfId="1881" xr:uid="{00000000-0005-0000-0000-0000FD040000}"/>
    <cellStyle name="Currency 22 6" xfId="1882" xr:uid="{00000000-0005-0000-0000-0000FE040000}"/>
    <cellStyle name="Currency 23" xfId="1883" xr:uid="{00000000-0005-0000-0000-0000FF040000}"/>
    <cellStyle name="Currency 23 2" xfId="1884" xr:uid="{00000000-0005-0000-0000-000000050000}"/>
    <cellStyle name="Currency 23 2 2" xfId="1885" xr:uid="{00000000-0005-0000-0000-000001050000}"/>
    <cellStyle name="Currency 23 2 2 2" xfId="1886" xr:uid="{00000000-0005-0000-0000-000002050000}"/>
    <cellStyle name="Currency 23 2 2 2 2" xfId="1887" xr:uid="{00000000-0005-0000-0000-000003050000}"/>
    <cellStyle name="Currency 23 2 2 3" xfId="1888" xr:uid="{00000000-0005-0000-0000-000004050000}"/>
    <cellStyle name="Currency 23 2 3" xfId="1889" xr:uid="{00000000-0005-0000-0000-000005050000}"/>
    <cellStyle name="Currency 23 2 3 2" xfId="1890" xr:uid="{00000000-0005-0000-0000-000006050000}"/>
    <cellStyle name="Currency 23 2 4" xfId="1891" xr:uid="{00000000-0005-0000-0000-000007050000}"/>
    <cellStyle name="Currency 23 3" xfId="1892" xr:uid="{00000000-0005-0000-0000-000008050000}"/>
    <cellStyle name="Currency 23 3 2" xfId="1893" xr:uid="{00000000-0005-0000-0000-000009050000}"/>
    <cellStyle name="Currency 23 3 2 2" xfId="1894" xr:uid="{00000000-0005-0000-0000-00000A050000}"/>
    <cellStyle name="Currency 23 3 2 2 2" xfId="1895" xr:uid="{00000000-0005-0000-0000-00000B050000}"/>
    <cellStyle name="Currency 23 3 2 3" xfId="1896" xr:uid="{00000000-0005-0000-0000-00000C050000}"/>
    <cellStyle name="Currency 23 3 3" xfId="1897" xr:uid="{00000000-0005-0000-0000-00000D050000}"/>
    <cellStyle name="Currency 23 3 3 2" xfId="1898" xr:uid="{00000000-0005-0000-0000-00000E050000}"/>
    <cellStyle name="Currency 23 3 4" xfId="1899" xr:uid="{00000000-0005-0000-0000-00000F050000}"/>
    <cellStyle name="Currency 23 4" xfId="1900" xr:uid="{00000000-0005-0000-0000-000010050000}"/>
    <cellStyle name="Currency 23 4 2" xfId="1901" xr:uid="{00000000-0005-0000-0000-000011050000}"/>
    <cellStyle name="Currency 23 4 2 2" xfId="1902" xr:uid="{00000000-0005-0000-0000-000012050000}"/>
    <cellStyle name="Currency 23 4 3" xfId="1903" xr:uid="{00000000-0005-0000-0000-000013050000}"/>
    <cellStyle name="Currency 23 5" xfId="1904" xr:uid="{00000000-0005-0000-0000-000014050000}"/>
    <cellStyle name="Currency 23 5 2" xfId="1905" xr:uid="{00000000-0005-0000-0000-000015050000}"/>
    <cellStyle name="Currency 23 6" xfId="1906" xr:uid="{00000000-0005-0000-0000-000016050000}"/>
    <cellStyle name="Currency 24" xfId="1907" xr:uid="{00000000-0005-0000-0000-000017050000}"/>
    <cellStyle name="Currency 24 2" xfId="1908" xr:uid="{00000000-0005-0000-0000-000018050000}"/>
    <cellStyle name="Currency 24 2 2" xfId="1909" xr:uid="{00000000-0005-0000-0000-000019050000}"/>
    <cellStyle name="Currency 24 2 2 2" xfId="1910" xr:uid="{00000000-0005-0000-0000-00001A050000}"/>
    <cellStyle name="Currency 24 2 2 2 2" xfId="1911" xr:uid="{00000000-0005-0000-0000-00001B050000}"/>
    <cellStyle name="Currency 24 2 2 3" xfId="1912" xr:uid="{00000000-0005-0000-0000-00001C050000}"/>
    <cellStyle name="Currency 24 2 3" xfId="1913" xr:uid="{00000000-0005-0000-0000-00001D050000}"/>
    <cellStyle name="Currency 24 2 3 2" xfId="1914" xr:uid="{00000000-0005-0000-0000-00001E050000}"/>
    <cellStyle name="Currency 24 2 4" xfId="1915" xr:uid="{00000000-0005-0000-0000-00001F050000}"/>
    <cellStyle name="Currency 24 3" xfId="1916" xr:uid="{00000000-0005-0000-0000-000020050000}"/>
    <cellStyle name="Currency 24 3 2" xfId="1917" xr:uid="{00000000-0005-0000-0000-000021050000}"/>
    <cellStyle name="Currency 24 3 2 2" xfId="1918" xr:uid="{00000000-0005-0000-0000-000022050000}"/>
    <cellStyle name="Currency 24 3 2 2 2" xfId="1919" xr:uid="{00000000-0005-0000-0000-000023050000}"/>
    <cellStyle name="Currency 24 3 2 3" xfId="1920" xr:uid="{00000000-0005-0000-0000-000024050000}"/>
    <cellStyle name="Currency 24 3 3" xfId="1921" xr:uid="{00000000-0005-0000-0000-000025050000}"/>
    <cellStyle name="Currency 24 3 3 2" xfId="1922" xr:uid="{00000000-0005-0000-0000-000026050000}"/>
    <cellStyle name="Currency 24 3 4" xfId="1923" xr:uid="{00000000-0005-0000-0000-000027050000}"/>
    <cellStyle name="Currency 24 4" xfId="1924" xr:uid="{00000000-0005-0000-0000-000028050000}"/>
    <cellStyle name="Currency 24 4 2" xfId="1925" xr:uid="{00000000-0005-0000-0000-000029050000}"/>
    <cellStyle name="Currency 24 4 2 2" xfId="1926" xr:uid="{00000000-0005-0000-0000-00002A050000}"/>
    <cellStyle name="Currency 24 4 3" xfId="1927" xr:uid="{00000000-0005-0000-0000-00002B050000}"/>
    <cellStyle name="Currency 24 5" xfId="1928" xr:uid="{00000000-0005-0000-0000-00002C050000}"/>
    <cellStyle name="Currency 24 5 2" xfId="1929" xr:uid="{00000000-0005-0000-0000-00002D050000}"/>
    <cellStyle name="Currency 24 6" xfId="1930" xr:uid="{00000000-0005-0000-0000-00002E050000}"/>
    <cellStyle name="Currency 25" xfId="1931" xr:uid="{00000000-0005-0000-0000-00002F050000}"/>
    <cellStyle name="Currency 26" xfId="1932" xr:uid="{00000000-0005-0000-0000-000030050000}"/>
    <cellStyle name="Currency 26 2" xfId="1933" xr:uid="{00000000-0005-0000-0000-000031050000}"/>
    <cellStyle name="Currency 26 2 2" xfId="1934" xr:uid="{00000000-0005-0000-0000-000032050000}"/>
    <cellStyle name="Currency 26 2 2 2" xfId="1935" xr:uid="{00000000-0005-0000-0000-000033050000}"/>
    <cellStyle name="Currency 26 2 2 2 2" xfId="1936" xr:uid="{00000000-0005-0000-0000-000034050000}"/>
    <cellStyle name="Currency 26 2 2 3" xfId="1937" xr:uid="{00000000-0005-0000-0000-000035050000}"/>
    <cellStyle name="Currency 26 2 3" xfId="1938" xr:uid="{00000000-0005-0000-0000-000036050000}"/>
    <cellStyle name="Currency 26 2 3 2" xfId="1939" xr:uid="{00000000-0005-0000-0000-000037050000}"/>
    <cellStyle name="Currency 26 2 4" xfId="1940" xr:uid="{00000000-0005-0000-0000-000038050000}"/>
    <cellStyle name="Currency 26 3" xfId="1941" xr:uid="{00000000-0005-0000-0000-000039050000}"/>
    <cellStyle name="Currency 26 3 2" xfId="1942" xr:uid="{00000000-0005-0000-0000-00003A050000}"/>
    <cellStyle name="Currency 26 3 2 2" xfId="1943" xr:uid="{00000000-0005-0000-0000-00003B050000}"/>
    <cellStyle name="Currency 26 3 2 2 2" xfId="1944" xr:uid="{00000000-0005-0000-0000-00003C050000}"/>
    <cellStyle name="Currency 26 3 2 3" xfId="1945" xr:uid="{00000000-0005-0000-0000-00003D050000}"/>
    <cellStyle name="Currency 26 3 3" xfId="1946" xr:uid="{00000000-0005-0000-0000-00003E050000}"/>
    <cellStyle name="Currency 26 3 3 2" xfId="1947" xr:uid="{00000000-0005-0000-0000-00003F050000}"/>
    <cellStyle name="Currency 26 3 4" xfId="1948" xr:uid="{00000000-0005-0000-0000-000040050000}"/>
    <cellStyle name="Currency 26 4" xfId="1949" xr:uid="{00000000-0005-0000-0000-000041050000}"/>
    <cellStyle name="Currency 26 4 2" xfId="1950" xr:uid="{00000000-0005-0000-0000-000042050000}"/>
    <cellStyle name="Currency 26 4 2 2" xfId="1951" xr:uid="{00000000-0005-0000-0000-000043050000}"/>
    <cellStyle name="Currency 26 4 3" xfId="1952" xr:uid="{00000000-0005-0000-0000-000044050000}"/>
    <cellStyle name="Currency 26 5" xfId="1953" xr:uid="{00000000-0005-0000-0000-000045050000}"/>
    <cellStyle name="Currency 26 5 2" xfId="1954" xr:uid="{00000000-0005-0000-0000-000046050000}"/>
    <cellStyle name="Currency 26 6" xfId="1955" xr:uid="{00000000-0005-0000-0000-000047050000}"/>
    <cellStyle name="Currency 27" xfId="1956" xr:uid="{00000000-0005-0000-0000-000048050000}"/>
    <cellStyle name="Currency 27 2" xfId="1957" xr:uid="{00000000-0005-0000-0000-000049050000}"/>
    <cellStyle name="Currency 27 2 2" xfId="1958" xr:uid="{00000000-0005-0000-0000-00004A050000}"/>
    <cellStyle name="Currency 27 2 2 2" xfId="1959" xr:uid="{00000000-0005-0000-0000-00004B050000}"/>
    <cellStyle name="Currency 27 2 2 2 2" xfId="1960" xr:uid="{00000000-0005-0000-0000-00004C050000}"/>
    <cellStyle name="Currency 27 2 2 3" xfId="1961" xr:uid="{00000000-0005-0000-0000-00004D050000}"/>
    <cellStyle name="Currency 27 2 3" xfId="1962" xr:uid="{00000000-0005-0000-0000-00004E050000}"/>
    <cellStyle name="Currency 27 2 3 2" xfId="1963" xr:uid="{00000000-0005-0000-0000-00004F050000}"/>
    <cellStyle name="Currency 27 2 4" xfId="1964" xr:uid="{00000000-0005-0000-0000-000050050000}"/>
    <cellStyle name="Currency 27 3" xfId="1965" xr:uid="{00000000-0005-0000-0000-000051050000}"/>
    <cellStyle name="Currency 27 3 2" xfId="1966" xr:uid="{00000000-0005-0000-0000-000052050000}"/>
    <cellStyle name="Currency 27 3 2 2" xfId="1967" xr:uid="{00000000-0005-0000-0000-000053050000}"/>
    <cellStyle name="Currency 27 3 2 2 2" xfId="1968" xr:uid="{00000000-0005-0000-0000-000054050000}"/>
    <cellStyle name="Currency 27 3 2 3" xfId="1969" xr:uid="{00000000-0005-0000-0000-000055050000}"/>
    <cellStyle name="Currency 27 3 3" xfId="1970" xr:uid="{00000000-0005-0000-0000-000056050000}"/>
    <cellStyle name="Currency 27 3 3 2" xfId="1971" xr:uid="{00000000-0005-0000-0000-000057050000}"/>
    <cellStyle name="Currency 27 3 4" xfId="1972" xr:uid="{00000000-0005-0000-0000-000058050000}"/>
    <cellStyle name="Currency 27 4" xfId="1973" xr:uid="{00000000-0005-0000-0000-000059050000}"/>
    <cellStyle name="Currency 27 4 2" xfId="1974" xr:uid="{00000000-0005-0000-0000-00005A050000}"/>
    <cellStyle name="Currency 27 4 2 2" xfId="1975" xr:uid="{00000000-0005-0000-0000-00005B050000}"/>
    <cellStyle name="Currency 27 4 3" xfId="1976" xr:uid="{00000000-0005-0000-0000-00005C050000}"/>
    <cellStyle name="Currency 27 5" xfId="1977" xr:uid="{00000000-0005-0000-0000-00005D050000}"/>
    <cellStyle name="Currency 27 5 2" xfId="1978" xr:uid="{00000000-0005-0000-0000-00005E050000}"/>
    <cellStyle name="Currency 27 6" xfId="1979" xr:uid="{00000000-0005-0000-0000-00005F050000}"/>
    <cellStyle name="Currency 28" xfId="1980" xr:uid="{00000000-0005-0000-0000-000060050000}"/>
    <cellStyle name="Currency 28 2" xfId="1981" xr:uid="{00000000-0005-0000-0000-000061050000}"/>
    <cellStyle name="Currency 28 2 2" xfId="1982" xr:uid="{00000000-0005-0000-0000-000062050000}"/>
    <cellStyle name="Currency 28 2 2 2" xfId="1983" xr:uid="{00000000-0005-0000-0000-000063050000}"/>
    <cellStyle name="Currency 28 2 2 2 2" xfId="1984" xr:uid="{00000000-0005-0000-0000-000064050000}"/>
    <cellStyle name="Currency 28 2 2 3" xfId="1985" xr:uid="{00000000-0005-0000-0000-000065050000}"/>
    <cellStyle name="Currency 28 2 3" xfId="1986" xr:uid="{00000000-0005-0000-0000-000066050000}"/>
    <cellStyle name="Currency 28 2 3 2" xfId="1987" xr:uid="{00000000-0005-0000-0000-000067050000}"/>
    <cellStyle name="Currency 28 2 4" xfId="1988" xr:uid="{00000000-0005-0000-0000-000068050000}"/>
    <cellStyle name="Currency 28 3" xfId="1989" xr:uid="{00000000-0005-0000-0000-000069050000}"/>
    <cellStyle name="Currency 28 3 2" xfId="1990" xr:uid="{00000000-0005-0000-0000-00006A050000}"/>
    <cellStyle name="Currency 28 3 2 2" xfId="1991" xr:uid="{00000000-0005-0000-0000-00006B050000}"/>
    <cellStyle name="Currency 28 3 2 2 2" xfId="1992" xr:uid="{00000000-0005-0000-0000-00006C050000}"/>
    <cellStyle name="Currency 28 3 2 3" xfId="1993" xr:uid="{00000000-0005-0000-0000-00006D050000}"/>
    <cellStyle name="Currency 28 3 3" xfId="1994" xr:uid="{00000000-0005-0000-0000-00006E050000}"/>
    <cellStyle name="Currency 28 3 3 2" xfId="1995" xr:uid="{00000000-0005-0000-0000-00006F050000}"/>
    <cellStyle name="Currency 28 3 4" xfId="1996" xr:uid="{00000000-0005-0000-0000-000070050000}"/>
    <cellStyle name="Currency 28 4" xfId="1997" xr:uid="{00000000-0005-0000-0000-000071050000}"/>
    <cellStyle name="Currency 28 4 2" xfId="1998" xr:uid="{00000000-0005-0000-0000-000072050000}"/>
    <cellStyle name="Currency 28 4 2 2" xfId="1999" xr:uid="{00000000-0005-0000-0000-000073050000}"/>
    <cellStyle name="Currency 28 4 3" xfId="2000" xr:uid="{00000000-0005-0000-0000-000074050000}"/>
    <cellStyle name="Currency 28 5" xfId="2001" xr:uid="{00000000-0005-0000-0000-000075050000}"/>
    <cellStyle name="Currency 28 5 2" xfId="2002" xr:uid="{00000000-0005-0000-0000-000076050000}"/>
    <cellStyle name="Currency 28 6" xfId="2003" xr:uid="{00000000-0005-0000-0000-000077050000}"/>
    <cellStyle name="Currency 29" xfId="2004" xr:uid="{00000000-0005-0000-0000-000078050000}"/>
    <cellStyle name="Currency 29 2" xfId="2005" xr:uid="{00000000-0005-0000-0000-000079050000}"/>
    <cellStyle name="Currency 29 2 2" xfId="2006" xr:uid="{00000000-0005-0000-0000-00007A050000}"/>
    <cellStyle name="Currency 29 2 2 2" xfId="2007" xr:uid="{00000000-0005-0000-0000-00007B050000}"/>
    <cellStyle name="Currency 29 2 2 2 2" xfId="2008" xr:uid="{00000000-0005-0000-0000-00007C050000}"/>
    <cellStyle name="Currency 29 2 2 3" xfId="2009" xr:uid="{00000000-0005-0000-0000-00007D050000}"/>
    <cellStyle name="Currency 29 2 3" xfId="2010" xr:uid="{00000000-0005-0000-0000-00007E050000}"/>
    <cellStyle name="Currency 29 2 3 2" xfId="2011" xr:uid="{00000000-0005-0000-0000-00007F050000}"/>
    <cellStyle name="Currency 29 2 4" xfId="2012" xr:uid="{00000000-0005-0000-0000-000080050000}"/>
    <cellStyle name="Currency 29 3" xfId="2013" xr:uid="{00000000-0005-0000-0000-000081050000}"/>
    <cellStyle name="Currency 29 3 2" xfId="2014" xr:uid="{00000000-0005-0000-0000-000082050000}"/>
    <cellStyle name="Currency 29 3 2 2" xfId="2015" xr:uid="{00000000-0005-0000-0000-000083050000}"/>
    <cellStyle name="Currency 29 3 2 2 2" xfId="2016" xr:uid="{00000000-0005-0000-0000-000084050000}"/>
    <cellStyle name="Currency 29 3 2 3" xfId="2017" xr:uid="{00000000-0005-0000-0000-000085050000}"/>
    <cellStyle name="Currency 29 3 3" xfId="2018" xr:uid="{00000000-0005-0000-0000-000086050000}"/>
    <cellStyle name="Currency 29 3 3 2" xfId="2019" xr:uid="{00000000-0005-0000-0000-000087050000}"/>
    <cellStyle name="Currency 29 3 4" xfId="2020" xr:uid="{00000000-0005-0000-0000-000088050000}"/>
    <cellStyle name="Currency 29 4" xfId="2021" xr:uid="{00000000-0005-0000-0000-000089050000}"/>
    <cellStyle name="Currency 29 4 2" xfId="2022" xr:uid="{00000000-0005-0000-0000-00008A050000}"/>
    <cellStyle name="Currency 29 4 2 2" xfId="2023" xr:uid="{00000000-0005-0000-0000-00008B050000}"/>
    <cellStyle name="Currency 29 4 3" xfId="2024" xr:uid="{00000000-0005-0000-0000-00008C050000}"/>
    <cellStyle name="Currency 29 5" xfId="2025" xr:uid="{00000000-0005-0000-0000-00008D050000}"/>
    <cellStyle name="Currency 29 5 2" xfId="2026" xr:uid="{00000000-0005-0000-0000-00008E050000}"/>
    <cellStyle name="Currency 29 6" xfId="2027" xr:uid="{00000000-0005-0000-0000-00008F050000}"/>
    <cellStyle name="Currency 3" xfId="2028" xr:uid="{00000000-0005-0000-0000-000090050000}"/>
    <cellStyle name="Currency 3 2" xfId="2029" xr:uid="{00000000-0005-0000-0000-000091050000}"/>
    <cellStyle name="Currency 3 2 2" xfId="2030" xr:uid="{00000000-0005-0000-0000-000092050000}"/>
    <cellStyle name="Currency 3 2 2 2" xfId="2031" xr:uid="{00000000-0005-0000-0000-000093050000}"/>
    <cellStyle name="Currency 3 2 3" xfId="2032" xr:uid="{00000000-0005-0000-0000-000094050000}"/>
    <cellStyle name="Currency 3 2 4" xfId="2033" xr:uid="{00000000-0005-0000-0000-000095050000}"/>
    <cellStyle name="Currency 3 2 5" xfId="2034" xr:uid="{00000000-0005-0000-0000-000096050000}"/>
    <cellStyle name="Currency 3 3" xfId="2035" xr:uid="{00000000-0005-0000-0000-000097050000}"/>
    <cellStyle name="Currency 3 4" xfId="2036" xr:uid="{00000000-0005-0000-0000-000098050000}"/>
    <cellStyle name="Currency 3 5" xfId="2037" xr:uid="{00000000-0005-0000-0000-000099050000}"/>
    <cellStyle name="Currency 3 6" xfId="2038" xr:uid="{00000000-0005-0000-0000-00009A050000}"/>
    <cellStyle name="Currency 4" xfId="2039" xr:uid="{00000000-0005-0000-0000-00009B050000}"/>
    <cellStyle name="Currency 4 10" xfId="2040" xr:uid="{00000000-0005-0000-0000-00009C050000}"/>
    <cellStyle name="Currency 4 2" xfId="2041" xr:uid="{00000000-0005-0000-0000-00009D050000}"/>
    <cellStyle name="Currency 4 2 2" xfId="2042" xr:uid="{00000000-0005-0000-0000-00009E050000}"/>
    <cellStyle name="Currency 4 2 2 2" xfId="2043" xr:uid="{00000000-0005-0000-0000-00009F050000}"/>
    <cellStyle name="Currency 4 2 2 2 2" xfId="2044" xr:uid="{00000000-0005-0000-0000-0000A0050000}"/>
    <cellStyle name="Currency 4 2 2 3" xfId="2045" xr:uid="{00000000-0005-0000-0000-0000A1050000}"/>
    <cellStyle name="Currency 4 2 3" xfId="2046" xr:uid="{00000000-0005-0000-0000-0000A2050000}"/>
    <cellStyle name="Currency 4 2 3 2" xfId="2047" xr:uid="{00000000-0005-0000-0000-0000A3050000}"/>
    <cellStyle name="Currency 4 2 4" xfId="2048" xr:uid="{00000000-0005-0000-0000-0000A4050000}"/>
    <cellStyle name="Currency 4 3" xfId="2049" xr:uid="{00000000-0005-0000-0000-0000A5050000}"/>
    <cellStyle name="Currency 4 3 2" xfId="2050" xr:uid="{00000000-0005-0000-0000-0000A6050000}"/>
    <cellStyle name="Currency 4 3 2 2" xfId="2051" xr:uid="{00000000-0005-0000-0000-0000A7050000}"/>
    <cellStyle name="Currency 4 3 2 2 2" xfId="2052" xr:uid="{00000000-0005-0000-0000-0000A8050000}"/>
    <cellStyle name="Currency 4 3 2 3" xfId="2053" xr:uid="{00000000-0005-0000-0000-0000A9050000}"/>
    <cellStyle name="Currency 4 3 3" xfId="2054" xr:uid="{00000000-0005-0000-0000-0000AA050000}"/>
    <cellStyle name="Currency 4 3 3 2" xfId="2055" xr:uid="{00000000-0005-0000-0000-0000AB050000}"/>
    <cellStyle name="Currency 4 3 4" xfId="2056" xr:uid="{00000000-0005-0000-0000-0000AC050000}"/>
    <cellStyle name="Currency 4 4" xfId="2057" xr:uid="{00000000-0005-0000-0000-0000AD050000}"/>
    <cellStyle name="Currency 4 4 2" xfId="2058" xr:uid="{00000000-0005-0000-0000-0000AE050000}"/>
    <cellStyle name="Currency 4 4 2 2" xfId="2059" xr:uid="{00000000-0005-0000-0000-0000AF050000}"/>
    <cellStyle name="Currency 4 4 3" xfId="2060" xr:uid="{00000000-0005-0000-0000-0000B0050000}"/>
    <cellStyle name="Currency 4 5" xfId="2061" xr:uid="{00000000-0005-0000-0000-0000B1050000}"/>
    <cellStyle name="Currency 4 5 2" xfId="2062" xr:uid="{00000000-0005-0000-0000-0000B2050000}"/>
    <cellStyle name="Currency 4 5 2 2" xfId="2063" xr:uid="{00000000-0005-0000-0000-0000B3050000}"/>
    <cellStyle name="Currency 4 5 3" xfId="2064" xr:uid="{00000000-0005-0000-0000-0000B4050000}"/>
    <cellStyle name="Currency 4 6" xfId="2065" xr:uid="{00000000-0005-0000-0000-0000B5050000}"/>
    <cellStyle name="Currency 4 6 2" xfId="2066" xr:uid="{00000000-0005-0000-0000-0000B6050000}"/>
    <cellStyle name="Currency 4 6 2 2" xfId="2067" xr:uid="{00000000-0005-0000-0000-0000B7050000}"/>
    <cellStyle name="Currency 4 6 3" xfId="2068" xr:uid="{00000000-0005-0000-0000-0000B8050000}"/>
    <cellStyle name="Currency 4 7" xfId="2069" xr:uid="{00000000-0005-0000-0000-0000B9050000}"/>
    <cellStyle name="Currency 4 7 2" xfId="2070" xr:uid="{00000000-0005-0000-0000-0000BA050000}"/>
    <cellStyle name="Currency 4 8" xfId="2071" xr:uid="{00000000-0005-0000-0000-0000BB050000}"/>
    <cellStyle name="Currency 4 9" xfId="2072" xr:uid="{00000000-0005-0000-0000-0000BC050000}"/>
    <cellStyle name="Currency 5" xfId="2073" xr:uid="{00000000-0005-0000-0000-0000BD050000}"/>
    <cellStyle name="Currency 5 2" xfId="2074" xr:uid="{00000000-0005-0000-0000-0000BE050000}"/>
    <cellStyle name="Currency 5 2 2" xfId="2075" xr:uid="{00000000-0005-0000-0000-0000BF050000}"/>
    <cellStyle name="Currency 5 2 2 2" xfId="2076" xr:uid="{00000000-0005-0000-0000-0000C0050000}"/>
    <cellStyle name="Currency 5 2 2 2 2" xfId="2077" xr:uid="{00000000-0005-0000-0000-0000C1050000}"/>
    <cellStyle name="Currency 5 2 2 3" xfId="2078" xr:uid="{00000000-0005-0000-0000-0000C2050000}"/>
    <cellStyle name="Currency 5 2 3" xfId="2079" xr:uid="{00000000-0005-0000-0000-0000C3050000}"/>
    <cellStyle name="Currency 5 2 3 2" xfId="2080" xr:uid="{00000000-0005-0000-0000-0000C4050000}"/>
    <cellStyle name="Currency 5 2 4" xfId="2081" xr:uid="{00000000-0005-0000-0000-0000C5050000}"/>
    <cellStyle name="Currency 5 3" xfId="2082" xr:uid="{00000000-0005-0000-0000-0000C6050000}"/>
    <cellStyle name="Currency 5 3 2" xfId="2083" xr:uid="{00000000-0005-0000-0000-0000C7050000}"/>
    <cellStyle name="Currency 5 3 2 2" xfId="2084" xr:uid="{00000000-0005-0000-0000-0000C8050000}"/>
    <cellStyle name="Currency 5 3 2 2 2" xfId="2085" xr:uid="{00000000-0005-0000-0000-0000C9050000}"/>
    <cellStyle name="Currency 5 3 2 3" xfId="2086" xr:uid="{00000000-0005-0000-0000-0000CA050000}"/>
    <cellStyle name="Currency 5 3 3" xfId="2087" xr:uid="{00000000-0005-0000-0000-0000CB050000}"/>
    <cellStyle name="Currency 5 3 3 2" xfId="2088" xr:uid="{00000000-0005-0000-0000-0000CC050000}"/>
    <cellStyle name="Currency 5 3 4" xfId="2089" xr:uid="{00000000-0005-0000-0000-0000CD050000}"/>
    <cellStyle name="Currency 5 4" xfId="2090" xr:uid="{00000000-0005-0000-0000-0000CE050000}"/>
    <cellStyle name="Currency 5 4 2" xfId="2091" xr:uid="{00000000-0005-0000-0000-0000CF050000}"/>
    <cellStyle name="Currency 5 4 2 2" xfId="2092" xr:uid="{00000000-0005-0000-0000-0000D0050000}"/>
    <cellStyle name="Currency 5 4 3" xfId="2093" xr:uid="{00000000-0005-0000-0000-0000D1050000}"/>
    <cellStyle name="Currency 5 5" xfId="2094" xr:uid="{00000000-0005-0000-0000-0000D2050000}"/>
    <cellStyle name="Currency 5 5 2" xfId="2095" xr:uid="{00000000-0005-0000-0000-0000D3050000}"/>
    <cellStyle name="Currency 5 6" xfId="2096" xr:uid="{00000000-0005-0000-0000-0000D4050000}"/>
    <cellStyle name="Currency 6" xfId="2097" xr:uid="{00000000-0005-0000-0000-0000D5050000}"/>
    <cellStyle name="Currency 6 2" xfId="2098" xr:uid="{00000000-0005-0000-0000-0000D6050000}"/>
    <cellStyle name="Currency 6 2 2" xfId="2099" xr:uid="{00000000-0005-0000-0000-0000D7050000}"/>
    <cellStyle name="Currency 6 2 2 2" xfId="2100" xr:uid="{00000000-0005-0000-0000-0000D8050000}"/>
    <cellStyle name="Currency 6 2 2 2 2" xfId="2101" xr:uid="{00000000-0005-0000-0000-0000D9050000}"/>
    <cellStyle name="Currency 6 2 2 3" xfId="2102" xr:uid="{00000000-0005-0000-0000-0000DA050000}"/>
    <cellStyle name="Currency 6 2 3" xfId="2103" xr:uid="{00000000-0005-0000-0000-0000DB050000}"/>
    <cellStyle name="Currency 6 2 3 2" xfId="2104" xr:uid="{00000000-0005-0000-0000-0000DC050000}"/>
    <cellStyle name="Currency 6 2 4" xfId="2105" xr:uid="{00000000-0005-0000-0000-0000DD050000}"/>
    <cellStyle name="Currency 6 3" xfId="2106" xr:uid="{00000000-0005-0000-0000-0000DE050000}"/>
    <cellStyle name="Currency 6 3 2" xfId="2107" xr:uid="{00000000-0005-0000-0000-0000DF050000}"/>
    <cellStyle name="Currency 6 3 2 2" xfId="2108" xr:uid="{00000000-0005-0000-0000-0000E0050000}"/>
    <cellStyle name="Currency 6 3 2 2 2" xfId="2109" xr:uid="{00000000-0005-0000-0000-0000E1050000}"/>
    <cellStyle name="Currency 6 3 2 3" xfId="2110" xr:uid="{00000000-0005-0000-0000-0000E2050000}"/>
    <cellStyle name="Currency 6 3 3" xfId="2111" xr:uid="{00000000-0005-0000-0000-0000E3050000}"/>
    <cellStyle name="Currency 6 3 3 2" xfId="2112" xr:uid="{00000000-0005-0000-0000-0000E4050000}"/>
    <cellStyle name="Currency 6 3 4" xfId="2113" xr:uid="{00000000-0005-0000-0000-0000E5050000}"/>
    <cellStyle name="Currency 6 4" xfId="2114" xr:uid="{00000000-0005-0000-0000-0000E6050000}"/>
    <cellStyle name="Currency 6 4 2" xfId="2115" xr:uid="{00000000-0005-0000-0000-0000E7050000}"/>
    <cellStyle name="Currency 6 4 2 2" xfId="2116" xr:uid="{00000000-0005-0000-0000-0000E8050000}"/>
    <cellStyle name="Currency 6 4 3" xfId="2117" xr:uid="{00000000-0005-0000-0000-0000E9050000}"/>
    <cellStyle name="Currency 6 5" xfId="2118" xr:uid="{00000000-0005-0000-0000-0000EA050000}"/>
    <cellStyle name="Currency 6 5 2" xfId="2119" xr:uid="{00000000-0005-0000-0000-0000EB050000}"/>
    <cellStyle name="Currency 6 6" xfId="2120" xr:uid="{00000000-0005-0000-0000-0000EC050000}"/>
    <cellStyle name="Currency 7" xfId="2121" xr:uid="{00000000-0005-0000-0000-0000ED050000}"/>
    <cellStyle name="Currency 7 2" xfId="2122" xr:uid="{00000000-0005-0000-0000-0000EE050000}"/>
    <cellStyle name="Currency 8" xfId="2123" xr:uid="{00000000-0005-0000-0000-0000EF050000}"/>
    <cellStyle name="Currency 8 2" xfId="2124" xr:uid="{00000000-0005-0000-0000-0000F0050000}"/>
    <cellStyle name="Currency 8 2 2" xfId="2125" xr:uid="{00000000-0005-0000-0000-0000F1050000}"/>
    <cellStyle name="Currency 8 2 2 2" xfId="2126" xr:uid="{00000000-0005-0000-0000-0000F2050000}"/>
    <cellStyle name="Currency 8 2 2 2 2" xfId="2127" xr:uid="{00000000-0005-0000-0000-0000F3050000}"/>
    <cellStyle name="Currency 8 2 2 3" xfId="2128" xr:uid="{00000000-0005-0000-0000-0000F4050000}"/>
    <cellStyle name="Currency 8 2 3" xfId="2129" xr:uid="{00000000-0005-0000-0000-0000F5050000}"/>
    <cellStyle name="Currency 8 2 3 2" xfId="2130" xr:uid="{00000000-0005-0000-0000-0000F6050000}"/>
    <cellStyle name="Currency 8 2 4" xfId="2131" xr:uid="{00000000-0005-0000-0000-0000F7050000}"/>
    <cellStyle name="Currency 8 3" xfId="2132" xr:uid="{00000000-0005-0000-0000-0000F8050000}"/>
    <cellStyle name="Currency 8 3 2" xfId="2133" xr:uid="{00000000-0005-0000-0000-0000F9050000}"/>
    <cellStyle name="Currency 8 3 2 2" xfId="2134" xr:uid="{00000000-0005-0000-0000-0000FA050000}"/>
    <cellStyle name="Currency 8 3 2 2 2" xfId="2135" xr:uid="{00000000-0005-0000-0000-0000FB050000}"/>
    <cellStyle name="Currency 8 3 2 3" xfId="2136" xr:uid="{00000000-0005-0000-0000-0000FC050000}"/>
    <cellStyle name="Currency 8 3 3" xfId="2137" xr:uid="{00000000-0005-0000-0000-0000FD050000}"/>
    <cellStyle name="Currency 8 3 3 2" xfId="2138" xr:uid="{00000000-0005-0000-0000-0000FE050000}"/>
    <cellStyle name="Currency 8 3 4" xfId="2139" xr:uid="{00000000-0005-0000-0000-0000FF050000}"/>
    <cellStyle name="Currency 8 4" xfId="2140" xr:uid="{00000000-0005-0000-0000-000000060000}"/>
    <cellStyle name="Currency 8 4 2" xfId="2141" xr:uid="{00000000-0005-0000-0000-000001060000}"/>
    <cellStyle name="Currency 8 4 2 2" xfId="2142" xr:uid="{00000000-0005-0000-0000-000002060000}"/>
    <cellStyle name="Currency 8 4 3" xfId="2143" xr:uid="{00000000-0005-0000-0000-000003060000}"/>
    <cellStyle name="Currency 8 5" xfId="2144" xr:uid="{00000000-0005-0000-0000-000004060000}"/>
    <cellStyle name="Currency 8 5 2" xfId="2145" xr:uid="{00000000-0005-0000-0000-000005060000}"/>
    <cellStyle name="Currency 8 6" xfId="2146" xr:uid="{00000000-0005-0000-0000-000006060000}"/>
    <cellStyle name="Currency 8 7" xfId="2147" xr:uid="{00000000-0005-0000-0000-000007060000}"/>
    <cellStyle name="Currency 9" xfId="2148" xr:uid="{00000000-0005-0000-0000-000008060000}"/>
    <cellStyle name="Currency 9 2" xfId="2149" xr:uid="{00000000-0005-0000-0000-000009060000}"/>
    <cellStyle name="Currency 9 2 2" xfId="2150" xr:uid="{00000000-0005-0000-0000-00000A060000}"/>
    <cellStyle name="Currency 9 2 2 2" xfId="2151" xr:uid="{00000000-0005-0000-0000-00000B060000}"/>
    <cellStyle name="Currency 9 2 2 2 2" xfId="2152" xr:uid="{00000000-0005-0000-0000-00000C060000}"/>
    <cellStyle name="Currency 9 2 2 3" xfId="2153" xr:uid="{00000000-0005-0000-0000-00000D060000}"/>
    <cellStyle name="Currency 9 2 3" xfId="2154" xr:uid="{00000000-0005-0000-0000-00000E060000}"/>
    <cellStyle name="Currency 9 2 3 2" xfId="2155" xr:uid="{00000000-0005-0000-0000-00000F060000}"/>
    <cellStyle name="Currency 9 2 4" xfId="2156" xr:uid="{00000000-0005-0000-0000-000010060000}"/>
    <cellStyle name="Currency 9 3" xfId="2157" xr:uid="{00000000-0005-0000-0000-000011060000}"/>
    <cellStyle name="Currency 9 3 2" xfId="2158" xr:uid="{00000000-0005-0000-0000-000012060000}"/>
    <cellStyle name="Currency 9 3 2 2" xfId="2159" xr:uid="{00000000-0005-0000-0000-000013060000}"/>
    <cellStyle name="Currency 9 3 2 2 2" xfId="2160" xr:uid="{00000000-0005-0000-0000-000014060000}"/>
    <cellStyle name="Currency 9 3 2 3" xfId="2161" xr:uid="{00000000-0005-0000-0000-000015060000}"/>
    <cellStyle name="Currency 9 3 3" xfId="2162" xr:uid="{00000000-0005-0000-0000-000016060000}"/>
    <cellStyle name="Currency 9 3 3 2" xfId="2163" xr:uid="{00000000-0005-0000-0000-000017060000}"/>
    <cellStyle name="Currency 9 3 4" xfId="2164" xr:uid="{00000000-0005-0000-0000-000018060000}"/>
    <cellStyle name="Currency 9 4" xfId="2165" xr:uid="{00000000-0005-0000-0000-000019060000}"/>
    <cellStyle name="Currency 9 4 2" xfId="2166" xr:uid="{00000000-0005-0000-0000-00001A060000}"/>
    <cellStyle name="Currency 9 4 2 2" xfId="2167" xr:uid="{00000000-0005-0000-0000-00001B060000}"/>
    <cellStyle name="Currency 9 4 3" xfId="2168" xr:uid="{00000000-0005-0000-0000-00001C060000}"/>
    <cellStyle name="Currency 9 5" xfId="2169" xr:uid="{00000000-0005-0000-0000-00001D060000}"/>
    <cellStyle name="Currency 9 5 2" xfId="2170" xr:uid="{00000000-0005-0000-0000-00001E060000}"/>
    <cellStyle name="Currency 9 6" xfId="2171" xr:uid="{00000000-0005-0000-0000-00001F060000}"/>
    <cellStyle name="Currency Per Share" xfId="2172" xr:uid="{00000000-0005-0000-0000-000020060000}"/>
    <cellStyle name="Currency0" xfId="2174" xr:uid="{00000000-0005-0000-0000-000021060000}"/>
    <cellStyle name="Currency2" xfId="2175" xr:uid="{00000000-0005-0000-0000-000022060000}"/>
    <cellStyle name="CUS.Work.Area" xfId="2176" xr:uid="{00000000-0005-0000-0000-000023060000}"/>
    <cellStyle name="Dash" xfId="2177" xr:uid="{00000000-0005-0000-0000-000024060000}"/>
    <cellStyle name="Data" xfId="2178" xr:uid="{00000000-0005-0000-0000-000025060000}"/>
    <cellStyle name="Data 2" xfId="2179" xr:uid="{00000000-0005-0000-0000-000026060000}"/>
    <cellStyle name="Data 3" xfId="2180" xr:uid="{00000000-0005-0000-0000-000027060000}"/>
    <cellStyle name="Date" xfId="2181" xr:uid="{00000000-0005-0000-0000-000028060000}"/>
    <cellStyle name="Date [mm-dd-yyyy]" xfId="2183" xr:uid="{00000000-0005-0000-0000-000029060000}"/>
    <cellStyle name="Date [mm-dd-yyyy] 2" xfId="2184" xr:uid="{00000000-0005-0000-0000-00002A060000}"/>
    <cellStyle name="Date [mm-d-yyyy]" xfId="2182" xr:uid="{00000000-0005-0000-0000-00002B060000}"/>
    <cellStyle name="Date [mm-d-yyyy] 2" xfId="5696" xr:uid="{00000000-0005-0000-0000-00002C060000}"/>
    <cellStyle name="Date [mmm-yyyy]" xfId="2185" xr:uid="{00000000-0005-0000-0000-00002D060000}"/>
    <cellStyle name="Date [mmm-yyyy] 2" xfId="5697" xr:uid="{00000000-0005-0000-0000-00002E060000}"/>
    <cellStyle name="Date Aligned" xfId="2186" xr:uid="{00000000-0005-0000-0000-00002F060000}"/>
    <cellStyle name="Date Aligned*" xfId="2187" xr:uid="{00000000-0005-0000-0000-000030060000}"/>
    <cellStyle name="Date Short" xfId="2188" xr:uid="{00000000-0005-0000-0000-000031060000}"/>
    <cellStyle name="date_ Pies " xfId="2189" xr:uid="{00000000-0005-0000-0000-000032060000}"/>
    <cellStyle name="DblLineDollarAcct" xfId="2190" xr:uid="{00000000-0005-0000-0000-000033060000}"/>
    <cellStyle name="DblLinePercent" xfId="2191" xr:uid="{00000000-0005-0000-0000-000034060000}"/>
    <cellStyle name="Dezimal [0]_A17 - 31.03.1998" xfId="2192" xr:uid="{00000000-0005-0000-0000-000035060000}"/>
    <cellStyle name="Dezimal_A17 - 31.03.1998" xfId="2193" xr:uid="{00000000-0005-0000-0000-000036060000}"/>
    <cellStyle name="Dia" xfId="2194" xr:uid="{00000000-0005-0000-0000-000037060000}"/>
    <cellStyle name="Dollar_ Pies " xfId="2195" xr:uid="{00000000-0005-0000-0000-000038060000}"/>
    <cellStyle name="DollarAccounting" xfId="2196" xr:uid="{00000000-0005-0000-0000-000039060000}"/>
    <cellStyle name="Dotted Line" xfId="2197" xr:uid="{00000000-0005-0000-0000-00003A060000}"/>
    <cellStyle name="Dotted Line 2" xfId="2198" xr:uid="{00000000-0005-0000-0000-00003B060000}"/>
    <cellStyle name="Dotted Line 3" xfId="2199" xr:uid="{00000000-0005-0000-0000-00003C060000}"/>
    <cellStyle name="Double Accounting" xfId="2200" xr:uid="{00000000-0005-0000-0000-00003D060000}"/>
    <cellStyle name="Duizenden" xfId="2201" xr:uid="{00000000-0005-0000-0000-00003E060000}"/>
    <cellStyle name="Encabez1" xfId="2202" xr:uid="{00000000-0005-0000-0000-00003F060000}"/>
    <cellStyle name="Encabez2" xfId="2203" xr:uid="{00000000-0005-0000-0000-000040060000}"/>
    <cellStyle name="Enter Currency (0)" xfId="2204" xr:uid="{00000000-0005-0000-0000-000041060000}"/>
    <cellStyle name="Enter Currency (2)" xfId="2205" xr:uid="{00000000-0005-0000-0000-000042060000}"/>
    <cellStyle name="Enter Units (0)" xfId="2206" xr:uid="{00000000-0005-0000-0000-000043060000}"/>
    <cellStyle name="Enter Units (1)" xfId="2207" xr:uid="{00000000-0005-0000-0000-000044060000}"/>
    <cellStyle name="Enter Units (2)" xfId="2208" xr:uid="{00000000-0005-0000-0000-000045060000}"/>
    <cellStyle name="Entrée" xfId="2209" xr:uid="{00000000-0005-0000-0000-000046060000}"/>
    <cellStyle name="Euro" xfId="2210" xr:uid="{00000000-0005-0000-0000-000047060000}"/>
    <cellStyle name="Explanatory Text 2" xfId="41" xr:uid="{00000000-0005-0000-0000-000048060000}"/>
    <cellStyle name="Explanatory Text 2 2" xfId="2211" xr:uid="{00000000-0005-0000-0000-000049060000}"/>
    <cellStyle name="Explanatory Text 2 3" xfId="2212" xr:uid="{00000000-0005-0000-0000-00004A060000}"/>
    <cellStyle name="Explanatory Text 2 4" xfId="2213" xr:uid="{00000000-0005-0000-0000-00004B060000}"/>
    <cellStyle name="Explanatory Text 2 5" xfId="2214" xr:uid="{00000000-0005-0000-0000-00004C060000}"/>
    <cellStyle name="Explanatory Text 2 6" xfId="2215" xr:uid="{00000000-0005-0000-0000-00004D060000}"/>
    <cellStyle name="Explanatory Text 2 7" xfId="2216" xr:uid="{00000000-0005-0000-0000-00004E060000}"/>
    <cellStyle name="Explanatory Text 2 8" xfId="2217" xr:uid="{00000000-0005-0000-0000-00004F060000}"/>
    <cellStyle name="Explanatory Text 2 9" xfId="2218" xr:uid="{00000000-0005-0000-0000-000050060000}"/>
    <cellStyle name="Explanatory Text 3" xfId="2219" xr:uid="{00000000-0005-0000-0000-000051060000}"/>
    <cellStyle name="fact" xfId="2220" xr:uid="{00000000-0005-0000-0000-000052060000}"/>
    <cellStyle name="fact 2" xfId="5698" xr:uid="{00000000-0005-0000-0000-000053060000}"/>
    <cellStyle name="FieldName" xfId="2221" xr:uid="{00000000-0005-0000-0000-000054060000}"/>
    <cellStyle name="Fijo" xfId="2222" xr:uid="{00000000-0005-0000-0000-000055060000}"/>
    <cellStyle name="Financiero" xfId="2223" xr:uid="{00000000-0005-0000-0000-000056060000}"/>
    <cellStyle name="Fixed" xfId="2224" xr:uid="{00000000-0005-0000-0000-000057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F1A0000}"/>
    <cellStyle name="Footnote" xfId="2226" xr:uid="{00000000-0005-0000-0000-0000901A0000}"/>
    <cellStyle name="Good 2" xfId="42" xr:uid="{00000000-0005-0000-0000-0000911A0000}"/>
    <cellStyle name="Good 2 2" xfId="2227" xr:uid="{00000000-0005-0000-0000-0000921A0000}"/>
    <cellStyle name="Good 2 3" xfId="2228" xr:uid="{00000000-0005-0000-0000-0000931A0000}"/>
    <cellStyle name="Good 2 4" xfId="2229" xr:uid="{00000000-0005-0000-0000-0000941A0000}"/>
    <cellStyle name="Good 2 5" xfId="2230" xr:uid="{00000000-0005-0000-0000-0000951A0000}"/>
    <cellStyle name="Good 2 6" xfId="2231" xr:uid="{00000000-0005-0000-0000-0000961A0000}"/>
    <cellStyle name="Good 2 7" xfId="2232" xr:uid="{00000000-0005-0000-0000-0000971A0000}"/>
    <cellStyle name="Good 2 8" xfId="2233" xr:uid="{00000000-0005-0000-0000-0000981A0000}"/>
    <cellStyle name="Good 2 9" xfId="2234" xr:uid="{00000000-0005-0000-0000-0000991A0000}"/>
    <cellStyle name="Good 3" xfId="2235" xr:uid="{00000000-0005-0000-0000-00009A1A0000}"/>
    <cellStyle name="Grey" xfId="2236" xr:uid="{00000000-0005-0000-0000-00009B1A0000}"/>
    <cellStyle name="GWN Table Body" xfId="2237" xr:uid="{00000000-0005-0000-0000-00009C1A0000}"/>
    <cellStyle name="GWN Table Header" xfId="2238" xr:uid="{00000000-0005-0000-0000-00009D1A0000}"/>
    <cellStyle name="GWN Table Left Header" xfId="2239" xr:uid="{00000000-0005-0000-0000-00009E1A0000}"/>
    <cellStyle name="GWN Table Note" xfId="2240" xr:uid="{00000000-0005-0000-0000-00009F1A0000}"/>
    <cellStyle name="GWN Table Title" xfId="2241" xr:uid="{00000000-0005-0000-0000-0000A01A0000}"/>
    <cellStyle name="hard no" xfId="2242" xr:uid="{00000000-0005-0000-0000-0000A11A0000}"/>
    <cellStyle name="Hard Percent" xfId="2243" xr:uid="{00000000-0005-0000-0000-0000A21A0000}"/>
    <cellStyle name="hardno" xfId="2244" xr:uid="{00000000-0005-0000-0000-0000A31A0000}"/>
    <cellStyle name="Header" xfId="2245" xr:uid="{00000000-0005-0000-0000-0000A41A0000}"/>
    <cellStyle name="Header1" xfId="2246" xr:uid="{00000000-0005-0000-0000-0000A51A0000}"/>
    <cellStyle name="Header2" xfId="2247" xr:uid="{00000000-0005-0000-0000-0000A61A0000}"/>
    <cellStyle name="Heading" xfId="2248" xr:uid="{00000000-0005-0000-0000-0000A71A0000}"/>
    <cellStyle name="Heading 1 2" xfId="43" xr:uid="{00000000-0005-0000-0000-0000A81A0000}"/>
    <cellStyle name="Heading 1 2 2" xfId="2249" xr:uid="{00000000-0005-0000-0000-0000A91A0000}"/>
    <cellStyle name="Heading 1 2 3" xfId="2250" xr:uid="{00000000-0005-0000-0000-0000AA1A0000}"/>
    <cellStyle name="Heading 1 2 4" xfId="2251" xr:uid="{00000000-0005-0000-0000-0000AB1A0000}"/>
    <cellStyle name="Heading 1 2 5" xfId="2252" xr:uid="{00000000-0005-0000-0000-0000AC1A0000}"/>
    <cellStyle name="Heading 1 2 6" xfId="2253" xr:uid="{00000000-0005-0000-0000-0000AD1A0000}"/>
    <cellStyle name="Heading 1 3" xfId="2254" xr:uid="{00000000-0005-0000-0000-0000AE1A0000}"/>
    <cellStyle name="Heading 2 2" xfId="44" xr:uid="{00000000-0005-0000-0000-0000AF1A0000}"/>
    <cellStyle name="Heading 2 2 2" xfId="2255" xr:uid="{00000000-0005-0000-0000-0000B01A0000}"/>
    <cellStyle name="Heading 2 2 3" xfId="2256" xr:uid="{00000000-0005-0000-0000-0000B11A0000}"/>
    <cellStyle name="Heading 2 2 4" xfId="2257" xr:uid="{00000000-0005-0000-0000-0000B21A0000}"/>
    <cellStyle name="Heading 2 2 5" xfId="2258" xr:uid="{00000000-0005-0000-0000-0000B31A0000}"/>
    <cellStyle name="Heading 2 2 6" xfId="2259" xr:uid="{00000000-0005-0000-0000-0000B41A0000}"/>
    <cellStyle name="Heading 2 3" xfId="2260" xr:uid="{00000000-0005-0000-0000-0000B51A0000}"/>
    <cellStyle name="Heading 3 2" xfId="45" xr:uid="{00000000-0005-0000-0000-0000B61A0000}"/>
    <cellStyle name="Heading 3 2 2" xfId="2261" xr:uid="{00000000-0005-0000-0000-0000B71A0000}"/>
    <cellStyle name="Heading 3 2 3" xfId="2262" xr:uid="{00000000-0005-0000-0000-0000B81A0000}"/>
    <cellStyle name="Heading 3 2 4" xfId="2263" xr:uid="{00000000-0005-0000-0000-0000B91A0000}"/>
    <cellStyle name="Heading 3 2 5" xfId="2264" xr:uid="{00000000-0005-0000-0000-0000BA1A0000}"/>
    <cellStyle name="Heading 3 2 6" xfId="2265" xr:uid="{00000000-0005-0000-0000-0000BB1A0000}"/>
    <cellStyle name="Heading 3 2 7" xfId="2266" xr:uid="{00000000-0005-0000-0000-0000BC1A0000}"/>
    <cellStyle name="Heading 3 2 8" xfId="9746" xr:uid="{00000000-0005-0000-0000-0000BD1A0000}"/>
    <cellStyle name="Heading 3 3" xfId="2267" xr:uid="{00000000-0005-0000-0000-0000BE1A0000}"/>
    <cellStyle name="Heading 4 2" xfId="46" xr:uid="{00000000-0005-0000-0000-0000BF1A0000}"/>
    <cellStyle name="Heading 4 2 2" xfId="2268" xr:uid="{00000000-0005-0000-0000-0000C01A0000}"/>
    <cellStyle name="Heading 4 3" xfId="2269" xr:uid="{00000000-0005-0000-0000-0000C11A0000}"/>
    <cellStyle name="Heading2" xfId="2270" xr:uid="{00000000-0005-0000-0000-0000C21A0000}"/>
    <cellStyle name="Heading3" xfId="2271" xr:uid="{00000000-0005-0000-0000-0000C31A0000}"/>
    <cellStyle name="HeadingColumn" xfId="2272" xr:uid="{00000000-0005-0000-0000-0000C41A0000}"/>
    <cellStyle name="HeadingS" xfId="2273" xr:uid="{00000000-0005-0000-0000-0000C51A0000}"/>
    <cellStyle name="HeadingYear" xfId="2274" xr:uid="{00000000-0005-0000-0000-0000C61A0000}"/>
    <cellStyle name="HeadlineStyle" xfId="2275" xr:uid="{00000000-0005-0000-0000-0000C71A0000}"/>
    <cellStyle name="HeadlineStyleJustified" xfId="2276" xr:uid="{00000000-0005-0000-0000-0000C81A0000}"/>
    <cellStyle name="Hed Side_Sheet1" xfId="2277" xr:uid="{00000000-0005-0000-0000-0000C91A0000}"/>
    <cellStyle name="Hed Top" xfId="2278" xr:uid="{00000000-0005-0000-0000-0000CA1A0000}"/>
    <cellStyle name="Hyperlink" xfId="73" builtinId="8"/>
    <cellStyle name="Hyperlink 2" xfId="2279" xr:uid="{00000000-0005-0000-0000-0000CC1A0000}"/>
    <cellStyle name="Hyperlink 2 10" xfId="2280" xr:uid="{00000000-0005-0000-0000-0000CD1A0000}"/>
    <cellStyle name="Hyperlink 2 11" xfId="2281" xr:uid="{00000000-0005-0000-0000-0000CE1A0000}"/>
    <cellStyle name="Hyperlink 2 12" xfId="2282" xr:uid="{00000000-0005-0000-0000-0000CF1A0000}"/>
    <cellStyle name="Hyperlink 2 13" xfId="2283" xr:uid="{00000000-0005-0000-0000-0000D01A0000}"/>
    <cellStyle name="Hyperlink 2 2" xfId="2284" xr:uid="{00000000-0005-0000-0000-0000D11A0000}"/>
    <cellStyle name="Hyperlink 2 2 2" xfId="2285" xr:uid="{00000000-0005-0000-0000-0000D21A0000}"/>
    <cellStyle name="Hyperlink 2 3" xfId="2286" xr:uid="{00000000-0005-0000-0000-0000D31A0000}"/>
    <cellStyle name="Hyperlink 2 3 2" xfId="2287" xr:uid="{00000000-0005-0000-0000-0000D41A0000}"/>
    <cellStyle name="Hyperlink 2 4" xfId="2288" xr:uid="{00000000-0005-0000-0000-0000D51A0000}"/>
    <cellStyle name="Hyperlink 2 5" xfId="2289" xr:uid="{00000000-0005-0000-0000-0000D61A0000}"/>
    <cellStyle name="Hyperlink 2 6" xfId="2290" xr:uid="{00000000-0005-0000-0000-0000D71A0000}"/>
    <cellStyle name="Hyperlink 2 7" xfId="2291" xr:uid="{00000000-0005-0000-0000-0000D81A0000}"/>
    <cellStyle name="Hyperlink 2 8" xfId="2292" xr:uid="{00000000-0005-0000-0000-0000D91A0000}"/>
    <cellStyle name="Hyperlink 2 9" xfId="2293" xr:uid="{00000000-0005-0000-0000-0000DA1A0000}"/>
    <cellStyle name="Hyperlink 3" xfId="2294" xr:uid="{00000000-0005-0000-0000-0000DB1A0000}"/>
    <cellStyle name="Hyperlink 3 10" xfId="2295" xr:uid="{00000000-0005-0000-0000-0000DC1A0000}"/>
    <cellStyle name="Hyperlink 3 11" xfId="2296" xr:uid="{00000000-0005-0000-0000-0000DD1A0000}"/>
    <cellStyle name="Hyperlink 3 12" xfId="2297" xr:uid="{00000000-0005-0000-0000-0000DE1A0000}"/>
    <cellStyle name="Hyperlink 3 2" xfId="2298" xr:uid="{00000000-0005-0000-0000-0000DF1A0000}"/>
    <cellStyle name="Hyperlink 3 3" xfId="2299" xr:uid="{00000000-0005-0000-0000-0000E01A0000}"/>
    <cellStyle name="Hyperlink 3 4" xfId="2300" xr:uid="{00000000-0005-0000-0000-0000E11A0000}"/>
    <cellStyle name="Hyperlink 3 5" xfId="2301" xr:uid="{00000000-0005-0000-0000-0000E21A0000}"/>
    <cellStyle name="Hyperlink 3 6" xfId="2302" xr:uid="{00000000-0005-0000-0000-0000E31A0000}"/>
    <cellStyle name="Hyperlink 3 7" xfId="2303" xr:uid="{00000000-0005-0000-0000-0000E41A0000}"/>
    <cellStyle name="Hyperlink 3 8" xfId="2304" xr:uid="{00000000-0005-0000-0000-0000E51A0000}"/>
    <cellStyle name="Hyperlink 3 9" xfId="2305" xr:uid="{00000000-0005-0000-0000-0000E61A0000}"/>
    <cellStyle name="Hyperlink 4" xfId="2306" xr:uid="{00000000-0005-0000-0000-0000E71A0000}"/>
    <cellStyle name="Hyperlink 5" xfId="2307" xr:uid="{00000000-0005-0000-0000-0000E81A0000}"/>
    <cellStyle name="InLink_Acquis_CapitalCost " xfId="2308" xr:uid="{00000000-0005-0000-0000-0000E91A0000}"/>
    <cellStyle name="Input (1dp#)_ Pies " xfId="2309" xr:uid="{00000000-0005-0000-0000-0000EA1A0000}"/>
    <cellStyle name="Input [yellow]" xfId="2310" xr:uid="{00000000-0005-0000-0000-0000EB1A0000}"/>
    <cellStyle name="Input 2" xfId="47" xr:uid="{00000000-0005-0000-0000-0000EC1A0000}"/>
    <cellStyle name="Input 2 10" xfId="9747" xr:uid="{00000000-0005-0000-0000-0000ED1A0000}"/>
    <cellStyle name="Input 2 2" xfId="65" xr:uid="{00000000-0005-0000-0000-0000EE1A0000}"/>
    <cellStyle name="Input 2 2 2" xfId="85" xr:uid="{00000000-0005-0000-0000-0000EF1A0000}"/>
    <cellStyle name="Input 2 2 2 2" xfId="9767" xr:uid="{00000000-0005-0000-0000-0000F01A0000}"/>
    <cellStyle name="Input 2 2 3" xfId="9753" xr:uid="{00000000-0005-0000-0000-0000F11A0000}"/>
    <cellStyle name="Input 2 3" xfId="79" xr:uid="{00000000-0005-0000-0000-0000F21A0000}"/>
    <cellStyle name="Input 2 3 2" xfId="9761" xr:uid="{00000000-0005-0000-0000-0000F31A0000}"/>
    <cellStyle name="Input 2 4" xfId="2311" xr:uid="{00000000-0005-0000-0000-0000F41A0000}"/>
    <cellStyle name="Input 2 5" xfId="2312" xr:uid="{00000000-0005-0000-0000-0000F51A0000}"/>
    <cellStyle name="Input 2 6" xfId="2313" xr:uid="{00000000-0005-0000-0000-0000F61A0000}"/>
    <cellStyle name="Input 2 7" xfId="2314" xr:uid="{00000000-0005-0000-0000-0000F71A0000}"/>
    <cellStyle name="Input 2 8" xfId="2315" xr:uid="{00000000-0005-0000-0000-0000F81A0000}"/>
    <cellStyle name="Input 2 9" xfId="2316" xr:uid="{00000000-0005-0000-0000-0000F91A0000}"/>
    <cellStyle name="Input 3" xfId="2317" xr:uid="{00000000-0005-0000-0000-0000FA1A0000}"/>
    <cellStyle name="InputBlueFont" xfId="2318" xr:uid="{00000000-0005-0000-0000-0000FB1A0000}"/>
    <cellStyle name="InputGen" xfId="2319" xr:uid="{00000000-0005-0000-0000-0000FC1A0000}"/>
    <cellStyle name="InputKeepColour" xfId="2320" xr:uid="{00000000-0005-0000-0000-0000FD1A0000}"/>
    <cellStyle name="InputKeepPale" xfId="2321" xr:uid="{00000000-0005-0000-0000-0000FE1A0000}"/>
    <cellStyle name="InputVariColour" xfId="2322" xr:uid="{00000000-0005-0000-0000-0000FF1A0000}"/>
    <cellStyle name="Integer" xfId="2323" xr:uid="{00000000-0005-0000-0000-0000001B0000}"/>
    <cellStyle name="Invisible" xfId="2324" xr:uid="{00000000-0005-0000-0000-0000011B0000}"/>
    <cellStyle name="Item" xfId="2325" xr:uid="{00000000-0005-0000-0000-0000021B0000}"/>
    <cellStyle name="Items_Obligatory" xfId="2326" xr:uid="{00000000-0005-0000-0000-0000031B0000}"/>
    <cellStyle name="ItemTypeClass" xfId="2327" xr:uid="{00000000-0005-0000-0000-0000041B0000}"/>
    <cellStyle name="ItemTypeClass 2" xfId="6861" xr:uid="{00000000-0005-0000-0000-0000051B0000}"/>
    <cellStyle name="KP_Normal" xfId="2328" xr:uid="{00000000-0005-0000-0000-0000061B0000}"/>
    <cellStyle name="Lien hypertexte visité_index" xfId="2329" xr:uid="{00000000-0005-0000-0000-0000071B0000}"/>
    <cellStyle name="Lien hypertexte_index" xfId="2330" xr:uid="{00000000-0005-0000-0000-0000081B0000}"/>
    <cellStyle name="ligne_detail" xfId="2331" xr:uid="{00000000-0005-0000-0000-0000091B0000}"/>
    <cellStyle name="Line" xfId="2332" xr:uid="{00000000-0005-0000-0000-00000A1B0000}"/>
    <cellStyle name="Line 2" xfId="5699" xr:uid="{00000000-0005-0000-0000-00000B1B0000}"/>
    <cellStyle name="Link Currency (0)" xfId="2333" xr:uid="{00000000-0005-0000-0000-00000C1B0000}"/>
    <cellStyle name="Link Currency (2)" xfId="2334" xr:uid="{00000000-0005-0000-0000-00000D1B0000}"/>
    <cellStyle name="Link Units (0)" xfId="2335" xr:uid="{00000000-0005-0000-0000-00000E1B0000}"/>
    <cellStyle name="Link Units (1)" xfId="2336" xr:uid="{00000000-0005-0000-0000-00000F1B0000}"/>
    <cellStyle name="Link Units (2)" xfId="2337" xr:uid="{00000000-0005-0000-0000-0000101B0000}"/>
    <cellStyle name="Linked Cell 2" xfId="48" xr:uid="{00000000-0005-0000-0000-0000111B0000}"/>
    <cellStyle name="Linked Cell 2 2" xfId="2338" xr:uid="{00000000-0005-0000-0000-0000121B0000}"/>
    <cellStyle name="Linked Cell 2 3" xfId="2339" xr:uid="{00000000-0005-0000-0000-0000131B0000}"/>
    <cellStyle name="Linked Cell 2 4" xfId="2340" xr:uid="{00000000-0005-0000-0000-0000141B0000}"/>
    <cellStyle name="Linked Cell 2 5" xfId="2341" xr:uid="{00000000-0005-0000-0000-0000151B0000}"/>
    <cellStyle name="Linked Cell 2 6" xfId="2342" xr:uid="{00000000-0005-0000-0000-0000161B0000}"/>
    <cellStyle name="Linked Cell 2 7" xfId="2343" xr:uid="{00000000-0005-0000-0000-0000171B0000}"/>
    <cellStyle name="Linked Cell 2 8" xfId="2344" xr:uid="{00000000-0005-0000-0000-0000181B0000}"/>
    <cellStyle name="Linked Cell 2 9" xfId="2345" xr:uid="{00000000-0005-0000-0000-0000191B0000}"/>
    <cellStyle name="Linked Cell 3" xfId="2346" xr:uid="{00000000-0005-0000-0000-00001A1B0000}"/>
    <cellStyle name="m/d/yy" xfId="2347" xr:uid="{00000000-0005-0000-0000-00001B1B0000}"/>
    <cellStyle name="m/d/yy 2" xfId="5700" xr:uid="{00000000-0005-0000-0000-00001C1B0000}"/>
    <cellStyle name="m1" xfId="2348" xr:uid="{00000000-0005-0000-0000-00001D1B0000}"/>
    <cellStyle name="Major item" xfId="2349" xr:uid="{00000000-0005-0000-0000-00001E1B0000}"/>
    <cellStyle name="Margin" xfId="2350" xr:uid="{00000000-0005-0000-0000-00001F1B0000}"/>
    <cellStyle name="Migliaia (0)_Sheet1" xfId="2351" xr:uid="{00000000-0005-0000-0000-0000201B0000}"/>
    <cellStyle name="Migliaia_piv_polio" xfId="2352" xr:uid="{00000000-0005-0000-0000-0000211B0000}"/>
    <cellStyle name="Millares [0]_Asset Mgmt " xfId="2353" xr:uid="{00000000-0005-0000-0000-0000221B0000}"/>
    <cellStyle name="Millares_2AV_M_M " xfId="2354" xr:uid="{00000000-0005-0000-0000-0000231B0000}"/>
    <cellStyle name="Milliers [0]_CANADA1" xfId="2355" xr:uid="{00000000-0005-0000-0000-0000241B0000}"/>
    <cellStyle name="Milliers 2" xfId="2356" xr:uid="{00000000-0005-0000-0000-0000251B0000}"/>
    <cellStyle name="Milliers_CANADA1" xfId="2357" xr:uid="{00000000-0005-0000-0000-0000261B0000}"/>
    <cellStyle name="mm/dd/yy" xfId="2358" xr:uid="{00000000-0005-0000-0000-0000271B0000}"/>
    <cellStyle name="mod1" xfId="2359" xr:uid="{00000000-0005-0000-0000-0000281B0000}"/>
    <cellStyle name="modelo1" xfId="2360" xr:uid="{00000000-0005-0000-0000-0000291B0000}"/>
    <cellStyle name="Moneda [0]_2AV_M_M " xfId="2361" xr:uid="{00000000-0005-0000-0000-00002A1B0000}"/>
    <cellStyle name="Moneda_2AV_M_M " xfId="2362" xr:uid="{00000000-0005-0000-0000-00002B1B0000}"/>
    <cellStyle name="Monétaire [0]_CANADA1" xfId="2363" xr:uid="{00000000-0005-0000-0000-00002C1B0000}"/>
    <cellStyle name="Monétaire 2" xfId="2364" xr:uid="{00000000-0005-0000-0000-00002D1B0000}"/>
    <cellStyle name="Monétaire_CANADA1" xfId="2365" xr:uid="{00000000-0005-0000-0000-00002E1B0000}"/>
    <cellStyle name="Monetario" xfId="2366" xr:uid="{00000000-0005-0000-0000-00002F1B0000}"/>
    <cellStyle name="MonthYears" xfId="2367" xr:uid="{00000000-0005-0000-0000-0000301B0000}"/>
    <cellStyle name="Multiple" xfId="2368" xr:uid="{00000000-0005-0000-0000-0000311B0000}"/>
    <cellStyle name="Multiple (no x)" xfId="2369" xr:uid="{00000000-0005-0000-0000-0000321B0000}"/>
    <cellStyle name="Multiple (x)" xfId="2370" xr:uid="{00000000-0005-0000-0000-0000331B0000}"/>
    <cellStyle name="Multiple [0]" xfId="2371" xr:uid="{00000000-0005-0000-0000-0000341B0000}"/>
    <cellStyle name="Multiple [1]" xfId="2372" xr:uid="{00000000-0005-0000-0000-0000351B0000}"/>
    <cellStyle name="Multiple [2]" xfId="2373" xr:uid="{00000000-0005-0000-0000-0000361B0000}"/>
    <cellStyle name="Multiple [3]" xfId="2374" xr:uid="{00000000-0005-0000-0000-0000371B0000}"/>
    <cellStyle name="Multiple_1030171N" xfId="2375" xr:uid="{00000000-0005-0000-0000-0000381B0000}"/>
    <cellStyle name="neg0.0_CapitalCost " xfId="2376" xr:uid="{00000000-0005-0000-0000-0000391B0000}"/>
    <cellStyle name="Neutral 2" xfId="49" xr:uid="{00000000-0005-0000-0000-00003A1B0000}"/>
    <cellStyle name="Neutral 2 2" xfId="2377" xr:uid="{00000000-0005-0000-0000-00003B1B0000}"/>
    <cellStyle name="Neutral 2 3" xfId="2378" xr:uid="{00000000-0005-0000-0000-00003C1B0000}"/>
    <cellStyle name="Neutral 2 4" xfId="2379" xr:uid="{00000000-0005-0000-0000-00003D1B0000}"/>
    <cellStyle name="Neutral 2 5" xfId="2380" xr:uid="{00000000-0005-0000-0000-00003E1B0000}"/>
    <cellStyle name="Neutral 2 6" xfId="2381" xr:uid="{00000000-0005-0000-0000-00003F1B0000}"/>
    <cellStyle name="Neutral 2 7" xfId="2382" xr:uid="{00000000-0005-0000-0000-0000401B0000}"/>
    <cellStyle name="Neutral 2 8" xfId="2383" xr:uid="{00000000-0005-0000-0000-0000411B0000}"/>
    <cellStyle name="Neutral 2 9" xfId="2384" xr:uid="{00000000-0005-0000-0000-0000421B0000}"/>
    <cellStyle name="Neutral 3" xfId="2385" xr:uid="{00000000-0005-0000-0000-0000431B0000}"/>
    <cellStyle name="New" xfId="2386" xr:uid="{00000000-0005-0000-0000-0000441B0000}"/>
    <cellStyle name="Nil" xfId="2387" xr:uid="{00000000-0005-0000-0000-0000451B0000}"/>
    <cellStyle name="no dec" xfId="2388" xr:uid="{00000000-0005-0000-0000-0000461B0000}"/>
    <cellStyle name="No-definido" xfId="2389" xr:uid="{00000000-0005-0000-0000-0000471B0000}"/>
    <cellStyle name="Non_Input_Cell_Figures" xfId="2390" xr:uid="{00000000-0005-0000-0000-0000481B0000}"/>
    <cellStyle name="NonPrintingArea" xfId="2391" xr:uid="{00000000-0005-0000-0000-0000491B0000}"/>
    <cellStyle name="NORAYAS" xfId="2392" xr:uid="{00000000-0005-0000-0000-00004A1B0000}"/>
    <cellStyle name="Normal" xfId="0" builtinId="0"/>
    <cellStyle name="Normal--" xfId="4541" xr:uid="{00000000-0005-0000-0000-00004C1B0000}"/>
    <cellStyle name="Normal - Style1" xfId="2393" xr:uid="{00000000-0005-0000-0000-00004D1B0000}"/>
    <cellStyle name="Normal [0]" xfId="2394" xr:uid="{00000000-0005-0000-0000-00004E1B0000}"/>
    <cellStyle name="Normal [1]" xfId="2395" xr:uid="{00000000-0005-0000-0000-00004F1B0000}"/>
    <cellStyle name="Normal [3]" xfId="2396" xr:uid="{00000000-0005-0000-0000-0000501B0000}"/>
    <cellStyle name="Normal [3] 2" xfId="2397" xr:uid="{00000000-0005-0000-0000-0000511B0000}"/>
    <cellStyle name="Normal [3] 3" xfId="2398" xr:uid="{00000000-0005-0000-0000-0000521B0000}"/>
    <cellStyle name="Normal 10" xfId="2399" xr:uid="{00000000-0005-0000-0000-0000531B0000}"/>
    <cellStyle name="Normal 10 2" xfId="2400" xr:uid="{00000000-0005-0000-0000-0000541B0000}"/>
    <cellStyle name="Normal 10 3" xfId="2401" xr:uid="{00000000-0005-0000-0000-0000551B0000}"/>
    <cellStyle name="Normal 10 4" xfId="2402" xr:uid="{00000000-0005-0000-0000-0000561B0000}"/>
    <cellStyle name="Normal 10 5" xfId="2403" xr:uid="{00000000-0005-0000-0000-0000571B0000}"/>
    <cellStyle name="Normal 10 6" xfId="2404" xr:uid="{00000000-0005-0000-0000-0000581B0000}"/>
    <cellStyle name="Normal 10 7" xfId="669" xr:uid="{00000000-0005-0000-0000-0000591B0000}"/>
    <cellStyle name="Normal 11" xfId="2405" xr:uid="{00000000-0005-0000-0000-00005A1B0000}"/>
    <cellStyle name="Normal 11 2" xfId="2406" xr:uid="{00000000-0005-0000-0000-00005B1B0000}"/>
    <cellStyle name="Normal 11 2 2" xfId="2407" xr:uid="{00000000-0005-0000-0000-00005C1B0000}"/>
    <cellStyle name="Normal 11 3" xfId="2408" xr:uid="{00000000-0005-0000-0000-00005D1B0000}"/>
    <cellStyle name="Normal 11 4" xfId="2409" xr:uid="{00000000-0005-0000-0000-00005E1B0000}"/>
    <cellStyle name="Normal 11 5" xfId="2410" xr:uid="{00000000-0005-0000-0000-00005F1B0000}"/>
    <cellStyle name="Normal 11 6" xfId="2411" xr:uid="{00000000-0005-0000-0000-0000601B0000}"/>
    <cellStyle name="Normal 11 7" xfId="2412" xr:uid="{00000000-0005-0000-0000-0000611B0000}"/>
    <cellStyle name="Normal 12" xfId="2413" xr:uid="{00000000-0005-0000-0000-0000621B0000}"/>
    <cellStyle name="Normal 12 2" xfId="2414" xr:uid="{00000000-0005-0000-0000-0000631B0000}"/>
    <cellStyle name="Normal 12 3" xfId="2415" xr:uid="{00000000-0005-0000-0000-0000641B0000}"/>
    <cellStyle name="Normal 12 4" xfId="2416" xr:uid="{00000000-0005-0000-0000-0000651B0000}"/>
    <cellStyle name="Normal 12 5" xfId="2417" xr:uid="{00000000-0005-0000-0000-0000661B0000}"/>
    <cellStyle name="Normal 13" xfId="2418" xr:uid="{00000000-0005-0000-0000-0000671B0000}"/>
    <cellStyle name="Normal 13 2" xfId="2419" xr:uid="{00000000-0005-0000-0000-0000681B0000}"/>
    <cellStyle name="Normal 13 3" xfId="2420" xr:uid="{00000000-0005-0000-0000-0000691B0000}"/>
    <cellStyle name="Normal 14" xfId="2421" xr:uid="{00000000-0005-0000-0000-00006A1B0000}"/>
    <cellStyle name="Normal 14 2" xfId="2422" xr:uid="{00000000-0005-0000-0000-00006B1B0000}"/>
    <cellStyle name="Normal 14 3" xfId="2423" xr:uid="{00000000-0005-0000-0000-00006C1B0000}"/>
    <cellStyle name="Normal 15" xfId="2424" xr:uid="{00000000-0005-0000-0000-00006D1B0000}"/>
    <cellStyle name="Normal 15 2" xfId="2425" xr:uid="{00000000-0005-0000-0000-00006E1B0000}"/>
    <cellStyle name="Normal 15 2 2" xfId="2426" xr:uid="{00000000-0005-0000-0000-00006F1B0000}"/>
    <cellStyle name="Normal 15 3" xfId="2427" xr:uid="{00000000-0005-0000-0000-0000701B0000}"/>
    <cellStyle name="Normal 15 4" xfId="2428" xr:uid="{00000000-0005-0000-0000-0000711B0000}"/>
    <cellStyle name="Normal 16" xfId="2429" xr:uid="{00000000-0005-0000-0000-0000721B0000}"/>
    <cellStyle name="Normal 16 2" xfId="2430" xr:uid="{00000000-0005-0000-0000-0000731B0000}"/>
    <cellStyle name="Normal 16 3" xfId="2431" xr:uid="{00000000-0005-0000-0000-0000741B0000}"/>
    <cellStyle name="Normal 17" xfId="2432" xr:uid="{00000000-0005-0000-0000-0000751B0000}"/>
    <cellStyle name="Normal 18" xfId="2433" xr:uid="{00000000-0005-0000-0000-0000761B0000}"/>
    <cellStyle name="Normal 18 2" xfId="2434" xr:uid="{00000000-0005-0000-0000-0000771B0000}"/>
    <cellStyle name="Normal 19" xfId="2435" xr:uid="{00000000-0005-0000-0000-0000781B0000}"/>
    <cellStyle name="Normal 2" xfId="5" xr:uid="{00000000-0005-0000-0000-0000791B0000}"/>
    <cellStyle name="Normal-- 2" xfId="4542" xr:uid="{00000000-0005-0000-0000-00007A1B0000}"/>
    <cellStyle name="Normal 2 10" xfId="2436" xr:uid="{00000000-0005-0000-0000-00007B1B0000}"/>
    <cellStyle name="Normal 2 10 2" xfId="2437" xr:uid="{00000000-0005-0000-0000-00007C1B0000}"/>
    <cellStyle name="Normal 2 11" xfId="2438" xr:uid="{00000000-0005-0000-0000-00007D1B0000}"/>
    <cellStyle name="Normal 2 11 2" xfId="2439" xr:uid="{00000000-0005-0000-0000-00007E1B0000}"/>
    <cellStyle name="Normal 2 12" xfId="2440" xr:uid="{00000000-0005-0000-0000-00007F1B0000}"/>
    <cellStyle name="Normal 2 12 2" xfId="2441" xr:uid="{00000000-0005-0000-0000-0000801B0000}"/>
    <cellStyle name="Normal 2 13" xfId="2442" xr:uid="{00000000-0005-0000-0000-0000811B0000}"/>
    <cellStyle name="Normal 2 13 2" xfId="2443" xr:uid="{00000000-0005-0000-0000-0000821B0000}"/>
    <cellStyle name="Normal 2 14" xfId="2444" xr:uid="{00000000-0005-0000-0000-0000831B0000}"/>
    <cellStyle name="Normal 2 14 2" xfId="2445" xr:uid="{00000000-0005-0000-0000-0000841B0000}"/>
    <cellStyle name="Normal 2 15" xfId="2446" xr:uid="{00000000-0005-0000-0000-0000851B0000}"/>
    <cellStyle name="Normal 2 15 2" xfId="2447" xr:uid="{00000000-0005-0000-0000-0000861B0000}"/>
    <cellStyle name="Normal 2 16" xfId="2448" xr:uid="{00000000-0005-0000-0000-0000871B0000}"/>
    <cellStyle name="Normal 2 16 2" xfId="2449" xr:uid="{00000000-0005-0000-0000-0000881B0000}"/>
    <cellStyle name="Normal 2 17" xfId="2450" xr:uid="{00000000-0005-0000-0000-0000891B0000}"/>
    <cellStyle name="Normal 2 17 2" xfId="2451" xr:uid="{00000000-0005-0000-0000-00008A1B0000}"/>
    <cellStyle name="Normal 2 18" xfId="2452" xr:uid="{00000000-0005-0000-0000-00008B1B0000}"/>
    <cellStyle name="Normal 2 18 2" xfId="2453" xr:uid="{00000000-0005-0000-0000-00008C1B0000}"/>
    <cellStyle name="Normal 2 19" xfId="2454" xr:uid="{00000000-0005-0000-0000-00008D1B0000}"/>
    <cellStyle name="Normal 2 19 2" xfId="2455" xr:uid="{00000000-0005-0000-0000-00008E1B0000}"/>
    <cellStyle name="Normal 2 2" xfId="6" xr:uid="{00000000-0005-0000-0000-00008F1B0000}"/>
    <cellStyle name="Normal 2 2 2" xfId="51" xr:uid="{00000000-0005-0000-0000-0000901B0000}"/>
    <cellStyle name="Normal 2 2 2 2" xfId="2456" xr:uid="{00000000-0005-0000-0000-0000911B0000}"/>
    <cellStyle name="Normal 2 2 2 2 2" xfId="2457" xr:uid="{00000000-0005-0000-0000-0000921B0000}"/>
    <cellStyle name="Normal 2 2 2 3" xfId="2458" xr:uid="{00000000-0005-0000-0000-0000931B0000}"/>
    <cellStyle name="Normal 2 2 2 4" xfId="2459" xr:uid="{00000000-0005-0000-0000-0000941B0000}"/>
    <cellStyle name="Normal 2 2 2 5" xfId="2460" xr:uid="{00000000-0005-0000-0000-0000951B0000}"/>
    <cellStyle name="Normal 2 2 2 6" xfId="2461" xr:uid="{00000000-0005-0000-0000-0000961B0000}"/>
    <cellStyle name="Normal 2 2 3" xfId="2462" xr:uid="{00000000-0005-0000-0000-0000971B0000}"/>
    <cellStyle name="Normal 2 2 4" xfId="2463" xr:uid="{00000000-0005-0000-0000-0000981B0000}"/>
    <cellStyle name="Normal 2 2 4 2" xfId="2464" xr:uid="{00000000-0005-0000-0000-0000991B0000}"/>
    <cellStyle name="Normal 2 2 4 3" xfId="2465" xr:uid="{00000000-0005-0000-0000-00009A1B0000}"/>
    <cellStyle name="Normal 2 2 5" xfId="2466" xr:uid="{00000000-0005-0000-0000-00009B1B0000}"/>
    <cellStyle name="Normal 2 2 6" xfId="2467" xr:uid="{00000000-0005-0000-0000-00009C1B0000}"/>
    <cellStyle name="Normal 2 20" xfId="2468" xr:uid="{00000000-0005-0000-0000-00009D1B0000}"/>
    <cellStyle name="Normal 2 20 2" xfId="2469" xr:uid="{00000000-0005-0000-0000-00009E1B0000}"/>
    <cellStyle name="Normal 2 21" xfId="2470" xr:uid="{00000000-0005-0000-0000-00009F1B0000}"/>
    <cellStyle name="Normal 2 21 2" xfId="2471" xr:uid="{00000000-0005-0000-0000-0000A01B0000}"/>
    <cellStyle name="Normal 2 22" xfId="2472" xr:uid="{00000000-0005-0000-0000-0000A11B0000}"/>
    <cellStyle name="Normal 2 22 2" xfId="2473" xr:uid="{00000000-0005-0000-0000-0000A21B0000}"/>
    <cellStyle name="Normal 2 23" xfId="2474" xr:uid="{00000000-0005-0000-0000-0000A31B0000}"/>
    <cellStyle name="Normal 2 23 2" xfId="2475" xr:uid="{00000000-0005-0000-0000-0000A41B0000}"/>
    <cellStyle name="Normal 2 24" xfId="2476" xr:uid="{00000000-0005-0000-0000-0000A51B0000}"/>
    <cellStyle name="Normal 2 24 2" xfId="2477" xr:uid="{00000000-0005-0000-0000-0000A61B0000}"/>
    <cellStyle name="Normal 2 24 2 2" xfId="2478" xr:uid="{00000000-0005-0000-0000-0000A71B0000}"/>
    <cellStyle name="Normal 2 24 3" xfId="2479" xr:uid="{00000000-0005-0000-0000-0000A81B0000}"/>
    <cellStyle name="Normal 2 24 4" xfId="2480" xr:uid="{00000000-0005-0000-0000-0000A91B0000}"/>
    <cellStyle name="Normal 2 25" xfId="2481" xr:uid="{00000000-0005-0000-0000-0000AA1B0000}"/>
    <cellStyle name="Normal 2 25 2" xfId="2482" xr:uid="{00000000-0005-0000-0000-0000AB1B0000}"/>
    <cellStyle name="Normal 2 26" xfId="2483" xr:uid="{00000000-0005-0000-0000-0000AC1B0000}"/>
    <cellStyle name="Normal 2 26 2" xfId="2484" xr:uid="{00000000-0005-0000-0000-0000AD1B0000}"/>
    <cellStyle name="Normal 2 27" xfId="2485" xr:uid="{00000000-0005-0000-0000-0000AE1B0000}"/>
    <cellStyle name="Normal 2 27 2" xfId="2486" xr:uid="{00000000-0005-0000-0000-0000AF1B0000}"/>
    <cellStyle name="Normal 2 28" xfId="2487" xr:uid="{00000000-0005-0000-0000-0000B01B0000}"/>
    <cellStyle name="Normal 2 28 2" xfId="2488" xr:uid="{00000000-0005-0000-0000-0000B11B0000}"/>
    <cellStyle name="Normal 2 29" xfId="2489" xr:uid="{00000000-0005-0000-0000-0000B21B0000}"/>
    <cellStyle name="Normal 2 29 2" xfId="2490" xr:uid="{00000000-0005-0000-0000-0000B31B0000}"/>
    <cellStyle name="Normal 2 3" xfId="50" xr:uid="{00000000-0005-0000-0000-0000B41B0000}"/>
    <cellStyle name="Normal 2 3 2" xfId="2491" xr:uid="{00000000-0005-0000-0000-0000B51B0000}"/>
    <cellStyle name="Normal 2 3 3" xfId="2492" xr:uid="{00000000-0005-0000-0000-0000B61B0000}"/>
    <cellStyle name="Normal 2 30" xfId="2493" xr:uid="{00000000-0005-0000-0000-0000B71B0000}"/>
    <cellStyle name="Normal 2 30 2" xfId="2494" xr:uid="{00000000-0005-0000-0000-0000B81B0000}"/>
    <cellStyle name="Normal 2 31" xfId="2495" xr:uid="{00000000-0005-0000-0000-0000B91B0000}"/>
    <cellStyle name="Normal 2 31 2" xfId="2496" xr:uid="{00000000-0005-0000-0000-0000BA1B0000}"/>
    <cellStyle name="Normal 2 32" xfId="2497" xr:uid="{00000000-0005-0000-0000-0000BB1B0000}"/>
    <cellStyle name="Normal 2 33" xfId="2498" xr:uid="{00000000-0005-0000-0000-0000BC1B0000}"/>
    <cellStyle name="Normal 2 34" xfId="2499" xr:uid="{00000000-0005-0000-0000-0000BD1B0000}"/>
    <cellStyle name="Normal 2 35" xfId="2500" xr:uid="{00000000-0005-0000-0000-0000BE1B0000}"/>
    <cellStyle name="Normal 2 36" xfId="2501" xr:uid="{00000000-0005-0000-0000-0000BF1B0000}"/>
    <cellStyle name="Normal 2 37" xfId="2502" xr:uid="{00000000-0005-0000-0000-0000C01B0000}"/>
    <cellStyle name="Normal 2 38" xfId="2503" xr:uid="{00000000-0005-0000-0000-0000C11B0000}"/>
    <cellStyle name="Normal 2 38 2" xfId="2504" xr:uid="{00000000-0005-0000-0000-0000C21B0000}"/>
    <cellStyle name="Normal 2 39" xfId="2505" xr:uid="{00000000-0005-0000-0000-0000C31B0000}"/>
    <cellStyle name="Normal 2 4" xfId="614" xr:uid="{00000000-0005-0000-0000-0000C41B0000}"/>
    <cellStyle name="Normal 2 4 2" xfId="2506" xr:uid="{00000000-0005-0000-0000-0000C51B0000}"/>
    <cellStyle name="Normal 2 4 3" xfId="2507" xr:uid="{00000000-0005-0000-0000-0000C61B0000}"/>
    <cellStyle name="Normal 2 4 4" xfId="2508" xr:uid="{00000000-0005-0000-0000-0000C71B0000}"/>
    <cellStyle name="Normal 2 40" xfId="2509" xr:uid="{00000000-0005-0000-0000-0000C81B0000}"/>
    <cellStyle name="Normal 2 41" xfId="2510" xr:uid="{00000000-0005-0000-0000-0000C91B0000}"/>
    <cellStyle name="Normal 2 42" xfId="2511" xr:uid="{00000000-0005-0000-0000-0000CA1B0000}"/>
    <cellStyle name="Normal 2 43" xfId="2512" xr:uid="{00000000-0005-0000-0000-0000CB1B0000}"/>
    <cellStyle name="Normal 2 44" xfId="2513" xr:uid="{00000000-0005-0000-0000-0000CC1B0000}"/>
    <cellStyle name="Normal 2 45" xfId="2514" xr:uid="{00000000-0005-0000-0000-0000CD1B0000}"/>
    <cellStyle name="Normal 2 46" xfId="2515" xr:uid="{00000000-0005-0000-0000-0000CE1B0000}"/>
    <cellStyle name="Normal 2 47" xfId="2516" xr:uid="{00000000-0005-0000-0000-0000CF1B0000}"/>
    <cellStyle name="Normal 2 48" xfId="5151" xr:uid="{00000000-0005-0000-0000-0000D01B0000}"/>
    <cellStyle name="Normal 2 5" xfId="623" xr:uid="{00000000-0005-0000-0000-0000D11B0000}"/>
    <cellStyle name="Normal 2 5 2" xfId="2517" xr:uid="{00000000-0005-0000-0000-0000D21B0000}"/>
    <cellStyle name="Normal 2 5 3" xfId="2518" xr:uid="{00000000-0005-0000-0000-0000D31B0000}"/>
    <cellStyle name="Normal 2 59 2" xfId="9773" xr:uid="{00000000-0005-0000-0000-0000D41B0000}"/>
    <cellStyle name="Normal 2 6" xfId="2519" xr:uid="{00000000-0005-0000-0000-0000D51B0000}"/>
    <cellStyle name="Normal 2 6 2" xfId="2520" xr:uid="{00000000-0005-0000-0000-0000D61B0000}"/>
    <cellStyle name="Normal 2 7" xfId="2521" xr:uid="{00000000-0005-0000-0000-0000D71B0000}"/>
    <cellStyle name="Normal 2 7 2" xfId="2522" xr:uid="{00000000-0005-0000-0000-0000D81B0000}"/>
    <cellStyle name="Normal 2 8" xfId="2523" xr:uid="{00000000-0005-0000-0000-0000D91B0000}"/>
    <cellStyle name="Normal 2 8 2" xfId="2524" xr:uid="{00000000-0005-0000-0000-0000DA1B0000}"/>
    <cellStyle name="Normal 2 9" xfId="2525" xr:uid="{00000000-0005-0000-0000-0000DB1B0000}"/>
    <cellStyle name="Normal 2 9 2" xfId="2526" xr:uid="{00000000-0005-0000-0000-0000DC1B0000}"/>
    <cellStyle name="Normal 20" xfId="2527" xr:uid="{00000000-0005-0000-0000-0000DD1B0000}"/>
    <cellStyle name="Normal 21" xfId="2528" xr:uid="{00000000-0005-0000-0000-0000DE1B0000}"/>
    <cellStyle name="Normal 22" xfId="2529" xr:uid="{00000000-0005-0000-0000-0000DF1B0000}"/>
    <cellStyle name="Normal 23" xfId="2530" xr:uid="{00000000-0005-0000-0000-0000E01B0000}"/>
    <cellStyle name="Normal 24" xfId="2531" xr:uid="{00000000-0005-0000-0000-0000E11B0000}"/>
    <cellStyle name="Normal 25" xfId="2532" xr:uid="{00000000-0005-0000-0000-0000E21B0000}"/>
    <cellStyle name="Normal 25 10" xfId="2533" xr:uid="{00000000-0005-0000-0000-0000E31B0000}"/>
    <cellStyle name="Normal 25 100" xfId="2534" xr:uid="{00000000-0005-0000-0000-0000E41B0000}"/>
    <cellStyle name="Normal 25 101" xfId="2535" xr:uid="{00000000-0005-0000-0000-0000E51B0000}"/>
    <cellStyle name="Normal 25 102" xfId="2536" xr:uid="{00000000-0005-0000-0000-0000E61B0000}"/>
    <cellStyle name="Normal 25 103" xfId="2537" xr:uid="{00000000-0005-0000-0000-0000E71B0000}"/>
    <cellStyle name="Normal 25 104" xfId="2538" xr:uid="{00000000-0005-0000-0000-0000E81B0000}"/>
    <cellStyle name="Normal 25 105" xfId="2539" xr:uid="{00000000-0005-0000-0000-0000E91B0000}"/>
    <cellStyle name="Normal 25 106" xfId="2540" xr:uid="{00000000-0005-0000-0000-0000EA1B0000}"/>
    <cellStyle name="Normal 25 107" xfId="2541" xr:uid="{00000000-0005-0000-0000-0000EB1B0000}"/>
    <cellStyle name="Normal 25 108" xfId="2542" xr:uid="{00000000-0005-0000-0000-0000EC1B0000}"/>
    <cellStyle name="Normal 25 109" xfId="2543" xr:uid="{00000000-0005-0000-0000-0000ED1B0000}"/>
    <cellStyle name="Normal 25 11" xfId="2544" xr:uid="{00000000-0005-0000-0000-0000EE1B0000}"/>
    <cellStyle name="Normal 25 12" xfId="2545" xr:uid="{00000000-0005-0000-0000-0000EF1B0000}"/>
    <cellStyle name="Normal 25 13" xfId="2546" xr:uid="{00000000-0005-0000-0000-0000F01B0000}"/>
    <cellStyle name="Normal 25 14" xfId="2547" xr:uid="{00000000-0005-0000-0000-0000F11B0000}"/>
    <cellStyle name="Normal 25 15" xfId="2548" xr:uid="{00000000-0005-0000-0000-0000F21B0000}"/>
    <cellStyle name="Normal 25 16" xfId="2549" xr:uid="{00000000-0005-0000-0000-0000F31B0000}"/>
    <cellStyle name="Normal 25 17" xfId="2550" xr:uid="{00000000-0005-0000-0000-0000F41B0000}"/>
    <cellStyle name="Normal 25 18" xfId="2551" xr:uid="{00000000-0005-0000-0000-0000F51B0000}"/>
    <cellStyle name="Normal 25 19" xfId="2552" xr:uid="{00000000-0005-0000-0000-0000F61B0000}"/>
    <cellStyle name="Normal 25 2" xfId="2553" xr:uid="{00000000-0005-0000-0000-0000F71B0000}"/>
    <cellStyle name="Normal 25 20" xfId="2554" xr:uid="{00000000-0005-0000-0000-0000F81B0000}"/>
    <cellStyle name="Normal 25 21" xfId="2555" xr:uid="{00000000-0005-0000-0000-0000F91B0000}"/>
    <cellStyle name="Normal 25 22" xfId="2556" xr:uid="{00000000-0005-0000-0000-0000FA1B0000}"/>
    <cellStyle name="Normal 25 23" xfId="2557" xr:uid="{00000000-0005-0000-0000-0000FB1B0000}"/>
    <cellStyle name="Normal 25 24" xfId="2558" xr:uid="{00000000-0005-0000-0000-0000FC1B0000}"/>
    <cellStyle name="Normal 25 25" xfId="2559" xr:uid="{00000000-0005-0000-0000-0000FD1B0000}"/>
    <cellStyle name="Normal 25 26" xfId="2560" xr:uid="{00000000-0005-0000-0000-0000FE1B0000}"/>
    <cellStyle name="Normal 25 27" xfId="2561" xr:uid="{00000000-0005-0000-0000-0000FF1B0000}"/>
    <cellStyle name="Normal 25 28" xfId="2562" xr:uid="{00000000-0005-0000-0000-0000001C0000}"/>
    <cellStyle name="Normal 25 29" xfId="2563" xr:uid="{00000000-0005-0000-0000-0000011C0000}"/>
    <cellStyle name="Normal 25 3" xfId="2564" xr:uid="{00000000-0005-0000-0000-0000021C0000}"/>
    <cellStyle name="Normal 25 30" xfId="2565" xr:uid="{00000000-0005-0000-0000-0000031C0000}"/>
    <cellStyle name="Normal 25 31" xfId="2566" xr:uid="{00000000-0005-0000-0000-0000041C0000}"/>
    <cellStyle name="Normal 25 32" xfId="2567" xr:uid="{00000000-0005-0000-0000-0000051C0000}"/>
    <cellStyle name="Normal 25 33" xfId="2568" xr:uid="{00000000-0005-0000-0000-0000061C0000}"/>
    <cellStyle name="Normal 25 34" xfId="2569" xr:uid="{00000000-0005-0000-0000-0000071C0000}"/>
    <cellStyle name="Normal 25 35" xfId="2570" xr:uid="{00000000-0005-0000-0000-0000081C0000}"/>
    <cellStyle name="Normal 25 36" xfId="2571" xr:uid="{00000000-0005-0000-0000-0000091C0000}"/>
    <cellStyle name="Normal 25 37" xfId="2572" xr:uid="{00000000-0005-0000-0000-00000A1C0000}"/>
    <cellStyle name="Normal 25 38" xfId="2573" xr:uid="{00000000-0005-0000-0000-00000B1C0000}"/>
    <cellStyle name="Normal 25 39" xfId="2574" xr:uid="{00000000-0005-0000-0000-00000C1C0000}"/>
    <cellStyle name="Normal 25 4" xfId="2575" xr:uid="{00000000-0005-0000-0000-00000D1C0000}"/>
    <cellStyle name="Normal 25 40" xfId="2576" xr:uid="{00000000-0005-0000-0000-00000E1C0000}"/>
    <cellStyle name="Normal 25 41" xfId="2577" xr:uid="{00000000-0005-0000-0000-00000F1C0000}"/>
    <cellStyle name="Normal 25 42" xfId="2578" xr:uid="{00000000-0005-0000-0000-0000101C0000}"/>
    <cellStyle name="Normal 25 43" xfId="2579" xr:uid="{00000000-0005-0000-0000-0000111C0000}"/>
    <cellStyle name="Normal 25 44" xfId="2580" xr:uid="{00000000-0005-0000-0000-0000121C0000}"/>
    <cellStyle name="Normal 25 45" xfId="2581" xr:uid="{00000000-0005-0000-0000-0000131C0000}"/>
    <cellStyle name="Normal 25 46" xfId="2582" xr:uid="{00000000-0005-0000-0000-0000141C0000}"/>
    <cellStyle name="Normal 25 47" xfId="2583" xr:uid="{00000000-0005-0000-0000-0000151C0000}"/>
    <cellStyle name="Normal 25 48" xfId="2584" xr:uid="{00000000-0005-0000-0000-0000161C0000}"/>
    <cellStyle name="Normal 25 49" xfId="2585" xr:uid="{00000000-0005-0000-0000-0000171C0000}"/>
    <cellStyle name="Normal 25 5" xfId="2586" xr:uid="{00000000-0005-0000-0000-0000181C0000}"/>
    <cellStyle name="Normal 25 50" xfId="2587" xr:uid="{00000000-0005-0000-0000-0000191C0000}"/>
    <cellStyle name="Normal 25 51" xfId="2588" xr:uid="{00000000-0005-0000-0000-00001A1C0000}"/>
    <cellStyle name="Normal 25 52" xfId="2589" xr:uid="{00000000-0005-0000-0000-00001B1C0000}"/>
    <cellStyle name="Normal 25 53" xfId="2590" xr:uid="{00000000-0005-0000-0000-00001C1C0000}"/>
    <cellStyle name="Normal 25 54" xfId="2591" xr:uid="{00000000-0005-0000-0000-00001D1C0000}"/>
    <cellStyle name="Normal 25 55" xfId="2592" xr:uid="{00000000-0005-0000-0000-00001E1C0000}"/>
    <cellStyle name="Normal 25 56" xfId="2593" xr:uid="{00000000-0005-0000-0000-00001F1C0000}"/>
    <cellStyle name="Normal 25 57" xfId="2594" xr:uid="{00000000-0005-0000-0000-0000201C0000}"/>
    <cellStyle name="Normal 25 58" xfId="2595" xr:uid="{00000000-0005-0000-0000-0000211C0000}"/>
    <cellStyle name="Normal 25 59" xfId="2596" xr:uid="{00000000-0005-0000-0000-0000221C0000}"/>
    <cellStyle name="Normal 25 6" xfId="2597" xr:uid="{00000000-0005-0000-0000-0000231C0000}"/>
    <cellStyle name="Normal 25 60" xfId="2598" xr:uid="{00000000-0005-0000-0000-0000241C0000}"/>
    <cellStyle name="Normal 25 61" xfId="2599" xr:uid="{00000000-0005-0000-0000-0000251C0000}"/>
    <cellStyle name="Normal 25 62" xfId="2600" xr:uid="{00000000-0005-0000-0000-0000261C0000}"/>
    <cellStyle name="Normal 25 63" xfId="2601" xr:uid="{00000000-0005-0000-0000-0000271C0000}"/>
    <cellStyle name="Normal 25 64" xfId="2602" xr:uid="{00000000-0005-0000-0000-0000281C0000}"/>
    <cellStyle name="Normal 25 65" xfId="2603" xr:uid="{00000000-0005-0000-0000-0000291C0000}"/>
    <cellStyle name="Normal 25 66" xfId="2604" xr:uid="{00000000-0005-0000-0000-00002A1C0000}"/>
    <cellStyle name="Normal 25 67" xfId="2605" xr:uid="{00000000-0005-0000-0000-00002B1C0000}"/>
    <cellStyle name="Normal 25 68" xfId="2606" xr:uid="{00000000-0005-0000-0000-00002C1C0000}"/>
    <cellStyle name="Normal 25 69" xfId="2607" xr:uid="{00000000-0005-0000-0000-00002D1C0000}"/>
    <cellStyle name="Normal 25 7" xfId="2608" xr:uid="{00000000-0005-0000-0000-00002E1C0000}"/>
    <cellStyle name="Normal 25 70" xfId="2609" xr:uid="{00000000-0005-0000-0000-00002F1C0000}"/>
    <cellStyle name="Normal 25 71" xfId="2610" xr:uid="{00000000-0005-0000-0000-0000301C0000}"/>
    <cellStyle name="Normal 25 72" xfId="2611" xr:uid="{00000000-0005-0000-0000-0000311C0000}"/>
    <cellStyle name="Normal 25 73" xfId="2612" xr:uid="{00000000-0005-0000-0000-0000321C0000}"/>
    <cellStyle name="Normal 25 74" xfId="2613" xr:uid="{00000000-0005-0000-0000-0000331C0000}"/>
    <cellStyle name="Normal 25 75" xfId="2614" xr:uid="{00000000-0005-0000-0000-0000341C0000}"/>
    <cellStyle name="Normal 25 76" xfId="2615" xr:uid="{00000000-0005-0000-0000-0000351C0000}"/>
    <cellStyle name="Normal 25 77" xfId="2616" xr:uid="{00000000-0005-0000-0000-0000361C0000}"/>
    <cellStyle name="Normal 25 78" xfId="2617" xr:uid="{00000000-0005-0000-0000-0000371C0000}"/>
    <cellStyle name="Normal 25 79" xfId="2618" xr:uid="{00000000-0005-0000-0000-0000381C0000}"/>
    <cellStyle name="Normal 25 8" xfId="2619" xr:uid="{00000000-0005-0000-0000-0000391C0000}"/>
    <cellStyle name="Normal 25 80" xfId="2620" xr:uid="{00000000-0005-0000-0000-00003A1C0000}"/>
    <cellStyle name="Normal 25 81" xfId="2621" xr:uid="{00000000-0005-0000-0000-00003B1C0000}"/>
    <cellStyle name="Normal 25 82" xfId="2622" xr:uid="{00000000-0005-0000-0000-00003C1C0000}"/>
    <cellStyle name="Normal 25 83" xfId="2623" xr:uid="{00000000-0005-0000-0000-00003D1C0000}"/>
    <cellStyle name="Normal 25 84" xfId="2624" xr:uid="{00000000-0005-0000-0000-00003E1C0000}"/>
    <cellStyle name="Normal 25 85" xfId="2625" xr:uid="{00000000-0005-0000-0000-00003F1C0000}"/>
    <cellStyle name="Normal 25 86" xfId="2626" xr:uid="{00000000-0005-0000-0000-0000401C0000}"/>
    <cellStyle name="Normal 25 87" xfId="2627" xr:uid="{00000000-0005-0000-0000-0000411C0000}"/>
    <cellStyle name="Normal 25 88" xfId="2628" xr:uid="{00000000-0005-0000-0000-0000421C0000}"/>
    <cellStyle name="Normal 25 89" xfId="2629" xr:uid="{00000000-0005-0000-0000-0000431C0000}"/>
    <cellStyle name="Normal 25 9" xfId="2630" xr:uid="{00000000-0005-0000-0000-0000441C0000}"/>
    <cellStyle name="Normal 25 90" xfId="2631" xr:uid="{00000000-0005-0000-0000-0000451C0000}"/>
    <cellStyle name="Normal 25 91" xfId="2632" xr:uid="{00000000-0005-0000-0000-0000461C0000}"/>
    <cellStyle name="Normal 25 92" xfId="2633" xr:uid="{00000000-0005-0000-0000-0000471C0000}"/>
    <cellStyle name="Normal 25 93" xfId="2634" xr:uid="{00000000-0005-0000-0000-0000481C0000}"/>
    <cellStyle name="Normal 25 94" xfId="2635" xr:uid="{00000000-0005-0000-0000-0000491C0000}"/>
    <cellStyle name="Normal 25 95" xfId="2636" xr:uid="{00000000-0005-0000-0000-00004A1C0000}"/>
    <cellStyle name="Normal 25 96" xfId="2637" xr:uid="{00000000-0005-0000-0000-00004B1C0000}"/>
    <cellStyle name="Normal 25 97" xfId="2638" xr:uid="{00000000-0005-0000-0000-00004C1C0000}"/>
    <cellStyle name="Normal 25 98" xfId="2639" xr:uid="{00000000-0005-0000-0000-00004D1C0000}"/>
    <cellStyle name="Normal 25 99" xfId="2640" xr:uid="{00000000-0005-0000-0000-00004E1C0000}"/>
    <cellStyle name="Normal 26" xfId="2641" xr:uid="{00000000-0005-0000-0000-00004F1C0000}"/>
    <cellStyle name="Normal 26 10" xfId="2642" xr:uid="{00000000-0005-0000-0000-0000501C0000}"/>
    <cellStyle name="Normal 26 100" xfId="2643" xr:uid="{00000000-0005-0000-0000-0000511C0000}"/>
    <cellStyle name="Normal 26 101" xfId="2644" xr:uid="{00000000-0005-0000-0000-0000521C0000}"/>
    <cellStyle name="Normal 26 102" xfId="2645" xr:uid="{00000000-0005-0000-0000-0000531C0000}"/>
    <cellStyle name="Normal 26 103" xfId="2646" xr:uid="{00000000-0005-0000-0000-0000541C0000}"/>
    <cellStyle name="Normal 26 104" xfId="2647" xr:uid="{00000000-0005-0000-0000-0000551C0000}"/>
    <cellStyle name="Normal 26 105" xfId="2648" xr:uid="{00000000-0005-0000-0000-0000561C0000}"/>
    <cellStyle name="Normal 26 106" xfId="2649" xr:uid="{00000000-0005-0000-0000-0000571C0000}"/>
    <cellStyle name="Normal 26 107" xfId="2650" xr:uid="{00000000-0005-0000-0000-0000581C0000}"/>
    <cellStyle name="Normal 26 108" xfId="2651" xr:uid="{00000000-0005-0000-0000-0000591C0000}"/>
    <cellStyle name="Normal 26 109" xfId="2652" xr:uid="{00000000-0005-0000-0000-00005A1C0000}"/>
    <cellStyle name="Normal 26 11" xfId="2653" xr:uid="{00000000-0005-0000-0000-00005B1C0000}"/>
    <cellStyle name="Normal 26 12" xfId="2654" xr:uid="{00000000-0005-0000-0000-00005C1C0000}"/>
    <cellStyle name="Normal 26 13" xfId="2655" xr:uid="{00000000-0005-0000-0000-00005D1C0000}"/>
    <cellStyle name="Normal 26 14" xfId="2656" xr:uid="{00000000-0005-0000-0000-00005E1C0000}"/>
    <cellStyle name="Normal 26 15" xfId="2657" xr:uid="{00000000-0005-0000-0000-00005F1C0000}"/>
    <cellStyle name="Normal 26 16" xfId="2658" xr:uid="{00000000-0005-0000-0000-0000601C0000}"/>
    <cellStyle name="Normal 26 17" xfId="2659" xr:uid="{00000000-0005-0000-0000-0000611C0000}"/>
    <cellStyle name="Normal 26 18" xfId="2660" xr:uid="{00000000-0005-0000-0000-0000621C0000}"/>
    <cellStyle name="Normal 26 19" xfId="2661" xr:uid="{00000000-0005-0000-0000-0000631C0000}"/>
    <cellStyle name="Normal 26 2" xfId="2662" xr:uid="{00000000-0005-0000-0000-0000641C0000}"/>
    <cellStyle name="Normal 26 20" xfId="2663" xr:uid="{00000000-0005-0000-0000-0000651C0000}"/>
    <cellStyle name="Normal 26 21" xfId="2664" xr:uid="{00000000-0005-0000-0000-0000661C0000}"/>
    <cellStyle name="Normal 26 22" xfId="2665" xr:uid="{00000000-0005-0000-0000-0000671C0000}"/>
    <cellStyle name="Normal 26 23" xfId="2666" xr:uid="{00000000-0005-0000-0000-0000681C0000}"/>
    <cellStyle name="Normal 26 24" xfId="2667" xr:uid="{00000000-0005-0000-0000-0000691C0000}"/>
    <cellStyle name="Normal 26 25" xfId="2668" xr:uid="{00000000-0005-0000-0000-00006A1C0000}"/>
    <cellStyle name="Normal 26 26" xfId="2669" xr:uid="{00000000-0005-0000-0000-00006B1C0000}"/>
    <cellStyle name="Normal 26 27" xfId="2670" xr:uid="{00000000-0005-0000-0000-00006C1C0000}"/>
    <cellStyle name="Normal 26 28" xfId="2671" xr:uid="{00000000-0005-0000-0000-00006D1C0000}"/>
    <cellStyle name="Normal 26 29" xfId="2672" xr:uid="{00000000-0005-0000-0000-00006E1C0000}"/>
    <cellStyle name="Normal 26 3" xfId="2673" xr:uid="{00000000-0005-0000-0000-00006F1C0000}"/>
    <cellStyle name="Normal 26 30" xfId="2674" xr:uid="{00000000-0005-0000-0000-0000701C0000}"/>
    <cellStyle name="Normal 26 31" xfId="2675" xr:uid="{00000000-0005-0000-0000-0000711C0000}"/>
    <cellStyle name="Normal 26 32" xfId="2676" xr:uid="{00000000-0005-0000-0000-0000721C0000}"/>
    <cellStyle name="Normal 26 33" xfId="2677" xr:uid="{00000000-0005-0000-0000-0000731C0000}"/>
    <cellStyle name="Normal 26 34" xfId="2678" xr:uid="{00000000-0005-0000-0000-0000741C0000}"/>
    <cellStyle name="Normal 26 35" xfId="2679" xr:uid="{00000000-0005-0000-0000-0000751C0000}"/>
    <cellStyle name="Normal 26 36" xfId="2680" xr:uid="{00000000-0005-0000-0000-0000761C0000}"/>
    <cellStyle name="Normal 26 37" xfId="2681" xr:uid="{00000000-0005-0000-0000-0000771C0000}"/>
    <cellStyle name="Normal 26 38" xfId="2682" xr:uid="{00000000-0005-0000-0000-0000781C0000}"/>
    <cellStyle name="Normal 26 39" xfId="2683" xr:uid="{00000000-0005-0000-0000-0000791C0000}"/>
    <cellStyle name="Normal 26 4" xfId="2684" xr:uid="{00000000-0005-0000-0000-00007A1C0000}"/>
    <cellStyle name="Normal 26 40" xfId="2685" xr:uid="{00000000-0005-0000-0000-00007B1C0000}"/>
    <cellStyle name="Normal 26 41" xfId="2686" xr:uid="{00000000-0005-0000-0000-00007C1C0000}"/>
    <cellStyle name="Normal 26 42" xfId="2687" xr:uid="{00000000-0005-0000-0000-00007D1C0000}"/>
    <cellStyle name="Normal 26 43" xfId="2688" xr:uid="{00000000-0005-0000-0000-00007E1C0000}"/>
    <cellStyle name="Normal 26 44" xfId="2689" xr:uid="{00000000-0005-0000-0000-00007F1C0000}"/>
    <cellStyle name="Normal 26 45" xfId="2690" xr:uid="{00000000-0005-0000-0000-0000801C0000}"/>
    <cellStyle name="Normal 26 46" xfId="2691" xr:uid="{00000000-0005-0000-0000-0000811C0000}"/>
    <cellStyle name="Normal 26 47" xfId="2692" xr:uid="{00000000-0005-0000-0000-0000821C0000}"/>
    <cellStyle name="Normal 26 48" xfId="2693" xr:uid="{00000000-0005-0000-0000-0000831C0000}"/>
    <cellStyle name="Normal 26 49" xfId="2694" xr:uid="{00000000-0005-0000-0000-0000841C0000}"/>
    <cellStyle name="Normal 26 5" xfId="2695" xr:uid="{00000000-0005-0000-0000-0000851C0000}"/>
    <cellStyle name="Normal 26 50" xfId="2696" xr:uid="{00000000-0005-0000-0000-0000861C0000}"/>
    <cellStyle name="Normal 26 51" xfId="2697" xr:uid="{00000000-0005-0000-0000-0000871C0000}"/>
    <cellStyle name="Normal 26 52" xfId="2698" xr:uid="{00000000-0005-0000-0000-0000881C0000}"/>
    <cellStyle name="Normal 26 53" xfId="2699" xr:uid="{00000000-0005-0000-0000-0000891C0000}"/>
    <cellStyle name="Normal 26 54" xfId="2700" xr:uid="{00000000-0005-0000-0000-00008A1C0000}"/>
    <cellStyle name="Normal 26 55" xfId="2701" xr:uid="{00000000-0005-0000-0000-00008B1C0000}"/>
    <cellStyle name="Normal 26 56" xfId="2702" xr:uid="{00000000-0005-0000-0000-00008C1C0000}"/>
    <cellStyle name="Normal 26 57" xfId="2703" xr:uid="{00000000-0005-0000-0000-00008D1C0000}"/>
    <cellStyle name="Normal 26 58" xfId="2704" xr:uid="{00000000-0005-0000-0000-00008E1C0000}"/>
    <cellStyle name="Normal 26 59" xfId="2705" xr:uid="{00000000-0005-0000-0000-00008F1C0000}"/>
    <cellStyle name="Normal 26 6" xfId="2706" xr:uid="{00000000-0005-0000-0000-0000901C0000}"/>
    <cellStyle name="Normal 26 60" xfId="2707" xr:uid="{00000000-0005-0000-0000-0000911C0000}"/>
    <cellStyle name="Normal 26 61" xfId="2708" xr:uid="{00000000-0005-0000-0000-0000921C0000}"/>
    <cellStyle name="Normal 26 62" xfId="2709" xr:uid="{00000000-0005-0000-0000-0000931C0000}"/>
    <cellStyle name="Normal 26 63" xfId="2710" xr:uid="{00000000-0005-0000-0000-0000941C0000}"/>
    <cellStyle name="Normal 26 64" xfId="2711" xr:uid="{00000000-0005-0000-0000-0000951C0000}"/>
    <cellStyle name="Normal 26 65" xfId="2712" xr:uid="{00000000-0005-0000-0000-0000961C0000}"/>
    <cellStyle name="Normal 26 66" xfId="2713" xr:uid="{00000000-0005-0000-0000-0000971C0000}"/>
    <cellStyle name="Normal 26 67" xfId="2714" xr:uid="{00000000-0005-0000-0000-0000981C0000}"/>
    <cellStyle name="Normal 26 68" xfId="2715" xr:uid="{00000000-0005-0000-0000-0000991C0000}"/>
    <cellStyle name="Normal 26 69" xfId="2716" xr:uid="{00000000-0005-0000-0000-00009A1C0000}"/>
    <cellStyle name="Normal 26 7" xfId="2717" xr:uid="{00000000-0005-0000-0000-00009B1C0000}"/>
    <cellStyle name="Normal 26 70" xfId="2718" xr:uid="{00000000-0005-0000-0000-00009C1C0000}"/>
    <cellStyle name="Normal 26 71" xfId="2719" xr:uid="{00000000-0005-0000-0000-00009D1C0000}"/>
    <cellStyle name="Normal 26 72" xfId="2720" xr:uid="{00000000-0005-0000-0000-00009E1C0000}"/>
    <cellStyle name="Normal 26 73" xfId="2721" xr:uid="{00000000-0005-0000-0000-00009F1C0000}"/>
    <cellStyle name="Normal 26 74" xfId="2722" xr:uid="{00000000-0005-0000-0000-0000A01C0000}"/>
    <cellStyle name="Normal 26 75" xfId="2723" xr:uid="{00000000-0005-0000-0000-0000A11C0000}"/>
    <cellStyle name="Normal 26 76" xfId="2724" xr:uid="{00000000-0005-0000-0000-0000A21C0000}"/>
    <cellStyle name="Normal 26 77" xfId="2725" xr:uid="{00000000-0005-0000-0000-0000A31C0000}"/>
    <cellStyle name="Normal 26 78" xfId="2726" xr:uid="{00000000-0005-0000-0000-0000A41C0000}"/>
    <cellStyle name="Normal 26 79" xfId="2727" xr:uid="{00000000-0005-0000-0000-0000A51C0000}"/>
    <cellStyle name="Normal 26 8" xfId="2728" xr:uid="{00000000-0005-0000-0000-0000A61C0000}"/>
    <cellStyle name="Normal 26 80" xfId="2729" xr:uid="{00000000-0005-0000-0000-0000A71C0000}"/>
    <cellStyle name="Normal 26 81" xfId="2730" xr:uid="{00000000-0005-0000-0000-0000A81C0000}"/>
    <cellStyle name="Normal 26 82" xfId="2731" xr:uid="{00000000-0005-0000-0000-0000A91C0000}"/>
    <cellStyle name="Normal 26 83" xfId="2732" xr:uid="{00000000-0005-0000-0000-0000AA1C0000}"/>
    <cellStyle name="Normal 26 84" xfId="2733" xr:uid="{00000000-0005-0000-0000-0000AB1C0000}"/>
    <cellStyle name="Normal 26 85" xfId="2734" xr:uid="{00000000-0005-0000-0000-0000AC1C0000}"/>
    <cellStyle name="Normal 26 86" xfId="2735" xr:uid="{00000000-0005-0000-0000-0000AD1C0000}"/>
    <cellStyle name="Normal 26 87" xfId="2736" xr:uid="{00000000-0005-0000-0000-0000AE1C0000}"/>
    <cellStyle name="Normal 26 88" xfId="2737" xr:uid="{00000000-0005-0000-0000-0000AF1C0000}"/>
    <cellStyle name="Normal 26 89" xfId="2738" xr:uid="{00000000-0005-0000-0000-0000B01C0000}"/>
    <cellStyle name="Normal 26 9" xfId="2739" xr:uid="{00000000-0005-0000-0000-0000B11C0000}"/>
    <cellStyle name="Normal 26 90" xfId="2740" xr:uid="{00000000-0005-0000-0000-0000B21C0000}"/>
    <cellStyle name="Normal 26 91" xfId="2741" xr:uid="{00000000-0005-0000-0000-0000B31C0000}"/>
    <cellStyle name="Normal 26 92" xfId="2742" xr:uid="{00000000-0005-0000-0000-0000B41C0000}"/>
    <cellStyle name="Normal 26 93" xfId="2743" xr:uid="{00000000-0005-0000-0000-0000B51C0000}"/>
    <cellStyle name="Normal 26 94" xfId="2744" xr:uid="{00000000-0005-0000-0000-0000B61C0000}"/>
    <cellStyle name="Normal 26 95" xfId="2745" xr:uid="{00000000-0005-0000-0000-0000B71C0000}"/>
    <cellStyle name="Normal 26 96" xfId="2746" xr:uid="{00000000-0005-0000-0000-0000B81C0000}"/>
    <cellStyle name="Normal 26 97" xfId="2747" xr:uid="{00000000-0005-0000-0000-0000B91C0000}"/>
    <cellStyle name="Normal 26 98" xfId="2748" xr:uid="{00000000-0005-0000-0000-0000BA1C0000}"/>
    <cellStyle name="Normal 26 99" xfId="2749" xr:uid="{00000000-0005-0000-0000-0000BB1C0000}"/>
    <cellStyle name="Normal 27" xfId="2750" xr:uid="{00000000-0005-0000-0000-0000BC1C0000}"/>
    <cellStyle name="Normal 27 10" xfId="2751" xr:uid="{00000000-0005-0000-0000-0000BD1C0000}"/>
    <cellStyle name="Normal 27 100" xfId="2752" xr:uid="{00000000-0005-0000-0000-0000BE1C0000}"/>
    <cellStyle name="Normal 27 101" xfId="2753" xr:uid="{00000000-0005-0000-0000-0000BF1C0000}"/>
    <cellStyle name="Normal 27 102" xfId="2754" xr:uid="{00000000-0005-0000-0000-0000C01C0000}"/>
    <cellStyle name="Normal 27 103" xfId="2755" xr:uid="{00000000-0005-0000-0000-0000C11C0000}"/>
    <cellStyle name="Normal 27 104" xfId="2756" xr:uid="{00000000-0005-0000-0000-0000C21C0000}"/>
    <cellStyle name="Normal 27 105" xfId="2757" xr:uid="{00000000-0005-0000-0000-0000C31C0000}"/>
    <cellStyle name="Normal 27 106" xfId="2758" xr:uid="{00000000-0005-0000-0000-0000C41C0000}"/>
    <cellStyle name="Normal 27 107" xfId="2759" xr:uid="{00000000-0005-0000-0000-0000C51C0000}"/>
    <cellStyle name="Normal 27 108" xfId="2760" xr:uid="{00000000-0005-0000-0000-0000C61C0000}"/>
    <cellStyle name="Normal 27 109" xfId="2761" xr:uid="{00000000-0005-0000-0000-0000C71C0000}"/>
    <cellStyle name="Normal 27 11" xfId="2762" xr:uid="{00000000-0005-0000-0000-0000C81C0000}"/>
    <cellStyle name="Normal 27 12" xfId="2763" xr:uid="{00000000-0005-0000-0000-0000C91C0000}"/>
    <cellStyle name="Normal 27 13" xfId="2764" xr:uid="{00000000-0005-0000-0000-0000CA1C0000}"/>
    <cellStyle name="Normal 27 14" xfId="2765" xr:uid="{00000000-0005-0000-0000-0000CB1C0000}"/>
    <cellStyle name="Normal 27 15" xfId="2766" xr:uid="{00000000-0005-0000-0000-0000CC1C0000}"/>
    <cellStyle name="Normal 27 16" xfId="2767" xr:uid="{00000000-0005-0000-0000-0000CD1C0000}"/>
    <cellStyle name="Normal 27 17" xfId="2768" xr:uid="{00000000-0005-0000-0000-0000CE1C0000}"/>
    <cellStyle name="Normal 27 18" xfId="2769" xr:uid="{00000000-0005-0000-0000-0000CF1C0000}"/>
    <cellStyle name="Normal 27 19" xfId="2770" xr:uid="{00000000-0005-0000-0000-0000D01C0000}"/>
    <cellStyle name="Normal 27 2" xfId="2771" xr:uid="{00000000-0005-0000-0000-0000D11C0000}"/>
    <cellStyle name="Normal 27 20" xfId="2772" xr:uid="{00000000-0005-0000-0000-0000D21C0000}"/>
    <cellStyle name="Normal 27 21" xfId="2773" xr:uid="{00000000-0005-0000-0000-0000D31C0000}"/>
    <cellStyle name="Normal 27 22" xfId="2774" xr:uid="{00000000-0005-0000-0000-0000D41C0000}"/>
    <cellStyle name="Normal 27 23" xfId="2775" xr:uid="{00000000-0005-0000-0000-0000D51C0000}"/>
    <cellStyle name="Normal 27 24" xfId="2776" xr:uid="{00000000-0005-0000-0000-0000D61C0000}"/>
    <cellStyle name="Normal 27 25" xfId="2777" xr:uid="{00000000-0005-0000-0000-0000D71C0000}"/>
    <cellStyle name="Normal 27 26" xfId="2778" xr:uid="{00000000-0005-0000-0000-0000D81C0000}"/>
    <cellStyle name="Normal 27 27" xfId="2779" xr:uid="{00000000-0005-0000-0000-0000D91C0000}"/>
    <cellStyle name="Normal 27 28" xfId="2780" xr:uid="{00000000-0005-0000-0000-0000DA1C0000}"/>
    <cellStyle name="Normal 27 29" xfId="2781" xr:uid="{00000000-0005-0000-0000-0000DB1C0000}"/>
    <cellStyle name="Normal 27 3" xfId="2782" xr:uid="{00000000-0005-0000-0000-0000DC1C0000}"/>
    <cellStyle name="Normal 27 30" xfId="2783" xr:uid="{00000000-0005-0000-0000-0000DD1C0000}"/>
    <cellStyle name="Normal 27 31" xfId="2784" xr:uid="{00000000-0005-0000-0000-0000DE1C0000}"/>
    <cellStyle name="Normal 27 32" xfId="2785" xr:uid="{00000000-0005-0000-0000-0000DF1C0000}"/>
    <cellStyle name="Normal 27 33" xfId="2786" xr:uid="{00000000-0005-0000-0000-0000E01C0000}"/>
    <cellStyle name="Normal 27 34" xfId="2787" xr:uid="{00000000-0005-0000-0000-0000E11C0000}"/>
    <cellStyle name="Normal 27 35" xfId="2788" xr:uid="{00000000-0005-0000-0000-0000E21C0000}"/>
    <cellStyle name="Normal 27 36" xfId="2789" xr:uid="{00000000-0005-0000-0000-0000E31C0000}"/>
    <cellStyle name="Normal 27 37" xfId="2790" xr:uid="{00000000-0005-0000-0000-0000E41C0000}"/>
    <cellStyle name="Normal 27 38" xfId="2791" xr:uid="{00000000-0005-0000-0000-0000E51C0000}"/>
    <cellStyle name="Normal 27 39" xfId="2792" xr:uid="{00000000-0005-0000-0000-0000E61C0000}"/>
    <cellStyle name="Normal 27 4" xfId="2793" xr:uid="{00000000-0005-0000-0000-0000E71C0000}"/>
    <cellStyle name="Normal 27 40" xfId="2794" xr:uid="{00000000-0005-0000-0000-0000E81C0000}"/>
    <cellStyle name="Normal 27 41" xfId="2795" xr:uid="{00000000-0005-0000-0000-0000E91C0000}"/>
    <cellStyle name="Normal 27 42" xfId="2796" xr:uid="{00000000-0005-0000-0000-0000EA1C0000}"/>
    <cellStyle name="Normal 27 43" xfId="2797" xr:uid="{00000000-0005-0000-0000-0000EB1C0000}"/>
    <cellStyle name="Normal 27 44" xfId="2798" xr:uid="{00000000-0005-0000-0000-0000EC1C0000}"/>
    <cellStyle name="Normal 27 45" xfId="2799" xr:uid="{00000000-0005-0000-0000-0000ED1C0000}"/>
    <cellStyle name="Normal 27 46" xfId="2800" xr:uid="{00000000-0005-0000-0000-0000EE1C0000}"/>
    <cellStyle name="Normal 27 47" xfId="2801" xr:uid="{00000000-0005-0000-0000-0000EF1C0000}"/>
    <cellStyle name="Normal 27 48" xfId="2802" xr:uid="{00000000-0005-0000-0000-0000F01C0000}"/>
    <cellStyle name="Normal 27 49" xfId="2803" xr:uid="{00000000-0005-0000-0000-0000F11C0000}"/>
    <cellStyle name="Normal 27 5" xfId="2804" xr:uid="{00000000-0005-0000-0000-0000F21C0000}"/>
    <cellStyle name="Normal 27 50" xfId="2805" xr:uid="{00000000-0005-0000-0000-0000F31C0000}"/>
    <cellStyle name="Normal 27 51" xfId="2806" xr:uid="{00000000-0005-0000-0000-0000F41C0000}"/>
    <cellStyle name="Normal 27 52" xfId="2807" xr:uid="{00000000-0005-0000-0000-0000F51C0000}"/>
    <cellStyle name="Normal 27 53" xfId="2808" xr:uid="{00000000-0005-0000-0000-0000F61C0000}"/>
    <cellStyle name="Normal 27 54" xfId="2809" xr:uid="{00000000-0005-0000-0000-0000F71C0000}"/>
    <cellStyle name="Normal 27 55" xfId="2810" xr:uid="{00000000-0005-0000-0000-0000F81C0000}"/>
    <cellStyle name="Normal 27 56" xfId="2811" xr:uid="{00000000-0005-0000-0000-0000F91C0000}"/>
    <cellStyle name="Normal 27 57" xfId="2812" xr:uid="{00000000-0005-0000-0000-0000FA1C0000}"/>
    <cellStyle name="Normal 27 58" xfId="2813" xr:uid="{00000000-0005-0000-0000-0000FB1C0000}"/>
    <cellStyle name="Normal 27 59" xfId="2814" xr:uid="{00000000-0005-0000-0000-0000FC1C0000}"/>
    <cellStyle name="Normal 27 6" xfId="2815" xr:uid="{00000000-0005-0000-0000-0000FD1C0000}"/>
    <cellStyle name="Normal 27 60" xfId="2816" xr:uid="{00000000-0005-0000-0000-0000FE1C0000}"/>
    <cellStyle name="Normal 27 61" xfId="2817" xr:uid="{00000000-0005-0000-0000-0000FF1C0000}"/>
    <cellStyle name="Normal 27 62" xfId="2818" xr:uid="{00000000-0005-0000-0000-0000001D0000}"/>
    <cellStyle name="Normal 27 63" xfId="2819" xr:uid="{00000000-0005-0000-0000-0000011D0000}"/>
    <cellStyle name="Normal 27 64" xfId="2820" xr:uid="{00000000-0005-0000-0000-0000021D0000}"/>
    <cellStyle name="Normal 27 65" xfId="2821" xr:uid="{00000000-0005-0000-0000-0000031D0000}"/>
    <cellStyle name="Normal 27 66" xfId="2822" xr:uid="{00000000-0005-0000-0000-0000041D0000}"/>
    <cellStyle name="Normal 27 67" xfId="2823" xr:uid="{00000000-0005-0000-0000-0000051D0000}"/>
    <cellStyle name="Normal 27 68" xfId="2824" xr:uid="{00000000-0005-0000-0000-0000061D0000}"/>
    <cellStyle name="Normal 27 69" xfId="2825" xr:uid="{00000000-0005-0000-0000-0000071D0000}"/>
    <cellStyle name="Normal 27 7" xfId="2826" xr:uid="{00000000-0005-0000-0000-0000081D0000}"/>
    <cellStyle name="Normal 27 70" xfId="2827" xr:uid="{00000000-0005-0000-0000-0000091D0000}"/>
    <cellStyle name="Normal 27 71" xfId="2828" xr:uid="{00000000-0005-0000-0000-00000A1D0000}"/>
    <cellStyle name="Normal 27 72" xfId="2829" xr:uid="{00000000-0005-0000-0000-00000B1D0000}"/>
    <cellStyle name="Normal 27 73" xfId="2830" xr:uid="{00000000-0005-0000-0000-00000C1D0000}"/>
    <cellStyle name="Normal 27 74" xfId="2831" xr:uid="{00000000-0005-0000-0000-00000D1D0000}"/>
    <cellStyle name="Normal 27 75" xfId="2832" xr:uid="{00000000-0005-0000-0000-00000E1D0000}"/>
    <cellStyle name="Normal 27 76" xfId="2833" xr:uid="{00000000-0005-0000-0000-00000F1D0000}"/>
    <cellStyle name="Normal 27 77" xfId="2834" xr:uid="{00000000-0005-0000-0000-0000101D0000}"/>
    <cellStyle name="Normal 27 78" xfId="2835" xr:uid="{00000000-0005-0000-0000-0000111D0000}"/>
    <cellStyle name="Normal 27 79" xfId="2836" xr:uid="{00000000-0005-0000-0000-0000121D0000}"/>
    <cellStyle name="Normal 27 8" xfId="2837" xr:uid="{00000000-0005-0000-0000-0000131D0000}"/>
    <cellStyle name="Normal 27 80" xfId="2838" xr:uid="{00000000-0005-0000-0000-0000141D0000}"/>
    <cellStyle name="Normal 27 81" xfId="2839" xr:uid="{00000000-0005-0000-0000-0000151D0000}"/>
    <cellStyle name="Normal 27 82" xfId="2840" xr:uid="{00000000-0005-0000-0000-0000161D0000}"/>
    <cellStyle name="Normal 27 83" xfId="2841" xr:uid="{00000000-0005-0000-0000-0000171D0000}"/>
    <cellStyle name="Normal 27 84" xfId="2842" xr:uid="{00000000-0005-0000-0000-0000181D0000}"/>
    <cellStyle name="Normal 27 85" xfId="2843" xr:uid="{00000000-0005-0000-0000-0000191D0000}"/>
    <cellStyle name="Normal 27 86" xfId="2844" xr:uid="{00000000-0005-0000-0000-00001A1D0000}"/>
    <cellStyle name="Normal 27 87" xfId="2845" xr:uid="{00000000-0005-0000-0000-00001B1D0000}"/>
    <cellStyle name="Normal 27 88" xfId="2846" xr:uid="{00000000-0005-0000-0000-00001C1D0000}"/>
    <cellStyle name="Normal 27 89" xfId="2847" xr:uid="{00000000-0005-0000-0000-00001D1D0000}"/>
    <cellStyle name="Normal 27 9" xfId="2848" xr:uid="{00000000-0005-0000-0000-00001E1D0000}"/>
    <cellStyle name="Normal 27 90" xfId="2849" xr:uid="{00000000-0005-0000-0000-00001F1D0000}"/>
    <cellStyle name="Normal 27 91" xfId="2850" xr:uid="{00000000-0005-0000-0000-0000201D0000}"/>
    <cellStyle name="Normal 27 92" xfId="2851" xr:uid="{00000000-0005-0000-0000-0000211D0000}"/>
    <cellStyle name="Normal 27 93" xfId="2852" xr:uid="{00000000-0005-0000-0000-0000221D0000}"/>
    <cellStyle name="Normal 27 94" xfId="2853" xr:uid="{00000000-0005-0000-0000-0000231D0000}"/>
    <cellStyle name="Normal 27 95" xfId="2854" xr:uid="{00000000-0005-0000-0000-0000241D0000}"/>
    <cellStyle name="Normal 27 96" xfId="2855" xr:uid="{00000000-0005-0000-0000-0000251D0000}"/>
    <cellStyle name="Normal 27 97" xfId="2856" xr:uid="{00000000-0005-0000-0000-0000261D0000}"/>
    <cellStyle name="Normal 27 98" xfId="2857" xr:uid="{00000000-0005-0000-0000-0000271D0000}"/>
    <cellStyle name="Normal 27 99" xfId="2858" xr:uid="{00000000-0005-0000-0000-0000281D0000}"/>
    <cellStyle name="Normal 28" xfId="2859" xr:uid="{00000000-0005-0000-0000-0000291D0000}"/>
    <cellStyle name="Normal 28 10" xfId="2860" xr:uid="{00000000-0005-0000-0000-00002A1D0000}"/>
    <cellStyle name="Normal 28 100" xfId="2861" xr:uid="{00000000-0005-0000-0000-00002B1D0000}"/>
    <cellStyle name="Normal 28 101" xfId="2862" xr:uid="{00000000-0005-0000-0000-00002C1D0000}"/>
    <cellStyle name="Normal 28 102" xfId="2863" xr:uid="{00000000-0005-0000-0000-00002D1D0000}"/>
    <cellStyle name="Normal 28 103" xfId="2864" xr:uid="{00000000-0005-0000-0000-00002E1D0000}"/>
    <cellStyle name="Normal 28 104" xfId="2865" xr:uid="{00000000-0005-0000-0000-00002F1D0000}"/>
    <cellStyle name="Normal 28 105" xfId="2866" xr:uid="{00000000-0005-0000-0000-0000301D0000}"/>
    <cellStyle name="Normal 28 106" xfId="2867" xr:uid="{00000000-0005-0000-0000-0000311D0000}"/>
    <cellStyle name="Normal 28 107" xfId="2868" xr:uid="{00000000-0005-0000-0000-0000321D0000}"/>
    <cellStyle name="Normal 28 108" xfId="2869" xr:uid="{00000000-0005-0000-0000-0000331D0000}"/>
    <cellStyle name="Normal 28 109" xfId="2870" xr:uid="{00000000-0005-0000-0000-0000341D0000}"/>
    <cellStyle name="Normal 28 11" xfId="2871" xr:uid="{00000000-0005-0000-0000-0000351D0000}"/>
    <cellStyle name="Normal 28 12" xfId="2872" xr:uid="{00000000-0005-0000-0000-0000361D0000}"/>
    <cellStyle name="Normal 28 13" xfId="2873" xr:uid="{00000000-0005-0000-0000-0000371D0000}"/>
    <cellStyle name="Normal 28 14" xfId="2874" xr:uid="{00000000-0005-0000-0000-0000381D0000}"/>
    <cellStyle name="Normal 28 15" xfId="2875" xr:uid="{00000000-0005-0000-0000-0000391D0000}"/>
    <cellStyle name="Normal 28 16" xfId="2876" xr:uid="{00000000-0005-0000-0000-00003A1D0000}"/>
    <cellStyle name="Normal 28 17" xfId="2877" xr:uid="{00000000-0005-0000-0000-00003B1D0000}"/>
    <cellStyle name="Normal 28 18" xfId="2878" xr:uid="{00000000-0005-0000-0000-00003C1D0000}"/>
    <cellStyle name="Normal 28 19" xfId="2879" xr:uid="{00000000-0005-0000-0000-00003D1D0000}"/>
    <cellStyle name="Normal 28 2" xfId="2880" xr:uid="{00000000-0005-0000-0000-00003E1D0000}"/>
    <cellStyle name="Normal 28 20" xfId="2881" xr:uid="{00000000-0005-0000-0000-00003F1D0000}"/>
    <cellStyle name="Normal 28 21" xfId="2882" xr:uid="{00000000-0005-0000-0000-0000401D0000}"/>
    <cellStyle name="Normal 28 22" xfId="2883" xr:uid="{00000000-0005-0000-0000-0000411D0000}"/>
    <cellStyle name="Normal 28 23" xfId="2884" xr:uid="{00000000-0005-0000-0000-0000421D0000}"/>
    <cellStyle name="Normal 28 24" xfId="2885" xr:uid="{00000000-0005-0000-0000-0000431D0000}"/>
    <cellStyle name="Normal 28 25" xfId="2886" xr:uid="{00000000-0005-0000-0000-0000441D0000}"/>
    <cellStyle name="Normal 28 26" xfId="2887" xr:uid="{00000000-0005-0000-0000-0000451D0000}"/>
    <cellStyle name="Normal 28 27" xfId="2888" xr:uid="{00000000-0005-0000-0000-0000461D0000}"/>
    <cellStyle name="Normal 28 28" xfId="2889" xr:uid="{00000000-0005-0000-0000-0000471D0000}"/>
    <cellStyle name="Normal 28 29" xfId="2890" xr:uid="{00000000-0005-0000-0000-0000481D0000}"/>
    <cellStyle name="Normal 28 3" xfId="2891" xr:uid="{00000000-0005-0000-0000-0000491D0000}"/>
    <cellStyle name="Normal 28 30" xfId="2892" xr:uid="{00000000-0005-0000-0000-00004A1D0000}"/>
    <cellStyle name="Normal 28 31" xfId="2893" xr:uid="{00000000-0005-0000-0000-00004B1D0000}"/>
    <cellStyle name="Normal 28 32" xfId="2894" xr:uid="{00000000-0005-0000-0000-00004C1D0000}"/>
    <cellStyle name="Normal 28 33" xfId="2895" xr:uid="{00000000-0005-0000-0000-00004D1D0000}"/>
    <cellStyle name="Normal 28 34" xfId="2896" xr:uid="{00000000-0005-0000-0000-00004E1D0000}"/>
    <cellStyle name="Normal 28 35" xfId="2897" xr:uid="{00000000-0005-0000-0000-00004F1D0000}"/>
    <cellStyle name="Normal 28 36" xfId="2898" xr:uid="{00000000-0005-0000-0000-0000501D0000}"/>
    <cellStyle name="Normal 28 37" xfId="2899" xr:uid="{00000000-0005-0000-0000-0000511D0000}"/>
    <cellStyle name="Normal 28 38" xfId="2900" xr:uid="{00000000-0005-0000-0000-0000521D0000}"/>
    <cellStyle name="Normal 28 39" xfId="2901" xr:uid="{00000000-0005-0000-0000-0000531D0000}"/>
    <cellStyle name="Normal 28 4" xfId="2902" xr:uid="{00000000-0005-0000-0000-0000541D0000}"/>
    <cellStyle name="Normal 28 40" xfId="2903" xr:uid="{00000000-0005-0000-0000-0000551D0000}"/>
    <cellStyle name="Normal 28 41" xfId="2904" xr:uid="{00000000-0005-0000-0000-0000561D0000}"/>
    <cellStyle name="Normal 28 42" xfId="2905" xr:uid="{00000000-0005-0000-0000-0000571D0000}"/>
    <cellStyle name="Normal 28 43" xfId="2906" xr:uid="{00000000-0005-0000-0000-0000581D0000}"/>
    <cellStyle name="Normal 28 44" xfId="2907" xr:uid="{00000000-0005-0000-0000-0000591D0000}"/>
    <cellStyle name="Normal 28 45" xfId="2908" xr:uid="{00000000-0005-0000-0000-00005A1D0000}"/>
    <cellStyle name="Normal 28 46" xfId="2909" xr:uid="{00000000-0005-0000-0000-00005B1D0000}"/>
    <cellStyle name="Normal 28 47" xfId="2910" xr:uid="{00000000-0005-0000-0000-00005C1D0000}"/>
    <cellStyle name="Normal 28 48" xfId="2911" xr:uid="{00000000-0005-0000-0000-00005D1D0000}"/>
    <cellStyle name="Normal 28 49" xfId="2912" xr:uid="{00000000-0005-0000-0000-00005E1D0000}"/>
    <cellStyle name="Normal 28 5" xfId="2913" xr:uid="{00000000-0005-0000-0000-00005F1D0000}"/>
    <cellStyle name="Normal 28 50" xfId="2914" xr:uid="{00000000-0005-0000-0000-0000601D0000}"/>
    <cellStyle name="Normal 28 51" xfId="2915" xr:uid="{00000000-0005-0000-0000-0000611D0000}"/>
    <cellStyle name="Normal 28 52" xfId="2916" xr:uid="{00000000-0005-0000-0000-0000621D0000}"/>
    <cellStyle name="Normal 28 53" xfId="2917" xr:uid="{00000000-0005-0000-0000-0000631D0000}"/>
    <cellStyle name="Normal 28 54" xfId="2918" xr:uid="{00000000-0005-0000-0000-0000641D0000}"/>
    <cellStyle name="Normal 28 55" xfId="2919" xr:uid="{00000000-0005-0000-0000-0000651D0000}"/>
    <cellStyle name="Normal 28 56" xfId="2920" xr:uid="{00000000-0005-0000-0000-0000661D0000}"/>
    <cellStyle name="Normal 28 57" xfId="2921" xr:uid="{00000000-0005-0000-0000-0000671D0000}"/>
    <cellStyle name="Normal 28 58" xfId="2922" xr:uid="{00000000-0005-0000-0000-0000681D0000}"/>
    <cellStyle name="Normal 28 59" xfId="2923" xr:uid="{00000000-0005-0000-0000-0000691D0000}"/>
    <cellStyle name="Normal 28 6" xfId="2924" xr:uid="{00000000-0005-0000-0000-00006A1D0000}"/>
    <cellStyle name="Normal 28 60" xfId="2925" xr:uid="{00000000-0005-0000-0000-00006B1D0000}"/>
    <cellStyle name="Normal 28 61" xfId="2926" xr:uid="{00000000-0005-0000-0000-00006C1D0000}"/>
    <cellStyle name="Normal 28 62" xfId="2927" xr:uid="{00000000-0005-0000-0000-00006D1D0000}"/>
    <cellStyle name="Normal 28 63" xfId="2928" xr:uid="{00000000-0005-0000-0000-00006E1D0000}"/>
    <cellStyle name="Normal 28 64" xfId="2929" xr:uid="{00000000-0005-0000-0000-00006F1D0000}"/>
    <cellStyle name="Normal 28 65" xfId="2930" xr:uid="{00000000-0005-0000-0000-0000701D0000}"/>
    <cellStyle name="Normal 28 66" xfId="2931" xr:uid="{00000000-0005-0000-0000-0000711D0000}"/>
    <cellStyle name="Normal 28 67" xfId="2932" xr:uid="{00000000-0005-0000-0000-0000721D0000}"/>
    <cellStyle name="Normal 28 68" xfId="2933" xr:uid="{00000000-0005-0000-0000-0000731D0000}"/>
    <cellStyle name="Normal 28 69" xfId="2934" xr:uid="{00000000-0005-0000-0000-0000741D0000}"/>
    <cellStyle name="Normal 28 7" xfId="2935" xr:uid="{00000000-0005-0000-0000-0000751D0000}"/>
    <cellStyle name="Normal 28 70" xfId="2936" xr:uid="{00000000-0005-0000-0000-0000761D0000}"/>
    <cellStyle name="Normal 28 71" xfId="2937" xr:uid="{00000000-0005-0000-0000-0000771D0000}"/>
    <cellStyle name="Normal 28 72" xfId="2938" xr:uid="{00000000-0005-0000-0000-0000781D0000}"/>
    <cellStyle name="Normal 28 73" xfId="2939" xr:uid="{00000000-0005-0000-0000-0000791D0000}"/>
    <cellStyle name="Normal 28 74" xfId="2940" xr:uid="{00000000-0005-0000-0000-00007A1D0000}"/>
    <cellStyle name="Normal 28 75" xfId="2941" xr:uid="{00000000-0005-0000-0000-00007B1D0000}"/>
    <cellStyle name="Normal 28 76" xfId="2942" xr:uid="{00000000-0005-0000-0000-00007C1D0000}"/>
    <cellStyle name="Normal 28 77" xfId="2943" xr:uid="{00000000-0005-0000-0000-00007D1D0000}"/>
    <cellStyle name="Normal 28 78" xfId="2944" xr:uid="{00000000-0005-0000-0000-00007E1D0000}"/>
    <cellStyle name="Normal 28 79" xfId="2945" xr:uid="{00000000-0005-0000-0000-00007F1D0000}"/>
    <cellStyle name="Normal 28 8" xfId="2946" xr:uid="{00000000-0005-0000-0000-0000801D0000}"/>
    <cellStyle name="Normal 28 80" xfId="2947" xr:uid="{00000000-0005-0000-0000-0000811D0000}"/>
    <cellStyle name="Normal 28 81" xfId="2948" xr:uid="{00000000-0005-0000-0000-0000821D0000}"/>
    <cellStyle name="Normal 28 82" xfId="2949" xr:uid="{00000000-0005-0000-0000-0000831D0000}"/>
    <cellStyle name="Normal 28 83" xfId="2950" xr:uid="{00000000-0005-0000-0000-0000841D0000}"/>
    <cellStyle name="Normal 28 84" xfId="2951" xr:uid="{00000000-0005-0000-0000-0000851D0000}"/>
    <cellStyle name="Normal 28 85" xfId="2952" xr:uid="{00000000-0005-0000-0000-0000861D0000}"/>
    <cellStyle name="Normal 28 86" xfId="2953" xr:uid="{00000000-0005-0000-0000-0000871D0000}"/>
    <cellStyle name="Normal 28 87" xfId="2954" xr:uid="{00000000-0005-0000-0000-0000881D0000}"/>
    <cellStyle name="Normal 28 88" xfId="2955" xr:uid="{00000000-0005-0000-0000-0000891D0000}"/>
    <cellStyle name="Normal 28 89" xfId="2956" xr:uid="{00000000-0005-0000-0000-00008A1D0000}"/>
    <cellStyle name="Normal 28 9" xfId="2957" xr:uid="{00000000-0005-0000-0000-00008B1D0000}"/>
    <cellStyle name="Normal 28 90" xfId="2958" xr:uid="{00000000-0005-0000-0000-00008C1D0000}"/>
    <cellStyle name="Normal 28 91" xfId="2959" xr:uid="{00000000-0005-0000-0000-00008D1D0000}"/>
    <cellStyle name="Normal 28 92" xfId="2960" xr:uid="{00000000-0005-0000-0000-00008E1D0000}"/>
    <cellStyle name="Normal 28 93" xfId="2961" xr:uid="{00000000-0005-0000-0000-00008F1D0000}"/>
    <cellStyle name="Normal 28 94" xfId="2962" xr:uid="{00000000-0005-0000-0000-0000901D0000}"/>
    <cellStyle name="Normal 28 95" xfId="2963" xr:uid="{00000000-0005-0000-0000-0000911D0000}"/>
    <cellStyle name="Normal 28 96" xfId="2964" xr:uid="{00000000-0005-0000-0000-0000921D0000}"/>
    <cellStyle name="Normal 28 97" xfId="2965" xr:uid="{00000000-0005-0000-0000-0000931D0000}"/>
    <cellStyle name="Normal 28 98" xfId="2966" xr:uid="{00000000-0005-0000-0000-0000941D0000}"/>
    <cellStyle name="Normal 28 99" xfId="2967" xr:uid="{00000000-0005-0000-0000-0000951D0000}"/>
    <cellStyle name="Normal 29" xfId="2968" xr:uid="{00000000-0005-0000-0000-0000961D0000}"/>
    <cellStyle name="Normal 29 10" xfId="2969" xr:uid="{00000000-0005-0000-0000-0000971D0000}"/>
    <cellStyle name="Normal 29 100" xfId="2970" xr:uid="{00000000-0005-0000-0000-0000981D0000}"/>
    <cellStyle name="Normal 29 101" xfId="2971" xr:uid="{00000000-0005-0000-0000-0000991D0000}"/>
    <cellStyle name="Normal 29 102" xfId="2972" xr:uid="{00000000-0005-0000-0000-00009A1D0000}"/>
    <cellStyle name="Normal 29 103" xfId="2973" xr:uid="{00000000-0005-0000-0000-00009B1D0000}"/>
    <cellStyle name="Normal 29 104" xfId="2974" xr:uid="{00000000-0005-0000-0000-00009C1D0000}"/>
    <cellStyle name="Normal 29 105" xfId="2975" xr:uid="{00000000-0005-0000-0000-00009D1D0000}"/>
    <cellStyle name="Normal 29 106" xfId="2976" xr:uid="{00000000-0005-0000-0000-00009E1D0000}"/>
    <cellStyle name="Normal 29 107" xfId="2977" xr:uid="{00000000-0005-0000-0000-00009F1D0000}"/>
    <cellStyle name="Normal 29 108" xfId="2978" xr:uid="{00000000-0005-0000-0000-0000A01D0000}"/>
    <cellStyle name="Normal 29 109" xfId="2979" xr:uid="{00000000-0005-0000-0000-0000A11D0000}"/>
    <cellStyle name="Normal 29 11" xfId="2980" xr:uid="{00000000-0005-0000-0000-0000A21D0000}"/>
    <cellStyle name="Normal 29 12" xfId="2981" xr:uid="{00000000-0005-0000-0000-0000A31D0000}"/>
    <cellStyle name="Normal 29 13" xfId="2982" xr:uid="{00000000-0005-0000-0000-0000A41D0000}"/>
    <cellStyle name="Normal 29 14" xfId="2983" xr:uid="{00000000-0005-0000-0000-0000A51D0000}"/>
    <cellStyle name="Normal 29 15" xfId="2984" xr:uid="{00000000-0005-0000-0000-0000A61D0000}"/>
    <cellStyle name="Normal 29 16" xfId="2985" xr:uid="{00000000-0005-0000-0000-0000A71D0000}"/>
    <cellStyle name="Normal 29 17" xfId="2986" xr:uid="{00000000-0005-0000-0000-0000A81D0000}"/>
    <cellStyle name="Normal 29 18" xfId="2987" xr:uid="{00000000-0005-0000-0000-0000A91D0000}"/>
    <cellStyle name="Normal 29 19" xfId="2988" xr:uid="{00000000-0005-0000-0000-0000AA1D0000}"/>
    <cellStyle name="Normal 29 2" xfId="2989" xr:uid="{00000000-0005-0000-0000-0000AB1D0000}"/>
    <cellStyle name="Normal 29 20" xfId="2990" xr:uid="{00000000-0005-0000-0000-0000AC1D0000}"/>
    <cellStyle name="Normal 29 21" xfId="2991" xr:uid="{00000000-0005-0000-0000-0000AD1D0000}"/>
    <cellStyle name="Normal 29 22" xfId="2992" xr:uid="{00000000-0005-0000-0000-0000AE1D0000}"/>
    <cellStyle name="Normal 29 23" xfId="2993" xr:uid="{00000000-0005-0000-0000-0000AF1D0000}"/>
    <cellStyle name="Normal 29 24" xfId="2994" xr:uid="{00000000-0005-0000-0000-0000B01D0000}"/>
    <cellStyle name="Normal 29 25" xfId="2995" xr:uid="{00000000-0005-0000-0000-0000B11D0000}"/>
    <cellStyle name="Normal 29 26" xfId="2996" xr:uid="{00000000-0005-0000-0000-0000B21D0000}"/>
    <cellStyle name="Normal 29 27" xfId="2997" xr:uid="{00000000-0005-0000-0000-0000B31D0000}"/>
    <cellStyle name="Normal 29 28" xfId="2998" xr:uid="{00000000-0005-0000-0000-0000B41D0000}"/>
    <cellStyle name="Normal 29 29" xfId="2999" xr:uid="{00000000-0005-0000-0000-0000B51D0000}"/>
    <cellStyle name="Normal 29 3" xfId="3000" xr:uid="{00000000-0005-0000-0000-0000B61D0000}"/>
    <cellStyle name="Normal 29 30" xfId="3001" xr:uid="{00000000-0005-0000-0000-0000B71D0000}"/>
    <cellStyle name="Normal 29 31" xfId="3002" xr:uid="{00000000-0005-0000-0000-0000B81D0000}"/>
    <cellStyle name="Normal 29 32" xfId="3003" xr:uid="{00000000-0005-0000-0000-0000B91D0000}"/>
    <cellStyle name="Normal 29 33" xfId="3004" xr:uid="{00000000-0005-0000-0000-0000BA1D0000}"/>
    <cellStyle name="Normal 29 34" xfId="3005" xr:uid="{00000000-0005-0000-0000-0000BB1D0000}"/>
    <cellStyle name="Normal 29 35" xfId="3006" xr:uid="{00000000-0005-0000-0000-0000BC1D0000}"/>
    <cellStyle name="Normal 29 36" xfId="3007" xr:uid="{00000000-0005-0000-0000-0000BD1D0000}"/>
    <cellStyle name="Normal 29 37" xfId="3008" xr:uid="{00000000-0005-0000-0000-0000BE1D0000}"/>
    <cellStyle name="Normal 29 38" xfId="3009" xr:uid="{00000000-0005-0000-0000-0000BF1D0000}"/>
    <cellStyle name="Normal 29 39" xfId="3010" xr:uid="{00000000-0005-0000-0000-0000C01D0000}"/>
    <cellStyle name="Normal 29 4" xfId="3011" xr:uid="{00000000-0005-0000-0000-0000C11D0000}"/>
    <cellStyle name="Normal 29 40" xfId="3012" xr:uid="{00000000-0005-0000-0000-0000C21D0000}"/>
    <cellStyle name="Normal 29 41" xfId="3013" xr:uid="{00000000-0005-0000-0000-0000C31D0000}"/>
    <cellStyle name="Normal 29 42" xfId="3014" xr:uid="{00000000-0005-0000-0000-0000C41D0000}"/>
    <cellStyle name="Normal 29 43" xfId="3015" xr:uid="{00000000-0005-0000-0000-0000C51D0000}"/>
    <cellStyle name="Normal 29 44" xfId="3016" xr:uid="{00000000-0005-0000-0000-0000C61D0000}"/>
    <cellStyle name="Normal 29 45" xfId="3017" xr:uid="{00000000-0005-0000-0000-0000C71D0000}"/>
    <cellStyle name="Normal 29 46" xfId="3018" xr:uid="{00000000-0005-0000-0000-0000C81D0000}"/>
    <cellStyle name="Normal 29 47" xfId="3019" xr:uid="{00000000-0005-0000-0000-0000C91D0000}"/>
    <cellStyle name="Normal 29 48" xfId="3020" xr:uid="{00000000-0005-0000-0000-0000CA1D0000}"/>
    <cellStyle name="Normal 29 49" xfId="3021" xr:uid="{00000000-0005-0000-0000-0000CB1D0000}"/>
    <cellStyle name="Normal 29 5" xfId="3022" xr:uid="{00000000-0005-0000-0000-0000CC1D0000}"/>
    <cellStyle name="Normal 29 50" xfId="3023" xr:uid="{00000000-0005-0000-0000-0000CD1D0000}"/>
    <cellStyle name="Normal 29 51" xfId="3024" xr:uid="{00000000-0005-0000-0000-0000CE1D0000}"/>
    <cellStyle name="Normal 29 52" xfId="3025" xr:uid="{00000000-0005-0000-0000-0000CF1D0000}"/>
    <cellStyle name="Normal 29 53" xfId="3026" xr:uid="{00000000-0005-0000-0000-0000D01D0000}"/>
    <cellStyle name="Normal 29 54" xfId="3027" xr:uid="{00000000-0005-0000-0000-0000D11D0000}"/>
    <cellStyle name="Normal 29 55" xfId="3028" xr:uid="{00000000-0005-0000-0000-0000D21D0000}"/>
    <cellStyle name="Normal 29 56" xfId="3029" xr:uid="{00000000-0005-0000-0000-0000D31D0000}"/>
    <cellStyle name="Normal 29 57" xfId="3030" xr:uid="{00000000-0005-0000-0000-0000D41D0000}"/>
    <cellStyle name="Normal 29 58" xfId="3031" xr:uid="{00000000-0005-0000-0000-0000D51D0000}"/>
    <cellStyle name="Normal 29 59" xfId="3032" xr:uid="{00000000-0005-0000-0000-0000D61D0000}"/>
    <cellStyle name="Normal 29 6" xfId="3033" xr:uid="{00000000-0005-0000-0000-0000D71D0000}"/>
    <cellStyle name="Normal 29 60" xfId="3034" xr:uid="{00000000-0005-0000-0000-0000D81D0000}"/>
    <cellStyle name="Normal 29 61" xfId="3035" xr:uid="{00000000-0005-0000-0000-0000D91D0000}"/>
    <cellStyle name="Normal 29 62" xfId="3036" xr:uid="{00000000-0005-0000-0000-0000DA1D0000}"/>
    <cellStyle name="Normal 29 63" xfId="3037" xr:uid="{00000000-0005-0000-0000-0000DB1D0000}"/>
    <cellStyle name="Normal 29 64" xfId="3038" xr:uid="{00000000-0005-0000-0000-0000DC1D0000}"/>
    <cellStyle name="Normal 29 65" xfId="3039" xr:uid="{00000000-0005-0000-0000-0000DD1D0000}"/>
    <cellStyle name="Normal 29 66" xfId="3040" xr:uid="{00000000-0005-0000-0000-0000DE1D0000}"/>
    <cellStyle name="Normal 29 67" xfId="3041" xr:uid="{00000000-0005-0000-0000-0000DF1D0000}"/>
    <cellStyle name="Normal 29 68" xfId="3042" xr:uid="{00000000-0005-0000-0000-0000E01D0000}"/>
    <cellStyle name="Normal 29 69" xfId="3043" xr:uid="{00000000-0005-0000-0000-0000E11D0000}"/>
    <cellStyle name="Normal 29 7" xfId="3044" xr:uid="{00000000-0005-0000-0000-0000E21D0000}"/>
    <cellStyle name="Normal 29 70" xfId="3045" xr:uid="{00000000-0005-0000-0000-0000E31D0000}"/>
    <cellStyle name="Normal 29 71" xfId="3046" xr:uid="{00000000-0005-0000-0000-0000E41D0000}"/>
    <cellStyle name="Normal 29 72" xfId="3047" xr:uid="{00000000-0005-0000-0000-0000E51D0000}"/>
    <cellStyle name="Normal 29 73" xfId="3048" xr:uid="{00000000-0005-0000-0000-0000E61D0000}"/>
    <cellStyle name="Normal 29 74" xfId="3049" xr:uid="{00000000-0005-0000-0000-0000E71D0000}"/>
    <cellStyle name="Normal 29 75" xfId="3050" xr:uid="{00000000-0005-0000-0000-0000E81D0000}"/>
    <cellStyle name="Normal 29 76" xfId="3051" xr:uid="{00000000-0005-0000-0000-0000E91D0000}"/>
    <cellStyle name="Normal 29 77" xfId="3052" xr:uid="{00000000-0005-0000-0000-0000EA1D0000}"/>
    <cellStyle name="Normal 29 78" xfId="3053" xr:uid="{00000000-0005-0000-0000-0000EB1D0000}"/>
    <cellStyle name="Normal 29 79" xfId="3054" xr:uid="{00000000-0005-0000-0000-0000EC1D0000}"/>
    <cellStyle name="Normal 29 8" xfId="3055" xr:uid="{00000000-0005-0000-0000-0000ED1D0000}"/>
    <cellStyle name="Normal 29 80" xfId="3056" xr:uid="{00000000-0005-0000-0000-0000EE1D0000}"/>
    <cellStyle name="Normal 29 81" xfId="3057" xr:uid="{00000000-0005-0000-0000-0000EF1D0000}"/>
    <cellStyle name="Normal 29 82" xfId="3058" xr:uid="{00000000-0005-0000-0000-0000F01D0000}"/>
    <cellStyle name="Normal 29 83" xfId="3059" xr:uid="{00000000-0005-0000-0000-0000F11D0000}"/>
    <cellStyle name="Normal 29 84" xfId="3060" xr:uid="{00000000-0005-0000-0000-0000F21D0000}"/>
    <cellStyle name="Normal 29 85" xfId="3061" xr:uid="{00000000-0005-0000-0000-0000F31D0000}"/>
    <cellStyle name="Normal 29 86" xfId="3062" xr:uid="{00000000-0005-0000-0000-0000F41D0000}"/>
    <cellStyle name="Normal 29 87" xfId="3063" xr:uid="{00000000-0005-0000-0000-0000F51D0000}"/>
    <cellStyle name="Normal 29 88" xfId="3064" xr:uid="{00000000-0005-0000-0000-0000F61D0000}"/>
    <cellStyle name="Normal 29 89" xfId="3065" xr:uid="{00000000-0005-0000-0000-0000F71D0000}"/>
    <cellStyle name="Normal 29 9" xfId="3066" xr:uid="{00000000-0005-0000-0000-0000F81D0000}"/>
    <cellStyle name="Normal 29 90" xfId="3067" xr:uid="{00000000-0005-0000-0000-0000F91D0000}"/>
    <cellStyle name="Normal 29 91" xfId="3068" xr:uid="{00000000-0005-0000-0000-0000FA1D0000}"/>
    <cellStyle name="Normal 29 92" xfId="3069" xr:uid="{00000000-0005-0000-0000-0000FB1D0000}"/>
    <cellStyle name="Normal 29 93" xfId="3070" xr:uid="{00000000-0005-0000-0000-0000FC1D0000}"/>
    <cellStyle name="Normal 29 94" xfId="3071" xr:uid="{00000000-0005-0000-0000-0000FD1D0000}"/>
    <cellStyle name="Normal 29 95" xfId="3072" xr:uid="{00000000-0005-0000-0000-0000FE1D0000}"/>
    <cellStyle name="Normal 29 96" xfId="3073" xr:uid="{00000000-0005-0000-0000-0000FF1D0000}"/>
    <cellStyle name="Normal 29 97" xfId="3074" xr:uid="{00000000-0005-0000-0000-0000001E0000}"/>
    <cellStyle name="Normal 29 98" xfId="3075" xr:uid="{00000000-0005-0000-0000-0000011E0000}"/>
    <cellStyle name="Normal 29 99" xfId="3076" xr:uid="{00000000-0005-0000-0000-0000021E0000}"/>
    <cellStyle name="Normal 3" xfId="7" xr:uid="{00000000-0005-0000-0000-0000031E0000}"/>
    <cellStyle name="Normal-- 3" xfId="4543" xr:uid="{00000000-0005-0000-0000-0000041E0000}"/>
    <cellStyle name="Normal 3 10" xfId="3077" xr:uid="{00000000-0005-0000-0000-0000051E0000}"/>
    <cellStyle name="Normal 3 11" xfId="3078" xr:uid="{00000000-0005-0000-0000-0000061E0000}"/>
    <cellStyle name="Normal 3 12" xfId="3079" xr:uid="{00000000-0005-0000-0000-0000071E0000}"/>
    <cellStyle name="Normal 3 13" xfId="3080" xr:uid="{00000000-0005-0000-0000-0000081E0000}"/>
    <cellStyle name="Normal 3 14" xfId="3081" xr:uid="{00000000-0005-0000-0000-0000091E0000}"/>
    <cellStyle name="Normal 3 15" xfId="3082" xr:uid="{00000000-0005-0000-0000-00000A1E0000}"/>
    <cellStyle name="Normal 3 16" xfId="3083" xr:uid="{00000000-0005-0000-0000-00000B1E0000}"/>
    <cellStyle name="Normal 3 17" xfId="3084" xr:uid="{00000000-0005-0000-0000-00000C1E0000}"/>
    <cellStyle name="Normal 3 18" xfId="3085" xr:uid="{00000000-0005-0000-0000-00000D1E0000}"/>
    <cellStyle name="Normal 3 19" xfId="3086" xr:uid="{00000000-0005-0000-0000-00000E1E0000}"/>
    <cellStyle name="Normal 3 2" xfId="52" xr:uid="{00000000-0005-0000-0000-00000F1E0000}"/>
    <cellStyle name="Normal 3 2 2" xfId="3087" xr:uid="{00000000-0005-0000-0000-0000101E0000}"/>
    <cellStyle name="Normal 3 2 2 2" xfId="3088" xr:uid="{00000000-0005-0000-0000-0000111E0000}"/>
    <cellStyle name="Normal 3 2 3" xfId="3089" xr:uid="{00000000-0005-0000-0000-0000121E0000}"/>
    <cellStyle name="Normal 3 2 4" xfId="3090" xr:uid="{00000000-0005-0000-0000-0000131E0000}"/>
    <cellStyle name="Normal 3 20" xfId="3091" xr:uid="{00000000-0005-0000-0000-0000141E0000}"/>
    <cellStyle name="Normal 3 21" xfId="3092" xr:uid="{00000000-0005-0000-0000-0000151E0000}"/>
    <cellStyle name="Normal 3 22" xfId="3093" xr:uid="{00000000-0005-0000-0000-0000161E0000}"/>
    <cellStyle name="Normal 3 22 2" xfId="3094" xr:uid="{00000000-0005-0000-0000-0000171E0000}"/>
    <cellStyle name="Normal 3 22 2 2" xfId="3095" xr:uid="{00000000-0005-0000-0000-0000181E0000}"/>
    <cellStyle name="Normal 3 22 2 2 2" xfId="3096" xr:uid="{00000000-0005-0000-0000-0000191E0000}"/>
    <cellStyle name="Normal 3 22 2 3" xfId="3097" xr:uid="{00000000-0005-0000-0000-00001A1E0000}"/>
    <cellStyle name="Normal 3 22 3" xfId="3098" xr:uid="{00000000-0005-0000-0000-00001B1E0000}"/>
    <cellStyle name="Normal 3 22 3 2" xfId="3099" xr:uid="{00000000-0005-0000-0000-00001C1E0000}"/>
    <cellStyle name="Normal 3 22 4" xfId="3100" xr:uid="{00000000-0005-0000-0000-00001D1E0000}"/>
    <cellStyle name="Normal 3 23" xfId="3101" xr:uid="{00000000-0005-0000-0000-00001E1E0000}"/>
    <cellStyle name="Normal 3 24" xfId="3102" xr:uid="{00000000-0005-0000-0000-00001F1E0000}"/>
    <cellStyle name="Normal 3 24 2" xfId="3103" xr:uid="{00000000-0005-0000-0000-0000201E0000}"/>
    <cellStyle name="Normal 3 24 2 2" xfId="3104" xr:uid="{00000000-0005-0000-0000-0000211E0000}"/>
    <cellStyle name="Normal 3 24 3" xfId="3105" xr:uid="{00000000-0005-0000-0000-0000221E0000}"/>
    <cellStyle name="Normal 3 25" xfId="3106" xr:uid="{00000000-0005-0000-0000-0000231E0000}"/>
    <cellStyle name="Normal 3 26" xfId="3107" xr:uid="{00000000-0005-0000-0000-0000241E0000}"/>
    <cellStyle name="Normal 3 27" xfId="3108" xr:uid="{00000000-0005-0000-0000-0000251E0000}"/>
    <cellStyle name="Normal 3 28" xfId="3109" xr:uid="{00000000-0005-0000-0000-0000261E0000}"/>
    <cellStyle name="Normal 3 29" xfId="3110" xr:uid="{00000000-0005-0000-0000-0000271E0000}"/>
    <cellStyle name="Normal 3 3" xfId="3111" xr:uid="{00000000-0005-0000-0000-0000281E0000}"/>
    <cellStyle name="Normal 3 3 2" xfId="3112" xr:uid="{00000000-0005-0000-0000-0000291E0000}"/>
    <cellStyle name="Normal 3 3 3" xfId="3113" xr:uid="{00000000-0005-0000-0000-00002A1E0000}"/>
    <cellStyle name="Normal 3 3 4" xfId="3114" xr:uid="{00000000-0005-0000-0000-00002B1E0000}"/>
    <cellStyle name="Normal 3 30" xfId="3115" xr:uid="{00000000-0005-0000-0000-00002C1E0000}"/>
    <cellStyle name="Normal 3 31" xfId="3116" xr:uid="{00000000-0005-0000-0000-00002D1E0000}"/>
    <cellStyle name="Normal 3 32" xfId="3117" xr:uid="{00000000-0005-0000-0000-00002E1E0000}"/>
    <cellStyle name="Normal 3 33" xfId="3118" xr:uid="{00000000-0005-0000-0000-00002F1E0000}"/>
    <cellStyle name="Normal 3 34" xfId="3119" xr:uid="{00000000-0005-0000-0000-0000301E0000}"/>
    <cellStyle name="Normal 3 35" xfId="3120" xr:uid="{00000000-0005-0000-0000-0000311E0000}"/>
    <cellStyle name="Normal 3 36" xfId="3121" xr:uid="{00000000-0005-0000-0000-0000321E0000}"/>
    <cellStyle name="Normal 3 37" xfId="3122" xr:uid="{00000000-0005-0000-0000-0000331E0000}"/>
    <cellStyle name="Normal 3 38" xfId="3123" xr:uid="{00000000-0005-0000-0000-0000341E0000}"/>
    <cellStyle name="Normal 3 39" xfId="3124" xr:uid="{00000000-0005-0000-0000-0000351E0000}"/>
    <cellStyle name="Normal 3 39 2" xfId="3125" xr:uid="{00000000-0005-0000-0000-0000361E0000}"/>
    <cellStyle name="Normal 3 4" xfId="3126" xr:uid="{00000000-0005-0000-0000-0000371E0000}"/>
    <cellStyle name="Normal 3 4 2" xfId="3127" xr:uid="{00000000-0005-0000-0000-0000381E0000}"/>
    <cellStyle name="Normal 3 4 3" xfId="3128" xr:uid="{00000000-0005-0000-0000-0000391E0000}"/>
    <cellStyle name="Normal 3 40" xfId="3129" xr:uid="{00000000-0005-0000-0000-00003A1E0000}"/>
    <cellStyle name="Normal 3 41" xfId="3130" xr:uid="{00000000-0005-0000-0000-00003B1E0000}"/>
    <cellStyle name="Normal 3 42" xfId="3131" xr:uid="{00000000-0005-0000-0000-00003C1E0000}"/>
    <cellStyle name="Normal 3 43" xfId="3132" xr:uid="{00000000-0005-0000-0000-00003D1E0000}"/>
    <cellStyle name="Normal 3 44" xfId="3133" xr:uid="{00000000-0005-0000-0000-00003E1E0000}"/>
    <cellStyle name="Normal 3 45" xfId="3134" xr:uid="{00000000-0005-0000-0000-00003F1E0000}"/>
    <cellStyle name="Normal 3 46" xfId="3135" xr:uid="{00000000-0005-0000-0000-0000401E0000}"/>
    <cellStyle name="Normal 3 47" xfId="3136" xr:uid="{00000000-0005-0000-0000-0000411E0000}"/>
    <cellStyle name="Normal 3 48" xfId="3137" xr:uid="{00000000-0005-0000-0000-0000421E0000}"/>
    <cellStyle name="Normal 3 49" xfId="3138" xr:uid="{00000000-0005-0000-0000-0000431E0000}"/>
    <cellStyle name="Normal 3 5" xfId="3139" xr:uid="{00000000-0005-0000-0000-0000441E0000}"/>
    <cellStyle name="Normal 3 5 2" xfId="3140" xr:uid="{00000000-0005-0000-0000-0000451E0000}"/>
    <cellStyle name="Normal 3 50" xfId="3141" xr:uid="{00000000-0005-0000-0000-0000461E0000}"/>
    <cellStyle name="Normal 3 51" xfId="3142" xr:uid="{00000000-0005-0000-0000-0000471E0000}"/>
    <cellStyle name="Normal 3 52" xfId="3143" xr:uid="{00000000-0005-0000-0000-0000481E0000}"/>
    <cellStyle name="Normal 3 53" xfId="3144" xr:uid="{00000000-0005-0000-0000-0000491E0000}"/>
    <cellStyle name="Normal 3 6" xfId="3145" xr:uid="{00000000-0005-0000-0000-00004A1E0000}"/>
    <cellStyle name="Normal 3 7" xfId="3146" xr:uid="{00000000-0005-0000-0000-00004B1E0000}"/>
    <cellStyle name="Normal 3 8" xfId="3147" xr:uid="{00000000-0005-0000-0000-00004C1E0000}"/>
    <cellStyle name="Normal 3 9" xfId="3148" xr:uid="{00000000-0005-0000-0000-00004D1E0000}"/>
    <cellStyle name="Normal 30" xfId="3149" xr:uid="{00000000-0005-0000-0000-00004E1E0000}"/>
    <cellStyle name="Normal 30 10" xfId="3150" xr:uid="{00000000-0005-0000-0000-00004F1E0000}"/>
    <cellStyle name="Normal 30 100" xfId="3151" xr:uid="{00000000-0005-0000-0000-0000501E0000}"/>
    <cellStyle name="Normal 30 101" xfId="3152" xr:uid="{00000000-0005-0000-0000-0000511E0000}"/>
    <cellStyle name="Normal 30 102" xfId="3153" xr:uid="{00000000-0005-0000-0000-0000521E0000}"/>
    <cellStyle name="Normal 30 103" xfId="3154" xr:uid="{00000000-0005-0000-0000-0000531E0000}"/>
    <cellStyle name="Normal 30 104" xfId="3155" xr:uid="{00000000-0005-0000-0000-0000541E0000}"/>
    <cellStyle name="Normal 30 105" xfId="3156" xr:uid="{00000000-0005-0000-0000-0000551E0000}"/>
    <cellStyle name="Normal 30 106" xfId="3157" xr:uid="{00000000-0005-0000-0000-0000561E0000}"/>
    <cellStyle name="Normal 30 107" xfId="3158" xr:uid="{00000000-0005-0000-0000-0000571E0000}"/>
    <cellStyle name="Normal 30 108" xfId="3159" xr:uid="{00000000-0005-0000-0000-0000581E0000}"/>
    <cellStyle name="Normal 30 109" xfId="3160" xr:uid="{00000000-0005-0000-0000-0000591E0000}"/>
    <cellStyle name="Normal 30 11" xfId="3161" xr:uid="{00000000-0005-0000-0000-00005A1E0000}"/>
    <cellStyle name="Normal 30 12" xfId="3162" xr:uid="{00000000-0005-0000-0000-00005B1E0000}"/>
    <cellStyle name="Normal 30 13" xfId="3163" xr:uid="{00000000-0005-0000-0000-00005C1E0000}"/>
    <cellStyle name="Normal 30 14" xfId="3164" xr:uid="{00000000-0005-0000-0000-00005D1E0000}"/>
    <cellStyle name="Normal 30 15" xfId="3165" xr:uid="{00000000-0005-0000-0000-00005E1E0000}"/>
    <cellStyle name="Normal 30 16" xfId="3166" xr:uid="{00000000-0005-0000-0000-00005F1E0000}"/>
    <cellStyle name="Normal 30 17" xfId="3167" xr:uid="{00000000-0005-0000-0000-0000601E0000}"/>
    <cellStyle name="Normal 30 18" xfId="3168" xr:uid="{00000000-0005-0000-0000-0000611E0000}"/>
    <cellStyle name="Normal 30 19" xfId="3169" xr:uid="{00000000-0005-0000-0000-0000621E0000}"/>
    <cellStyle name="Normal 30 2" xfId="3170" xr:uid="{00000000-0005-0000-0000-0000631E0000}"/>
    <cellStyle name="Normal 30 20" xfId="3171" xr:uid="{00000000-0005-0000-0000-0000641E0000}"/>
    <cellStyle name="Normal 30 21" xfId="3172" xr:uid="{00000000-0005-0000-0000-0000651E0000}"/>
    <cellStyle name="Normal 30 22" xfId="3173" xr:uid="{00000000-0005-0000-0000-0000661E0000}"/>
    <cellStyle name="Normal 30 23" xfId="3174" xr:uid="{00000000-0005-0000-0000-0000671E0000}"/>
    <cellStyle name="Normal 30 24" xfId="3175" xr:uid="{00000000-0005-0000-0000-0000681E0000}"/>
    <cellStyle name="Normal 30 25" xfId="3176" xr:uid="{00000000-0005-0000-0000-0000691E0000}"/>
    <cellStyle name="Normal 30 26" xfId="3177" xr:uid="{00000000-0005-0000-0000-00006A1E0000}"/>
    <cellStyle name="Normal 30 27" xfId="3178" xr:uid="{00000000-0005-0000-0000-00006B1E0000}"/>
    <cellStyle name="Normal 30 28" xfId="3179" xr:uid="{00000000-0005-0000-0000-00006C1E0000}"/>
    <cellStyle name="Normal 30 29" xfId="3180" xr:uid="{00000000-0005-0000-0000-00006D1E0000}"/>
    <cellStyle name="Normal 30 3" xfId="3181" xr:uid="{00000000-0005-0000-0000-00006E1E0000}"/>
    <cellStyle name="Normal 30 30" xfId="3182" xr:uid="{00000000-0005-0000-0000-00006F1E0000}"/>
    <cellStyle name="Normal 30 31" xfId="3183" xr:uid="{00000000-0005-0000-0000-0000701E0000}"/>
    <cellStyle name="Normal 30 32" xfId="3184" xr:uid="{00000000-0005-0000-0000-0000711E0000}"/>
    <cellStyle name="Normal 30 33" xfId="3185" xr:uid="{00000000-0005-0000-0000-0000721E0000}"/>
    <cellStyle name="Normal 30 34" xfId="3186" xr:uid="{00000000-0005-0000-0000-0000731E0000}"/>
    <cellStyle name="Normal 30 35" xfId="3187" xr:uid="{00000000-0005-0000-0000-0000741E0000}"/>
    <cellStyle name="Normal 30 36" xfId="3188" xr:uid="{00000000-0005-0000-0000-0000751E0000}"/>
    <cellStyle name="Normal 30 37" xfId="3189" xr:uid="{00000000-0005-0000-0000-0000761E0000}"/>
    <cellStyle name="Normal 30 38" xfId="3190" xr:uid="{00000000-0005-0000-0000-0000771E0000}"/>
    <cellStyle name="Normal 30 39" xfId="3191" xr:uid="{00000000-0005-0000-0000-0000781E0000}"/>
    <cellStyle name="Normal 30 4" xfId="3192" xr:uid="{00000000-0005-0000-0000-0000791E0000}"/>
    <cellStyle name="Normal 30 40" xfId="3193" xr:uid="{00000000-0005-0000-0000-00007A1E0000}"/>
    <cellStyle name="Normal 30 41" xfId="3194" xr:uid="{00000000-0005-0000-0000-00007B1E0000}"/>
    <cellStyle name="Normal 30 42" xfId="3195" xr:uid="{00000000-0005-0000-0000-00007C1E0000}"/>
    <cellStyle name="Normal 30 43" xfId="3196" xr:uid="{00000000-0005-0000-0000-00007D1E0000}"/>
    <cellStyle name="Normal 30 44" xfId="3197" xr:uid="{00000000-0005-0000-0000-00007E1E0000}"/>
    <cellStyle name="Normal 30 45" xfId="3198" xr:uid="{00000000-0005-0000-0000-00007F1E0000}"/>
    <cellStyle name="Normal 30 46" xfId="3199" xr:uid="{00000000-0005-0000-0000-0000801E0000}"/>
    <cellStyle name="Normal 30 47" xfId="3200" xr:uid="{00000000-0005-0000-0000-0000811E0000}"/>
    <cellStyle name="Normal 30 48" xfId="3201" xr:uid="{00000000-0005-0000-0000-0000821E0000}"/>
    <cellStyle name="Normal 30 49" xfId="3202" xr:uid="{00000000-0005-0000-0000-0000831E0000}"/>
    <cellStyle name="Normal 30 5" xfId="3203" xr:uid="{00000000-0005-0000-0000-0000841E0000}"/>
    <cellStyle name="Normal 30 50" xfId="3204" xr:uid="{00000000-0005-0000-0000-0000851E0000}"/>
    <cellStyle name="Normal 30 51" xfId="3205" xr:uid="{00000000-0005-0000-0000-0000861E0000}"/>
    <cellStyle name="Normal 30 52" xfId="3206" xr:uid="{00000000-0005-0000-0000-0000871E0000}"/>
    <cellStyle name="Normal 30 53" xfId="3207" xr:uid="{00000000-0005-0000-0000-0000881E0000}"/>
    <cellStyle name="Normal 30 54" xfId="3208" xr:uid="{00000000-0005-0000-0000-0000891E0000}"/>
    <cellStyle name="Normal 30 55" xfId="3209" xr:uid="{00000000-0005-0000-0000-00008A1E0000}"/>
    <cellStyle name="Normal 30 56" xfId="3210" xr:uid="{00000000-0005-0000-0000-00008B1E0000}"/>
    <cellStyle name="Normal 30 57" xfId="3211" xr:uid="{00000000-0005-0000-0000-00008C1E0000}"/>
    <cellStyle name="Normal 30 58" xfId="3212" xr:uid="{00000000-0005-0000-0000-00008D1E0000}"/>
    <cellStyle name="Normal 30 59" xfId="3213" xr:uid="{00000000-0005-0000-0000-00008E1E0000}"/>
    <cellStyle name="Normal 30 6" xfId="3214" xr:uid="{00000000-0005-0000-0000-00008F1E0000}"/>
    <cellStyle name="Normal 30 60" xfId="3215" xr:uid="{00000000-0005-0000-0000-0000901E0000}"/>
    <cellStyle name="Normal 30 61" xfId="3216" xr:uid="{00000000-0005-0000-0000-0000911E0000}"/>
    <cellStyle name="Normal 30 62" xfId="3217" xr:uid="{00000000-0005-0000-0000-0000921E0000}"/>
    <cellStyle name="Normal 30 63" xfId="3218" xr:uid="{00000000-0005-0000-0000-0000931E0000}"/>
    <cellStyle name="Normal 30 64" xfId="3219" xr:uid="{00000000-0005-0000-0000-0000941E0000}"/>
    <cellStyle name="Normal 30 65" xfId="3220" xr:uid="{00000000-0005-0000-0000-0000951E0000}"/>
    <cellStyle name="Normal 30 66" xfId="3221" xr:uid="{00000000-0005-0000-0000-0000961E0000}"/>
    <cellStyle name="Normal 30 67" xfId="3222" xr:uid="{00000000-0005-0000-0000-0000971E0000}"/>
    <cellStyle name="Normal 30 68" xfId="3223" xr:uid="{00000000-0005-0000-0000-0000981E0000}"/>
    <cellStyle name="Normal 30 69" xfId="3224" xr:uid="{00000000-0005-0000-0000-0000991E0000}"/>
    <cellStyle name="Normal 30 7" xfId="3225" xr:uid="{00000000-0005-0000-0000-00009A1E0000}"/>
    <cellStyle name="Normal 30 70" xfId="3226" xr:uid="{00000000-0005-0000-0000-00009B1E0000}"/>
    <cellStyle name="Normal 30 71" xfId="3227" xr:uid="{00000000-0005-0000-0000-00009C1E0000}"/>
    <cellStyle name="Normal 30 72" xfId="3228" xr:uid="{00000000-0005-0000-0000-00009D1E0000}"/>
    <cellStyle name="Normal 30 73" xfId="3229" xr:uid="{00000000-0005-0000-0000-00009E1E0000}"/>
    <cellStyle name="Normal 30 74" xfId="3230" xr:uid="{00000000-0005-0000-0000-00009F1E0000}"/>
    <cellStyle name="Normal 30 75" xfId="3231" xr:uid="{00000000-0005-0000-0000-0000A01E0000}"/>
    <cellStyle name="Normal 30 76" xfId="3232" xr:uid="{00000000-0005-0000-0000-0000A11E0000}"/>
    <cellStyle name="Normal 30 77" xfId="3233" xr:uid="{00000000-0005-0000-0000-0000A21E0000}"/>
    <cellStyle name="Normal 30 78" xfId="3234" xr:uid="{00000000-0005-0000-0000-0000A31E0000}"/>
    <cellStyle name="Normal 30 79" xfId="3235" xr:uid="{00000000-0005-0000-0000-0000A41E0000}"/>
    <cellStyle name="Normal 30 8" xfId="3236" xr:uid="{00000000-0005-0000-0000-0000A51E0000}"/>
    <cellStyle name="Normal 30 80" xfId="3237" xr:uid="{00000000-0005-0000-0000-0000A61E0000}"/>
    <cellStyle name="Normal 30 81" xfId="3238" xr:uid="{00000000-0005-0000-0000-0000A71E0000}"/>
    <cellStyle name="Normal 30 82" xfId="3239" xr:uid="{00000000-0005-0000-0000-0000A81E0000}"/>
    <cellStyle name="Normal 30 83" xfId="3240" xr:uid="{00000000-0005-0000-0000-0000A91E0000}"/>
    <cellStyle name="Normal 30 84" xfId="3241" xr:uid="{00000000-0005-0000-0000-0000AA1E0000}"/>
    <cellStyle name="Normal 30 85" xfId="3242" xr:uid="{00000000-0005-0000-0000-0000AB1E0000}"/>
    <cellStyle name="Normal 30 86" xfId="3243" xr:uid="{00000000-0005-0000-0000-0000AC1E0000}"/>
    <cellStyle name="Normal 30 87" xfId="3244" xr:uid="{00000000-0005-0000-0000-0000AD1E0000}"/>
    <cellStyle name="Normal 30 88" xfId="3245" xr:uid="{00000000-0005-0000-0000-0000AE1E0000}"/>
    <cellStyle name="Normal 30 89" xfId="3246" xr:uid="{00000000-0005-0000-0000-0000AF1E0000}"/>
    <cellStyle name="Normal 30 9" xfId="3247" xr:uid="{00000000-0005-0000-0000-0000B01E0000}"/>
    <cellStyle name="Normal 30 90" xfId="3248" xr:uid="{00000000-0005-0000-0000-0000B11E0000}"/>
    <cellStyle name="Normal 30 91" xfId="3249" xr:uid="{00000000-0005-0000-0000-0000B21E0000}"/>
    <cellStyle name="Normal 30 92" xfId="3250" xr:uid="{00000000-0005-0000-0000-0000B31E0000}"/>
    <cellStyle name="Normal 30 93" xfId="3251" xr:uid="{00000000-0005-0000-0000-0000B41E0000}"/>
    <cellStyle name="Normal 30 94" xfId="3252" xr:uid="{00000000-0005-0000-0000-0000B51E0000}"/>
    <cellStyle name="Normal 30 95" xfId="3253" xr:uid="{00000000-0005-0000-0000-0000B61E0000}"/>
    <cellStyle name="Normal 30 96" xfId="3254" xr:uid="{00000000-0005-0000-0000-0000B71E0000}"/>
    <cellStyle name="Normal 30 97" xfId="3255" xr:uid="{00000000-0005-0000-0000-0000B81E0000}"/>
    <cellStyle name="Normal 30 98" xfId="3256" xr:uid="{00000000-0005-0000-0000-0000B91E0000}"/>
    <cellStyle name="Normal 30 99" xfId="3257" xr:uid="{00000000-0005-0000-0000-0000BA1E0000}"/>
    <cellStyle name="Normal 31" xfId="3258" xr:uid="{00000000-0005-0000-0000-0000BB1E0000}"/>
    <cellStyle name="Normal 31 10" xfId="3259" xr:uid="{00000000-0005-0000-0000-0000BC1E0000}"/>
    <cellStyle name="Normal 31 100" xfId="3260" xr:uid="{00000000-0005-0000-0000-0000BD1E0000}"/>
    <cellStyle name="Normal 31 101" xfId="3261" xr:uid="{00000000-0005-0000-0000-0000BE1E0000}"/>
    <cellStyle name="Normal 31 102" xfId="3262" xr:uid="{00000000-0005-0000-0000-0000BF1E0000}"/>
    <cellStyle name="Normal 31 103" xfId="3263" xr:uid="{00000000-0005-0000-0000-0000C01E0000}"/>
    <cellStyle name="Normal 31 104" xfId="3264" xr:uid="{00000000-0005-0000-0000-0000C11E0000}"/>
    <cellStyle name="Normal 31 105" xfId="3265" xr:uid="{00000000-0005-0000-0000-0000C21E0000}"/>
    <cellStyle name="Normal 31 106" xfId="3266" xr:uid="{00000000-0005-0000-0000-0000C31E0000}"/>
    <cellStyle name="Normal 31 107" xfId="3267" xr:uid="{00000000-0005-0000-0000-0000C41E0000}"/>
    <cellStyle name="Normal 31 108" xfId="3268" xr:uid="{00000000-0005-0000-0000-0000C51E0000}"/>
    <cellStyle name="Normal 31 109" xfId="3269" xr:uid="{00000000-0005-0000-0000-0000C61E0000}"/>
    <cellStyle name="Normal 31 11" xfId="3270" xr:uid="{00000000-0005-0000-0000-0000C71E0000}"/>
    <cellStyle name="Normal 31 12" xfId="3271" xr:uid="{00000000-0005-0000-0000-0000C81E0000}"/>
    <cellStyle name="Normal 31 13" xfId="3272" xr:uid="{00000000-0005-0000-0000-0000C91E0000}"/>
    <cellStyle name="Normal 31 14" xfId="3273" xr:uid="{00000000-0005-0000-0000-0000CA1E0000}"/>
    <cellStyle name="Normal 31 15" xfId="3274" xr:uid="{00000000-0005-0000-0000-0000CB1E0000}"/>
    <cellStyle name="Normal 31 16" xfId="3275" xr:uid="{00000000-0005-0000-0000-0000CC1E0000}"/>
    <cellStyle name="Normal 31 17" xfId="3276" xr:uid="{00000000-0005-0000-0000-0000CD1E0000}"/>
    <cellStyle name="Normal 31 18" xfId="3277" xr:uid="{00000000-0005-0000-0000-0000CE1E0000}"/>
    <cellStyle name="Normal 31 19" xfId="3278" xr:uid="{00000000-0005-0000-0000-0000CF1E0000}"/>
    <cellStyle name="Normal 31 2" xfId="3279" xr:uid="{00000000-0005-0000-0000-0000D01E0000}"/>
    <cellStyle name="Normal 31 20" xfId="3280" xr:uid="{00000000-0005-0000-0000-0000D11E0000}"/>
    <cellStyle name="Normal 31 21" xfId="3281" xr:uid="{00000000-0005-0000-0000-0000D21E0000}"/>
    <cellStyle name="Normal 31 22" xfId="3282" xr:uid="{00000000-0005-0000-0000-0000D31E0000}"/>
    <cellStyle name="Normal 31 23" xfId="3283" xr:uid="{00000000-0005-0000-0000-0000D41E0000}"/>
    <cellStyle name="Normal 31 24" xfId="3284" xr:uid="{00000000-0005-0000-0000-0000D51E0000}"/>
    <cellStyle name="Normal 31 25" xfId="3285" xr:uid="{00000000-0005-0000-0000-0000D61E0000}"/>
    <cellStyle name="Normal 31 26" xfId="3286" xr:uid="{00000000-0005-0000-0000-0000D71E0000}"/>
    <cellStyle name="Normal 31 27" xfId="3287" xr:uid="{00000000-0005-0000-0000-0000D81E0000}"/>
    <cellStyle name="Normal 31 28" xfId="3288" xr:uid="{00000000-0005-0000-0000-0000D91E0000}"/>
    <cellStyle name="Normal 31 29" xfId="3289" xr:uid="{00000000-0005-0000-0000-0000DA1E0000}"/>
    <cellStyle name="Normal 31 3" xfId="3290" xr:uid="{00000000-0005-0000-0000-0000DB1E0000}"/>
    <cellStyle name="Normal 31 30" xfId="3291" xr:uid="{00000000-0005-0000-0000-0000DC1E0000}"/>
    <cellStyle name="Normal 31 31" xfId="3292" xr:uid="{00000000-0005-0000-0000-0000DD1E0000}"/>
    <cellStyle name="Normal 31 32" xfId="3293" xr:uid="{00000000-0005-0000-0000-0000DE1E0000}"/>
    <cellStyle name="Normal 31 33" xfId="3294" xr:uid="{00000000-0005-0000-0000-0000DF1E0000}"/>
    <cellStyle name="Normal 31 34" xfId="3295" xr:uid="{00000000-0005-0000-0000-0000E01E0000}"/>
    <cellStyle name="Normal 31 35" xfId="3296" xr:uid="{00000000-0005-0000-0000-0000E11E0000}"/>
    <cellStyle name="Normal 31 36" xfId="3297" xr:uid="{00000000-0005-0000-0000-0000E21E0000}"/>
    <cellStyle name="Normal 31 37" xfId="3298" xr:uid="{00000000-0005-0000-0000-0000E31E0000}"/>
    <cellStyle name="Normal 31 38" xfId="3299" xr:uid="{00000000-0005-0000-0000-0000E41E0000}"/>
    <cellStyle name="Normal 31 39" xfId="3300" xr:uid="{00000000-0005-0000-0000-0000E51E0000}"/>
    <cellStyle name="Normal 31 4" xfId="3301" xr:uid="{00000000-0005-0000-0000-0000E61E0000}"/>
    <cellStyle name="Normal 31 40" xfId="3302" xr:uid="{00000000-0005-0000-0000-0000E71E0000}"/>
    <cellStyle name="Normal 31 41" xfId="3303" xr:uid="{00000000-0005-0000-0000-0000E81E0000}"/>
    <cellStyle name="Normal 31 42" xfId="3304" xr:uid="{00000000-0005-0000-0000-0000E91E0000}"/>
    <cellStyle name="Normal 31 43" xfId="3305" xr:uid="{00000000-0005-0000-0000-0000EA1E0000}"/>
    <cellStyle name="Normal 31 44" xfId="3306" xr:uid="{00000000-0005-0000-0000-0000EB1E0000}"/>
    <cellStyle name="Normal 31 45" xfId="3307" xr:uid="{00000000-0005-0000-0000-0000EC1E0000}"/>
    <cellStyle name="Normal 31 46" xfId="3308" xr:uid="{00000000-0005-0000-0000-0000ED1E0000}"/>
    <cellStyle name="Normal 31 47" xfId="3309" xr:uid="{00000000-0005-0000-0000-0000EE1E0000}"/>
    <cellStyle name="Normal 31 48" xfId="3310" xr:uid="{00000000-0005-0000-0000-0000EF1E0000}"/>
    <cellStyle name="Normal 31 49" xfId="3311" xr:uid="{00000000-0005-0000-0000-0000F01E0000}"/>
    <cellStyle name="Normal 31 5" xfId="3312" xr:uid="{00000000-0005-0000-0000-0000F11E0000}"/>
    <cellStyle name="Normal 31 50" xfId="3313" xr:uid="{00000000-0005-0000-0000-0000F21E0000}"/>
    <cellStyle name="Normal 31 51" xfId="3314" xr:uid="{00000000-0005-0000-0000-0000F31E0000}"/>
    <cellStyle name="Normal 31 52" xfId="3315" xr:uid="{00000000-0005-0000-0000-0000F41E0000}"/>
    <cellStyle name="Normal 31 53" xfId="3316" xr:uid="{00000000-0005-0000-0000-0000F51E0000}"/>
    <cellStyle name="Normal 31 54" xfId="3317" xr:uid="{00000000-0005-0000-0000-0000F61E0000}"/>
    <cellStyle name="Normal 31 55" xfId="3318" xr:uid="{00000000-0005-0000-0000-0000F71E0000}"/>
    <cellStyle name="Normal 31 56" xfId="3319" xr:uid="{00000000-0005-0000-0000-0000F81E0000}"/>
    <cellStyle name="Normal 31 57" xfId="3320" xr:uid="{00000000-0005-0000-0000-0000F91E0000}"/>
    <cellStyle name="Normal 31 58" xfId="3321" xr:uid="{00000000-0005-0000-0000-0000FA1E0000}"/>
    <cellStyle name="Normal 31 59" xfId="3322" xr:uid="{00000000-0005-0000-0000-0000FB1E0000}"/>
    <cellStyle name="Normal 31 6" xfId="3323" xr:uid="{00000000-0005-0000-0000-0000FC1E0000}"/>
    <cellStyle name="Normal 31 60" xfId="3324" xr:uid="{00000000-0005-0000-0000-0000FD1E0000}"/>
    <cellStyle name="Normal 31 61" xfId="3325" xr:uid="{00000000-0005-0000-0000-0000FE1E0000}"/>
    <cellStyle name="Normal 31 62" xfId="3326" xr:uid="{00000000-0005-0000-0000-0000FF1E0000}"/>
    <cellStyle name="Normal 31 63" xfId="3327" xr:uid="{00000000-0005-0000-0000-0000001F0000}"/>
    <cellStyle name="Normal 31 64" xfId="3328" xr:uid="{00000000-0005-0000-0000-0000011F0000}"/>
    <cellStyle name="Normal 31 65" xfId="3329" xr:uid="{00000000-0005-0000-0000-0000021F0000}"/>
    <cellStyle name="Normal 31 66" xfId="3330" xr:uid="{00000000-0005-0000-0000-0000031F0000}"/>
    <cellStyle name="Normal 31 67" xfId="3331" xr:uid="{00000000-0005-0000-0000-0000041F0000}"/>
    <cellStyle name="Normal 31 68" xfId="3332" xr:uid="{00000000-0005-0000-0000-0000051F0000}"/>
    <cellStyle name="Normal 31 69" xfId="3333" xr:uid="{00000000-0005-0000-0000-0000061F0000}"/>
    <cellStyle name="Normal 31 7" xfId="3334" xr:uid="{00000000-0005-0000-0000-0000071F0000}"/>
    <cellStyle name="Normal 31 70" xfId="3335" xr:uid="{00000000-0005-0000-0000-0000081F0000}"/>
    <cellStyle name="Normal 31 71" xfId="3336" xr:uid="{00000000-0005-0000-0000-0000091F0000}"/>
    <cellStyle name="Normal 31 72" xfId="3337" xr:uid="{00000000-0005-0000-0000-00000A1F0000}"/>
    <cellStyle name="Normal 31 73" xfId="3338" xr:uid="{00000000-0005-0000-0000-00000B1F0000}"/>
    <cellStyle name="Normal 31 74" xfId="3339" xr:uid="{00000000-0005-0000-0000-00000C1F0000}"/>
    <cellStyle name="Normal 31 75" xfId="3340" xr:uid="{00000000-0005-0000-0000-00000D1F0000}"/>
    <cellStyle name="Normal 31 76" xfId="3341" xr:uid="{00000000-0005-0000-0000-00000E1F0000}"/>
    <cellStyle name="Normal 31 77" xfId="3342" xr:uid="{00000000-0005-0000-0000-00000F1F0000}"/>
    <cellStyle name="Normal 31 78" xfId="3343" xr:uid="{00000000-0005-0000-0000-0000101F0000}"/>
    <cellStyle name="Normal 31 79" xfId="3344" xr:uid="{00000000-0005-0000-0000-0000111F0000}"/>
    <cellStyle name="Normal 31 8" xfId="3345" xr:uid="{00000000-0005-0000-0000-0000121F0000}"/>
    <cellStyle name="Normal 31 80" xfId="3346" xr:uid="{00000000-0005-0000-0000-0000131F0000}"/>
    <cellStyle name="Normal 31 81" xfId="3347" xr:uid="{00000000-0005-0000-0000-0000141F0000}"/>
    <cellStyle name="Normal 31 82" xfId="3348" xr:uid="{00000000-0005-0000-0000-0000151F0000}"/>
    <cellStyle name="Normal 31 83" xfId="3349" xr:uid="{00000000-0005-0000-0000-0000161F0000}"/>
    <cellStyle name="Normal 31 84" xfId="3350" xr:uid="{00000000-0005-0000-0000-0000171F0000}"/>
    <cellStyle name="Normal 31 85" xfId="3351" xr:uid="{00000000-0005-0000-0000-0000181F0000}"/>
    <cellStyle name="Normal 31 86" xfId="3352" xr:uid="{00000000-0005-0000-0000-0000191F0000}"/>
    <cellStyle name="Normal 31 87" xfId="3353" xr:uid="{00000000-0005-0000-0000-00001A1F0000}"/>
    <cellStyle name="Normal 31 88" xfId="3354" xr:uid="{00000000-0005-0000-0000-00001B1F0000}"/>
    <cellStyle name="Normal 31 89" xfId="3355" xr:uid="{00000000-0005-0000-0000-00001C1F0000}"/>
    <cellStyle name="Normal 31 9" xfId="3356" xr:uid="{00000000-0005-0000-0000-00001D1F0000}"/>
    <cellStyle name="Normal 31 90" xfId="3357" xr:uid="{00000000-0005-0000-0000-00001E1F0000}"/>
    <cellStyle name="Normal 31 91" xfId="3358" xr:uid="{00000000-0005-0000-0000-00001F1F0000}"/>
    <cellStyle name="Normal 31 92" xfId="3359" xr:uid="{00000000-0005-0000-0000-0000201F0000}"/>
    <cellStyle name="Normal 31 93" xfId="3360" xr:uid="{00000000-0005-0000-0000-0000211F0000}"/>
    <cellStyle name="Normal 31 94" xfId="3361" xr:uid="{00000000-0005-0000-0000-0000221F0000}"/>
    <cellStyle name="Normal 31 95" xfId="3362" xr:uid="{00000000-0005-0000-0000-0000231F0000}"/>
    <cellStyle name="Normal 31 96" xfId="3363" xr:uid="{00000000-0005-0000-0000-0000241F0000}"/>
    <cellStyle name="Normal 31 97" xfId="3364" xr:uid="{00000000-0005-0000-0000-0000251F0000}"/>
    <cellStyle name="Normal 31 98" xfId="3365" xr:uid="{00000000-0005-0000-0000-0000261F0000}"/>
    <cellStyle name="Normal 31 99" xfId="3366" xr:uid="{00000000-0005-0000-0000-0000271F0000}"/>
    <cellStyle name="Normal 32" xfId="3367" xr:uid="{00000000-0005-0000-0000-0000281F0000}"/>
    <cellStyle name="Normal 32 2" xfId="3368" xr:uid="{00000000-0005-0000-0000-0000291F0000}"/>
    <cellStyle name="Normal 33" xfId="3369" xr:uid="{00000000-0005-0000-0000-00002A1F0000}"/>
    <cellStyle name="Normal 33 2" xfId="3370" xr:uid="{00000000-0005-0000-0000-00002B1F0000}"/>
    <cellStyle name="Normal 34" xfId="3371" xr:uid="{00000000-0005-0000-0000-00002C1F0000}"/>
    <cellStyle name="Normal 35" xfId="3372" xr:uid="{00000000-0005-0000-0000-00002D1F0000}"/>
    <cellStyle name="Normal 35 10" xfId="3373" xr:uid="{00000000-0005-0000-0000-00002E1F0000}"/>
    <cellStyle name="Normal 35 100" xfId="3374" xr:uid="{00000000-0005-0000-0000-00002F1F0000}"/>
    <cellStyle name="Normal 35 101" xfId="3375" xr:uid="{00000000-0005-0000-0000-0000301F0000}"/>
    <cellStyle name="Normal 35 102" xfId="3376" xr:uid="{00000000-0005-0000-0000-0000311F0000}"/>
    <cellStyle name="Normal 35 103" xfId="3377" xr:uid="{00000000-0005-0000-0000-0000321F0000}"/>
    <cellStyle name="Normal 35 104" xfId="3378" xr:uid="{00000000-0005-0000-0000-0000331F0000}"/>
    <cellStyle name="Normal 35 105" xfId="3379" xr:uid="{00000000-0005-0000-0000-0000341F0000}"/>
    <cellStyle name="Normal 35 106" xfId="3380" xr:uid="{00000000-0005-0000-0000-0000351F0000}"/>
    <cellStyle name="Normal 35 107" xfId="3381" xr:uid="{00000000-0005-0000-0000-0000361F0000}"/>
    <cellStyle name="Normal 35 108" xfId="3382" xr:uid="{00000000-0005-0000-0000-0000371F0000}"/>
    <cellStyle name="Normal 35 109" xfId="3383" xr:uid="{00000000-0005-0000-0000-0000381F0000}"/>
    <cellStyle name="Normal 35 11" xfId="3384" xr:uid="{00000000-0005-0000-0000-0000391F0000}"/>
    <cellStyle name="Normal 35 12" xfId="3385" xr:uid="{00000000-0005-0000-0000-00003A1F0000}"/>
    <cellStyle name="Normal 35 13" xfId="3386" xr:uid="{00000000-0005-0000-0000-00003B1F0000}"/>
    <cellStyle name="Normal 35 14" xfId="3387" xr:uid="{00000000-0005-0000-0000-00003C1F0000}"/>
    <cellStyle name="Normal 35 15" xfId="3388" xr:uid="{00000000-0005-0000-0000-00003D1F0000}"/>
    <cellStyle name="Normal 35 16" xfId="3389" xr:uid="{00000000-0005-0000-0000-00003E1F0000}"/>
    <cellStyle name="Normal 35 17" xfId="3390" xr:uid="{00000000-0005-0000-0000-00003F1F0000}"/>
    <cellStyle name="Normal 35 18" xfId="3391" xr:uid="{00000000-0005-0000-0000-0000401F0000}"/>
    <cellStyle name="Normal 35 19" xfId="3392" xr:uid="{00000000-0005-0000-0000-0000411F0000}"/>
    <cellStyle name="Normal 35 2" xfId="3393" xr:uid="{00000000-0005-0000-0000-0000421F0000}"/>
    <cellStyle name="Normal 35 20" xfId="3394" xr:uid="{00000000-0005-0000-0000-0000431F0000}"/>
    <cellStyle name="Normal 35 21" xfId="3395" xr:uid="{00000000-0005-0000-0000-0000441F0000}"/>
    <cellStyle name="Normal 35 22" xfId="3396" xr:uid="{00000000-0005-0000-0000-0000451F0000}"/>
    <cellStyle name="Normal 35 23" xfId="3397" xr:uid="{00000000-0005-0000-0000-0000461F0000}"/>
    <cellStyle name="Normal 35 24" xfId="3398" xr:uid="{00000000-0005-0000-0000-0000471F0000}"/>
    <cellStyle name="Normal 35 25" xfId="3399" xr:uid="{00000000-0005-0000-0000-0000481F0000}"/>
    <cellStyle name="Normal 35 26" xfId="3400" xr:uid="{00000000-0005-0000-0000-0000491F0000}"/>
    <cellStyle name="Normal 35 27" xfId="3401" xr:uid="{00000000-0005-0000-0000-00004A1F0000}"/>
    <cellStyle name="Normal 35 28" xfId="3402" xr:uid="{00000000-0005-0000-0000-00004B1F0000}"/>
    <cellStyle name="Normal 35 29" xfId="3403" xr:uid="{00000000-0005-0000-0000-00004C1F0000}"/>
    <cellStyle name="Normal 35 3" xfId="3404" xr:uid="{00000000-0005-0000-0000-00004D1F0000}"/>
    <cellStyle name="Normal 35 30" xfId="3405" xr:uid="{00000000-0005-0000-0000-00004E1F0000}"/>
    <cellStyle name="Normal 35 31" xfId="3406" xr:uid="{00000000-0005-0000-0000-00004F1F0000}"/>
    <cellStyle name="Normal 35 32" xfId="3407" xr:uid="{00000000-0005-0000-0000-0000501F0000}"/>
    <cellStyle name="Normal 35 33" xfId="3408" xr:uid="{00000000-0005-0000-0000-0000511F0000}"/>
    <cellStyle name="Normal 35 34" xfId="3409" xr:uid="{00000000-0005-0000-0000-0000521F0000}"/>
    <cellStyle name="Normal 35 35" xfId="3410" xr:uid="{00000000-0005-0000-0000-0000531F0000}"/>
    <cellStyle name="Normal 35 36" xfId="3411" xr:uid="{00000000-0005-0000-0000-0000541F0000}"/>
    <cellStyle name="Normal 35 37" xfId="3412" xr:uid="{00000000-0005-0000-0000-0000551F0000}"/>
    <cellStyle name="Normal 35 38" xfId="3413" xr:uid="{00000000-0005-0000-0000-0000561F0000}"/>
    <cellStyle name="Normal 35 39" xfId="3414" xr:uid="{00000000-0005-0000-0000-0000571F0000}"/>
    <cellStyle name="Normal 35 4" xfId="3415" xr:uid="{00000000-0005-0000-0000-0000581F0000}"/>
    <cellStyle name="Normal 35 40" xfId="3416" xr:uid="{00000000-0005-0000-0000-0000591F0000}"/>
    <cellStyle name="Normal 35 41" xfId="3417" xr:uid="{00000000-0005-0000-0000-00005A1F0000}"/>
    <cellStyle name="Normal 35 42" xfId="3418" xr:uid="{00000000-0005-0000-0000-00005B1F0000}"/>
    <cellStyle name="Normal 35 43" xfId="3419" xr:uid="{00000000-0005-0000-0000-00005C1F0000}"/>
    <cellStyle name="Normal 35 44" xfId="3420" xr:uid="{00000000-0005-0000-0000-00005D1F0000}"/>
    <cellStyle name="Normal 35 45" xfId="3421" xr:uid="{00000000-0005-0000-0000-00005E1F0000}"/>
    <cellStyle name="Normal 35 46" xfId="3422" xr:uid="{00000000-0005-0000-0000-00005F1F0000}"/>
    <cellStyle name="Normal 35 47" xfId="3423" xr:uid="{00000000-0005-0000-0000-0000601F0000}"/>
    <cellStyle name="Normal 35 48" xfId="3424" xr:uid="{00000000-0005-0000-0000-0000611F0000}"/>
    <cellStyle name="Normal 35 49" xfId="3425" xr:uid="{00000000-0005-0000-0000-0000621F0000}"/>
    <cellStyle name="Normal 35 5" xfId="3426" xr:uid="{00000000-0005-0000-0000-0000631F0000}"/>
    <cellStyle name="Normal 35 50" xfId="3427" xr:uid="{00000000-0005-0000-0000-0000641F0000}"/>
    <cellStyle name="Normal 35 51" xfId="3428" xr:uid="{00000000-0005-0000-0000-0000651F0000}"/>
    <cellStyle name="Normal 35 52" xfId="3429" xr:uid="{00000000-0005-0000-0000-0000661F0000}"/>
    <cellStyle name="Normal 35 53" xfId="3430" xr:uid="{00000000-0005-0000-0000-0000671F0000}"/>
    <cellStyle name="Normal 35 54" xfId="3431" xr:uid="{00000000-0005-0000-0000-0000681F0000}"/>
    <cellStyle name="Normal 35 55" xfId="3432" xr:uid="{00000000-0005-0000-0000-0000691F0000}"/>
    <cellStyle name="Normal 35 56" xfId="3433" xr:uid="{00000000-0005-0000-0000-00006A1F0000}"/>
    <cellStyle name="Normal 35 57" xfId="3434" xr:uid="{00000000-0005-0000-0000-00006B1F0000}"/>
    <cellStyle name="Normal 35 58" xfId="3435" xr:uid="{00000000-0005-0000-0000-00006C1F0000}"/>
    <cellStyle name="Normal 35 59" xfId="3436" xr:uid="{00000000-0005-0000-0000-00006D1F0000}"/>
    <cellStyle name="Normal 35 6" xfId="3437" xr:uid="{00000000-0005-0000-0000-00006E1F0000}"/>
    <cellStyle name="Normal 35 60" xfId="3438" xr:uid="{00000000-0005-0000-0000-00006F1F0000}"/>
    <cellStyle name="Normal 35 61" xfId="3439" xr:uid="{00000000-0005-0000-0000-0000701F0000}"/>
    <cellStyle name="Normal 35 62" xfId="3440" xr:uid="{00000000-0005-0000-0000-0000711F0000}"/>
    <cellStyle name="Normal 35 63" xfId="3441" xr:uid="{00000000-0005-0000-0000-0000721F0000}"/>
    <cellStyle name="Normal 35 64" xfId="3442" xr:uid="{00000000-0005-0000-0000-0000731F0000}"/>
    <cellStyle name="Normal 35 65" xfId="3443" xr:uid="{00000000-0005-0000-0000-0000741F0000}"/>
    <cellStyle name="Normal 35 66" xfId="3444" xr:uid="{00000000-0005-0000-0000-0000751F0000}"/>
    <cellStyle name="Normal 35 67" xfId="3445" xr:uid="{00000000-0005-0000-0000-0000761F0000}"/>
    <cellStyle name="Normal 35 68" xfId="3446" xr:uid="{00000000-0005-0000-0000-0000771F0000}"/>
    <cellStyle name="Normal 35 69" xfId="3447" xr:uid="{00000000-0005-0000-0000-0000781F0000}"/>
    <cellStyle name="Normal 35 7" xfId="3448" xr:uid="{00000000-0005-0000-0000-0000791F0000}"/>
    <cellStyle name="Normal 35 70" xfId="3449" xr:uid="{00000000-0005-0000-0000-00007A1F0000}"/>
    <cellStyle name="Normal 35 71" xfId="3450" xr:uid="{00000000-0005-0000-0000-00007B1F0000}"/>
    <cellStyle name="Normal 35 72" xfId="3451" xr:uid="{00000000-0005-0000-0000-00007C1F0000}"/>
    <cellStyle name="Normal 35 73" xfId="3452" xr:uid="{00000000-0005-0000-0000-00007D1F0000}"/>
    <cellStyle name="Normal 35 74" xfId="3453" xr:uid="{00000000-0005-0000-0000-00007E1F0000}"/>
    <cellStyle name="Normal 35 75" xfId="3454" xr:uid="{00000000-0005-0000-0000-00007F1F0000}"/>
    <cellStyle name="Normal 35 76" xfId="3455" xr:uid="{00000000-0005-0000-0000-0000801F0000}"/>
    <cellStyle name="Normal 35 77" xfId="3456" xr:uid="{00000000-0005-0000-0000-0000811F0000}"/>
    <cellStyle name="Normal 35 78" xfId="3457" xr:uid="{00000000-0005-0000-0000-0000821F0000}"/>
    <cellStyle name="Normal 35 79" xfId="3458" xr:uid="{00000000-0005-0000-0000-0000831F0000}"/>
    <cellStyle name="Normal 35 8" xfId="3459" xr:uid="{00000000-0005-0000-0000-0000841F0000}"/>
    <cellStyle name="Normal 35 80" xfId="3460" xr:uid="{00000000-0005-0000-0000-0000851F0000}"/>
    <cellStyle name="Normal 35 81" xfId="3461" xr:uid="{00000000-0005-0000-0000-0000861F0000}"/>
    <cellStyle name="Normal 35 82" xfId="3462" xr:uid="{00000000-0005-0000-0000-0000871F0000}"/>
    <cellStyle name="Normal 35 83" xfId="3463" xr:uid="{00000000-0005-0000-0000-0000881F0000}"/>
    <cellStyle name="Normal 35 84" xfId="3464" xr:uid="{00000000-0005-0000-0000-0000891F0000}"/>
    <cellStyle name="Normal 35 85" xfId="3465" xr:uid="{00000000-0005-0000-0000-00008A1F0000}"/>
    <cellStyle name="Normal 35 86" xfId="3466" xr:uid="{00000000-0005-0000-0000-00008B1F0000}"/>
    <cellStyle name="Normal 35 87" xfId="3467" xr:uid="{00000000-0005-0000-0000-00008C1F0000}"/>
    <cellStyle name="Normal 35 88" xfId="3468" xr:uid="{00000000-0005-0000-0000-00008D1F0000}"/>
    <cellStyle name="Normal 35 89" xfId="3469" xr:uid="{00000000-0005-0000-0000-00008E1F0000}"/>
    <cellStyle name="Normal 35 9" xfId="3470" xr:uid="{00000000-0005-0000-0000-00008F1F0000}"/>
    <cellStyle name="Normal 35 90" xfId="3471" xr:uid="{00000000-0005-0000-0000-0000901F0000}"/>
    <cellStyle name="Normal 35 91" xfId="3472" xr:uid="{00000000-0005-0000-0000-0000911F0000}"/>
    <cellStyle name="Normal 35 92" xfId="3473" xr:uid="{00000000-0005-0000-0000-0000921F0000}"/>
    <cellStyle name="Normal 35 93" xfId="3474" xr:uid="{00000000-0005-0000-0000-0000931F0000}"/>
    <cellStyle name="Normal 35 94" xfId="3475" xr:uid="{00000000-0005-0000-0000-0000941F0000}"/>
    <cellStyle name="Normal 35 95" xfId="3476" xr:uid="{00000000-0005-0000-0000-0000951F0000}"/>
    <cellStyle name="Normal 35 96" xfId="3477" xr:uid="{00000000-0005-0000-0000-0000961F0000}"/>
    <cellStyle name="Normal 35 97" xfId="3478" xr:uid="{00000000-0005-0000-0000-0000971F0000}"/>
    <cellStyle name="Normal 35 98" xfId="3479" xr:uid="{00000000-0005-0000-0000-0000981F0000}"/>
    <cellStyle name="Normal 35 99" xfId="3480" xr:uid="{00000000-0005-0000-0000-0000991F0000}"/>
    <cellStyle name="Normal 36" xfId="3481" xr:uid="{00000000-0005-0000-0000-00009A1F0000}"/>
    <cellStyle name="Normal 36 10" xfId="3482" xr:uid="{00000000-0005-0000-0000-00009B1F0000}"/>
    <cellStyle name="Normal 36 100" xfId="3483" xr:uid="{00000000-0005-0000-0000-00009C1F0000}"/>
    <cellStyle name="Normal 36 101" xfId="3484" xr:uid="{00000000-0005-0000-0000-00009D1F0000}"/>
    <cellStyle name="Normal 36 102" xfId="3485" xr:uid="{00000000-0005-0000-0000-00009E1F0000}"/>
    <cellStyle name="Normal 36 103" xfId="3486" xr:uid="{00000000-0005-0000-0000-00009F1F0000}"/>
    <cellStyle name="Normal 36 104" xfId="3487" xr:uid="{00000000-0005-0000-0000-0000A01F0000}"/>
    <cellStyle name="Normal 36 105" xfId="3488" xr:uid="{00000000-0005-0000-0000-0000A11F0000}"/>
    <cellStyle name="Normal 36 106" xfId="3489" xr:uid="{00000000-0005-0000-0000-0000A21F0000}"/>
    <cellStyle name="Normal 36 107" xfId="3490" xr:uid="{00000000-0005-0000-0000-0000A31F0000}"/>
    <cellStyle name="Normal 36 108" xfId="3491" xr:uid="{00000000-0005-0000-0000-0000A41F0000}"/>
    <cellStyle name="Normal 36 109" xfId="3492" xr:uid="{00000000-0005-0000-0000-0000A51F0000}"/>
    <cellStyle name="Normal 36 11" xfId="3493" xr:uid="{00000000-0005-0000-0000-0000A61F0000}"/>
    <cellStyle name="Normal 36 12" xfId="3494" xr:uid="{00000000-0005-0000-0000-0000A71F0000}"/>
    <cellStyle name="Normal 36 13" xfId="3495" xr:uid="{00000000-0005-0000-0000-0000A81F0000}"/>
    <cellStyle name="Normal 36 14" xfId="3496" xr:uid="{00000000-0005-0000-0000-0000A91F0000}"/>
    <cellStyle name="Normal 36 15" xfId="3497" xr:uid="{00000000-0005-0000-0000-0000AA1F0000}"/>
    <cellStyle name="Normal 36 16" xfId="3498" xr:uid="{00000000-0005-0000-0000-0000AB1F0000}"/>
    <cellStyle name="Normal 36 17" xfId="3499" xr:uid="{00000000-0005-0000-0000-0000AC1F0000}"/>
    <cellStyle name="Normal 36 18" xfId="3500" xr:uid="{00000000-0005-0000-0000-0000AD1F0000}"/>
    <cellStyle name="Normal 36 19" xfId="3501" xr:uid="{00000000-0005-0000-0000-0000AE1F0000}"/>
    <cellStyle name="Normal 36 2" xfId="3502" xr:uid="{00000000-0005-0000-0000-0000AF1F0000}"/>
    <cellStyle name="Normal 36 20" xfId="3503" xr:uid="{00000000-0005-0000-0000-0000B01F0000}"/>
    <cellStyle name="Normal 36 21" xfId="3504" xr:uid="{00000000-0005-0000-0000-0000B11F0000}"/>
    <cellStyle name="Normal 36 22" xfId="3505" xr:uid="{00000000-0005-0000-0000-0000B21F0000}"/>
    <cellStyle name="Normal 36 23" xfId="3506" xr:uid="{00000000-0005-0000-0000-0000B31F0000}"/>
    <cellStyle name="Normal 36 24" xfId="3507" xr:uid="{00000000-0005-0000-0000-0000B41F0000}"/>
    <cellStyle name="Normal 36 25" xfId="3508" xr:uid="{00000000-0005-0000-0000-0000B51F0000}"/>
    <cellStyle name="Normal 36 26" xfId="3509" xr:uid="{00000000-0005-0000-0000-0000B61F0000}"/>
    <cellStyle name="Normal 36 27" xfId="3510" xr:uid="{00000000-0005-0000-0000-0000B71F0000}"/>
    <cellStyle name="Normal 36 28" xfId="3511" xr:uid="{00000000-0005-0000-0000-0000B81F0000}"/>
    <cellStyle name="Normal 36 29" xfId="3512" xr:uid="{00000000-0005-0000-0000-0000B91F0000}"/>
    <cellStyle name="Normal 36 3" xfId="3513" xr:uid="{00000000-0005-0000-0000-0000BA1F0000}"/>
    <cellStyle name="Normal 36 30" xfId="3514" xr:uid="{00000000-0005-0000-0000-0000BB1F0000}"/>
    <cellStyle name="Normal 36 31" xfId="3515" xr:uid="{00000000-0005-0000-0000-0000BC1F0000}"/>
    <cellStyle name="Normal 36 32" xfId="3516" xr:uid="{00000000-0005-0000-0000-0000BD1F0000}"/>
    <cellStyle name="Normal 36 33" xfId="3517" xr:uid="{00000000-0005-0000-0000-0000BE1F0000}"/>
    <cellStyle name="Normal 36 34" xfId="3518" xr:uid="{00000000-0005-0000-0000-0000BF1F0000}"/>
    <cellStyle name="Normal 36 35" xfId="3519" xr:uid="{00000000-0005-0000-0000-0000C01F0000}"/>
    <cellStyle name="Normal 36 36" xfId="3520" xr:uid="{00000000-0005-0000-0000-0000C11F0000}"/>
    <cellStyle name="Normal 36 37" xfId="3521" xr:uid="{00000000-0005-0000-0000-0000C21F0000}"/>
    <cellStyle name="Normal 36 38" xfId="3522" xr:uid="{00000000-0005-0000-0000-0000C31F0000}"/>
    <cellStyle name="Normal 36 39" xfId="3523" xr:uid="{00000000-0005-0000-0000-0000C41F0000}"/>
    <cellStyle name="Normal 36 4" xfId="3524" xr:uid="{00000000-0005-0000-0000-0000C51F0000}"/>
    <cellStyle name="Normal 36 40" xfId="3525" xr:uid="{00000000-0005-0000-0000-0000C61F0000}"/>
    <cellStyle name="Normal 36 41" xfId="3526" xr:uid="{00000000-0005-0000-0000-0000C71F0000}"/>
    <cellStyle name="Normal 36 42" xfId="3527" xr:uid="{00000000-0005-0000-0000-0000C81F0000}"/>
    <cellStyle name="Normal 36 43" xfId="3528" xr:uid="{00000000-0005-0000-0000-0000C91F0000}"/>
    <cellStyle name="Normal 36 44" xfId="3529" xr:uid="{00000000-0005-0000-0000-0000CA1F0000}"/>
    <cellStyle name="Normal 36 45" xfId="3530" xr:uid="{00000000-0005-0000-0000-0000CB1F0000}"/>
    <cellStyle name="Normal 36 46" xfId="3531" xr:uid="{00000000-0005-0000-0000-0000CC1F0000}"/>
    <cellStyle name="Normal 36 47" xfId="3532" xr:uid="{00000000-0005-0000-0000-0000CD1F0000}"/>
    <cellStyle name="Normal 36 48" xfId="3533" xr:uid="{00000000-0005-0000-0000-0000CE1F0000}"/>
    <cellStyle name="Normal 36 49" xfId="3534" xr:uid="{00000000-0005-0000-0000-0000CF1F0000}"/>
    <cellStyle name="Normal 36 5" xfId="3535" xr:uid="{00000000-0005-0000-0000-0000D01F0000}"/>
    <cellStyle name="Normal 36 50" xfId="3536" xr:uid="{00000000-0005-0000-0000-0000D11F0000}"/>
    <cellStyle name="Normal 36 51" xfId="3537" xr:uid="{00000000-0005-0000-0000-0000D21F0000}"/>
    <cellStyle name="Normal 36 52" xfId="3538" xr:uid="{00000000-0005-0000-0000-0000D31F0000}"/>
    <cellStyle name="Normal 36 53" xfId="3539" xr:uid="{00000000-0005-0000-0000-0000D41F0000}"/>
    <cellStyle name="Normal 36 54" xfId="3540" xr:uid="{00000000-0005-0000-0000-0000D51F0000}"/>
    <cellStyle name="Normal 36 55" xfId="3541" xr:uid="{00000000-0005-0000-0000-0000D61F0000}"/>
    <cellStyle name="Normal 36 56" xfId="3542" xr:uid="{00000000-0005-0000-0000-0000D71F0000}"/>
    <cellStyle name="Normal 36 57" xfId="3543" xr:uid="{00000000-0005-0000-0000-0000D81F0000}"/>
    <cellStyle name="Normal 36 58" xfId="3544" xr:uid="{00000000-0005-0000-0000-0000D91F0000}"/>
    <cellStyle name="Normal 36 59" xfId="3545" xr:uid="{00000000-0005-0000-0000-0000DA1F0000}"/>
    <cellStyle name="Normal 36 6" xfId="3546" xr:uid="{00000000-0005-0000-0000-0000DB1F0000}"/>
    <cellStyle name="Normal 36 60" xfId="3547" xr:uid="{00000000-0005-0000-0000-0000DC1F0000}"/>
    <cellStyle name="Normal 36 61" xfId="3548" xr:uid="{00000000-0005-0000-0000-0000DD1F0000}"/>
    <cellStyle name="Normal 36 62" xfId="3549" xr:uid="{00000000-0005-0000-0000-0000DE1F0000}"/>
    <cellStyle name="Normal 36 63" xfId="3550" xr:uid="{00000000-0005-0000-0000-0000DF1F0000}"/>
    <cellStyle name="Normal 36 64" xfId="3551" xr:uid="{00000000-0005-0000-0000-0000E01F0000}"/>
    <cellStyle name="Normal 36 65" xfId="3552" xr:uid="{00000000-0005-0000-0000-0000E11F0000}"/>
    <cellStyle name="Normal 36 66" xfId="3553" xr:uid="{00000000-0005-0000-0000-0000E21F0000}"/>
    <cellStyle name="Normal 36 67" xfId="3554" xr:uid="{00000000-0005-0000-0000-0000E31F0000}"/>
    <cellStyle name="Normal 36 68" xfId="3555" xr:uid="{00000000-0005-0000-0000-0000E41F0000}"/>
    <cellStyle name="Normal 36 69" xfId="3556" xr:uid="{00000000-0005-0000-0000-0000E51F0000}"/>
    <cellStyle name="Normal 36 7" xfId="3557" xr:uid="{00000000-0005-0000-0000-0000E61F0000}"/>
    <cellStyle name="Normal 36 70" xfId="3558" xr:uid="{00000000-0005-0000-0000-0000E71F0000}"/>
    <cellStyle name="Normal 36 71" xfId="3559" xr:uid="{00000000-0005-0000-0000-0000E81F0000}"/>
    <cellStyle name="Normal 36 72" xfId="3560" xr:uid="{00000000-0005-0000-0000-0000E91F0000}"/>
    <cellStyle name="Normal 36 73" xfId="3561" xr:uid="{00000000-0005-0000-0000-0000EA1F0000}"/>
    <cellStyle name="Normal 36 74" xfId="3562" xr:uid="{00000000-0005-0000-0000-0000EB1F0000}"/>
    <cellStyle name="Normal 36 75" xfId="3563" xr:uid="{00000000-0005-0000-0000-0000EC1F0000}"/>
    <cellStyle name="Normal 36 76" xfId="3564" xr:uid="{00000000-0005-0000-0000-0000ED1F0000}"/>
    <cellStyle name="Normal 36 77" xfId="3565" xr:uid="{00000000-0005-0000-0000-0000EE1F0000}"/>
    <cellStyle name="Normal 36 78" xfId="3566" xr:uid="{00000000-0005-0000-0000-0000EF1F0000}"/>
    <cellStyle name="Normal 36 79" xfId="3567" xr:uid="{00000000-0005-0000-0000-0000F01F0000}"/>
    <cellStyle name="Normal 36 8" xfId="3568" xr:uid="{00000000-0005-0000-0000-0000F11F0000}"/>
    <cellStyle name="Normal 36 80" xfId="3569" xr:uid="{00000000-0005-0000-0000-0000F21F0000}"/>
    <cellStyle name="Normal 36 81" xfId="3570" xr:uid="{00000000-0005-0000-0000-0000F31F0000}"/>
    <cellStyle name="Normal 36 82" xfId="3571" xr:uid="{00000000-0005-0000-0000-0000F41F0000}"/>
    <cellStyle name="Normal 36 83" xfId="3572" xr:uid="{00000000-0005-0000-0000-0000F51F0000}"/>
    <cellStyle name="Normal 36 84" xfId="3573" xr:uid="{00000000-0005-0000-0000-0000F61F0000}"/>
    <cellStyle name="Normal 36 85" xfId="3574" xr:uid="{00000000-0005-0000-0000-0000F71F0000}"/>
    <cellStyle name="Normal 36 86" xfId="3575" xr:uid="{00000000-0005-0000-0000-0000F81F0000}"/>
    <cellStyle name="Normal 36 87" xfId="3576" xr:uid="{00000000-0005-0000-0000-0000F91F0000}"/>
    <cellStyle name="Normal 36 88" xfId="3577" xr:uid="{00000000-0005-0000-0000-0000FA1F0000}"/>
    <cellStyle name="Normal 36 89" xfId="3578" xr:uid="{00000000-0005-0000-0000-0000FB1F0000}"/>
    <cellStyle name="Normal 36 9" xfId="3579" xr:uid="{00000000-0005-0000-0000-0000FC1F0000}"/>
    <cellStyle name="Normal 36 90" xfId="3580" xr:uid="{00000000-0005-0000-0000-0000FD1F0000}"/>
    <cellStyle name="Normal 36 91" xfId="3581" xr:uid="{00000000-0005-0000-0000-0000FE1F0000}"/>
    <cellStyle name="Normal 36 92" xfId="3582" xr:uid="{00000000-0005-0000-0000-0000FF1F0000}"/>
    <cellStyle name="Normal 36 93" xfId="3583" xr:uid="{00000000-0005-0000-0000-000000200000}"/>
    <cellStyle name="Normal 36 94" xfId="3584" xr:uid="{00000000-0005-0000-0000-000001200000}"/>
    <cellStyle name="Normal 36 95" xfId="3585" xr:uid="{00000000-0005-0000-0000-000002200000}"/>
    <cellStyle name="Normal 36 96" xfId="3586" xr:uid="{00000000-0005-0000-0000-000003200000}"/>
    <cellStyle name="Normal 36 97" xfId="3587" xr:uid="{00000000-0005-0000-0000-000004200000}"/>
    <cellStyle name="Normal 36 98" xfId="3588" xr:uid="{00000000-0005-0000-0000-000005200000}"/>
    <cellStyle name="Normal 36 99" xfId="3589" xr:uid="{00000000-0005-0000-0000-000006200000}"/>
    <cellStyle name="Normal 37" xfId="3590" xr:uid="{00000000-0005-0000-0000-000007200000}"/>
    <cellStyle name="Normal 38" xfId="3591" xr:uid="{00000000-0005-0000-0000-000008200000}"/>
    <cellStyle name="Normal 39" xfId="3592" xr:uid="{00000000-0005-0000-0000-000009200000}"/>
    <cellStyle name="Normal 4" xfId="53" xr:uid="{00000000-0005-0000-0000-00000A200000}"/>
    <cellStyle name="Normal-- 4" xfId="4544" xr:uid="{00000000-0005-0000-0000-00000B200000}"/>
    <cellStyle name="Normal 4 10" xfId="3593" xr:uid="{00000000-0005-0000-0000-00000C200000}"/>
    <cellStyle name="Normal 4 10 2" xfId="3594" xr:uid="{00000000-0005-0000-0000-00000D200000}"/>
    <cellStyle name="Normal 4 100" xfId="3595" xr:uid="{00000000-0005-0000-0000-00000E200000}"/>
    <cellStyle name="Normal 4 101" xfId="3596" xr:uid="{00000000-0005-0000-0000-00000F200000}"/>
    <cellStyle name="Normal 4 102" xfId="3597" xr:uid="{00000000-0005-0000-0000-000010200000}"/>
    <cellStyle name="Normal 4 103" xfId="3598" xr:uid="{00000000-0005-0000-0000-000011200000}"/>
    <cellStyle name="Normal 4 104" xfId="3599" xr:uid="{00000000-0005-0000-0000-000012200000}"/>
    <cellStyle name="Normal 4 105" xfId="3600" xr:uid="{00000000-0005-0000-0000-000013200000}"/>
    <cellStyle name="Normal 4 106" xfId="3601" xr:uid="{00000000-0005-0000-0000-000014200000}"/>
    <cellStyle name="Normal 4 107" xfId="3602" xr:uid="{00000000-0005-0000-0000-000015200000}"/>
    <cellStyle name="Normal 4 108" xfId="3603" xr:uid="{00000000-0005-0000-0000-000016200000}"/>
    <cellStyle name="Normal 4 109" xfId="3604" xr:uid="{00000000-0005-0000-0000-000017200000}"/>
    <cellStyle name="Normal 4 11" xfId="3605" xr:uid="{00000000-0005-0000-0000-000018200000}"/>
    <cellStyle name="Normal 4 11 2" xfId="3606" xr:uid="{00000000-0005-0000-0000-000019200000}"/>
    <cellStyle name="Normal 4 110" xfId="3607" xr:uid="{00000000-0005-0000-0000-00001A200000}"/>
    <cellStyle name="Normal 4 111" xfId="3608" xr:uid="{00000000-0005-0000-0000-00001B200000}"/>
    <cellStyle name="Normal 4 112" xfId="3609" xr:uid="{00000000-0005-0000-0000-00001C200000}"/>
    <cellStyle name="Normal 4 113" xfId="3610" xr:uid="{00000000-0005-0000-0000-00001D200000}"/>
    <cellStyle name="Normal 4 114" xfId="3611" xr:uid="{00000000-0005-0000-0000-00001E200000}"/>
    <cellStyle name="Normal 4 115" xfId="3612" xr:uid="{00000000-0005-0000-0000-00001F200000}"/>
    <cellStyle name="Normal 4 116" xfId="3613" xr:uid="{00000000-0005-0000-0000-000020200000}"/>
    <cellStyle name="Normal 4 117" xfId="3614" xr:uid="{00000000-0005-0000-0000-000021200000}"/>
    <cellStyle name="Normal 4 118" xfId="3615" xr:uid="{00000000-0005-0000-0000-000022200000}"/>
    <cellStyle name="Normal 4 119" xfId="3616" xr:uid="{00000000-0005-0000-0000-000023200000}"/>
    <cellStyle name="Normal 4 12" xfId="3617" xr:uid="{00000000-0005-0000-0000-000024200000}"/>
    <cellStyle name="Normal 4 12 2" xfId="3618" xr:uid="{00000000-0005-0000-0000-000025200000}"/>
    <cellStyle name="Normal 4 120" xfId="3619" xr:uid="{00000000-0005-0000-0000-000026200000}"/>
    <cellStyle name="Normal 4 13" xfId="3620" xr:uid="{00000000-0005-0000-0000-000027200000}"/>
    <cellStyle name="Normal 4 13 2" xfId="3621" xr:uid="{00000000-0005-0000-0000-000028200000}"/>
    <cellStyle name="Normal 4 14" xfId="3622" xr:uid="{00000000-0005-0000-0000-000029200000}"/>
    <cellStyle name="Normal 4 14 2" xfId="3623" xr:uid="{00000000-0005-0000-0000-00002A200000}"/>
    <cellStyle name="Normal 4 15" xfId="3624" xr:uid="{00000000-0005-0000-0000-00002B200000}"/>
    <cellStyle name="Normal 4 15 2" xfId="3625" xr:uid="{00000000-0005-0000-0000-00002C200000}"/>
    <cellStyle name="Normal 4 16" xfId="3626" xr:uid="{00000000-0005-0000-0000-00002D200000}"/>
    <cellStyle name="Normal 4 16 2" xfId="3627" xr:uid="{00000000-0005-0000-0000-00002E200000}"/>
    <cellStyle name="Normal 4 17" xfId="3628" xr:uid="{00000000-0005-0000-0000-00002F200000}"/>
    <cellStyle name="Normal 4 17 2" xfId="3629" xr:uid="{00000000-0005-0000-0000-000030200000}"/>
    <cellStyle name="Normal 4 18" xfId="3630" xr:uid="{00000000-0005-0000-0000-000031200000}"/>
    <cellStyle name="Normal 4 18 2" xfId="3631" xr:uid="{00000000-0005-0000-0000-000032200000}"/>
    <cellStyle name="Normal 4 19" xfId="3632" xr:uid="{00000000-0005-0000-0000-000033200000}"/>
    <cellStyle name="Normal 4 19 2" xfId="3633" xr:uid="{00000000-0005-0000-0000-000034200000}"/>
    <cellStyle name="Normal 4 2" xfId="3634" xr:uid="{00000000-0005-0000-0000-000035200000}"/>
    <cellStyle name="Normal 4 2 2" xfId="3635" xr:uid="{00000000-0005-0000-0000-000036200000}"/>
    <cellStyle name="Normal 4 2 3" xfId="3636" xr:uid="{00000000-0005-0000-0000-000037200000}"/>
    <cellStyle name="Normal 4 2 4" xfId="3637" xr:uid="{00000000-0005-0000-0000-000038200000}"/>
    <cellStyle name="Normal 4 2 5" xfId="3638" xr:uid="{00000000-0005-0000-0000-000039200000}"/>
    <cellStyle name="Normal 4 2 6" xfId="3639" xr:uid="{00000000-0005-0000-0000-00003A200000}"/>
    <cellStyle name="Normal 4 2 7" xfId="3640" xr:uid="{00000000-0005-0000-0000-00003B200000}"/>
    <cellStyle name="Normal 4 2 8" xfId="3641" xr:uid="{00000000-0005-0000-0000-00003C200000}"/>
    <cellStyle name="Normal 4 2 9" xfId="3642" xr:uid="{00000000-0005-0000-0000-00003D200000}"/>
    <cellStyle name="Normal 4 20" xfId="3643" xr:uid="{00000000-0005-0000-0000-00003E200000}"/>
    <cellStyle name="Normal 4 20 2" xfId="3644" xr:uid="{00000000-0005-0000-0000-00003F200000}"/>
    <cellStyle name="Normal 4 21" xfId="3645" xr:uid="{00000000-0005-0000-0000-000040200000}"/>
    <cellStyle name="Normal 4 21 2" xfId="3646" xr:uid="{00000000-0005-0000-0000-000041200000}"/>
    <cellStyle name="Normal 4 21 2 2" xfId="3647" xr:uid="{00000000-0005-0000-0000-000042200000}"/>
    <cellStyle name="Normal 4 21 2 2 2" xfId="3648" xr:uid="{00000000-0005-0000-0000-000043200000}"/>
    <cellStyle name="Normal 4 21 2 2 2 2" xfId="3649" xr:uid="{00000000-0005-0000-0000-000044200000}"/>
    <cellStyle name="Normal 4 21 2 2 3" xfId="3650" xr:uid="{00000000-0005-0000-0000-000045200000}"/>
    <cellStyle name="Normal 4 21 2 3" xfId="3651" xr:uid="{00000000-0005-0000-0000-000046200000}"/>
    <cellStyle name="Normal 4 21 2 3 2" xfId="3652" xr:uid="{00000000-0005-0000-0000-000047200000}"/>
    <cellStyle name="Normal 4 21 2 4" xfId="3653" xr:uid="{00000000-0005-0000-0000-000048200000}"/>
    <cellStyle name="Normal 4 21 3" xfId="3654" xr:uid="{00000000-0005-0000-0000-000049200000}"/>
    <cellStyle name="Normal 4 21 3 2" xfId="3655" xr:uid="{00000000-0005-0000-0000-00004A200000}"/>
    <cellStyle name="Normal 4 21 3 2 2" xfId="3656" xr:uid="{00000000-0005-0000-0000-00004B200000}"/>
    <cellStyle name="Normal 4 21 3 2 2 2" xfId="3657" xr:uid="{00000000-0005-0000-0000-00004C200000}"/>
    <cellStyle name="Normal 4 21 3 2 3" xfId="3658" xr:uid="{00000000-0005-0000-0000-00004D200000}"/>
    <cellStyle name="Normal 4 21 3 3" xfId="3659" xr:uid="{00000000-0005-0000-0000-00004E200000}"/>
    <cellStyle name="Normal 4 21 3 3 2" xfId="3660" xr:uid="{00000000-0005-0000-0000-00004F200000}"/>
    <cellStyle name="Normal 4 21 3 4" xfId="3661" xr:uid="{00000000-0005-0000-0000-000050200000}"/>
    <cellStyle name="Normal 4 21 4" xfId="3662" xr:uid="{00000000-0005-0000-0000-000051200000}"/>
    <cellStyle name="Normal 4 21 4 2" xfId="3663" xr:uid="{00000000-0005-0000-0000-000052200000}"/>
    <cellStyle name="Normal 4 21 4 2 2" xfId="3664" xr:uid="{00000000-0005-0000-0000-000053200000}"/>
    <cellStyle name="Normal 4 21 4 2 2 2" xfId="3665" xr:uid="{00000000-0005-0000-0000-000054200000}"/>
    <cellStyle name="Normal 4 21 4 2 3" xfId="3666" xr:uid="{00000000-0005-0000-0000-000055200000}"/>
    <cellStyle name="Normal 4 21 4 3" xfId="3667" xr:uid="{00000000-0005-0000-0000-000056200000}"/>
    <cellStyle name="Normal 4 21 4 3 2" xfId="3668" xr:uid="{00000000-0005-0000-0000-000057200000}"/>
    <cellStyle name="Normal 4 21 4 4" xfId="3669" xr:uid="{00000000-0005-0000-0000-000058200000}"/>
    <cellStyle name="Normal 4 21 5" xfId="3670" xr:uid="{00000000-0005-0000-0000-000059200000}"/>
    <cellStyle name="Normal 4 21 5 2" xfId="3671" xr:uid="{00000000-0005-0000-0000-00005A200000}"/>
    <cellStyle name="Normal 4 21 5 2 2" xfId="3672" xr:uid="{00000000-0005-0000-0000-00005B200000}"/>
    <cellStyle name="Normal 4 21 5 3" xfId="3673" xr:uid="{00000000-0005-0000-0000-00005C200000}"/>
    <cellStyle name="Normal 4 21 6" xfId="3674" xr:uid="{00000000-0005-0000-0000-00005D200000}"/>
    <cellStyle name="Normal 4 21 6 2" xfId="3675" xr:uid="{00000000-0005-0000-0000-00005E200000}"/>
    <cellStyle name="Normal 4 21 7" xfId="3676" xr:uid="{00000000-0005-0000-0000-00005F200000}"/>
    <cellStyle name="Normal 4 21 8" xfId="3677" xr:uid="{00000000-0005-0000-0000-000060200000}"/>
    <cellStyle name="Normal 4 22" xfId="3678" xr:uid="{00000000-0005-0000-0000-000061200000}"/>
    <cellStyle name="Normal 4 22 2" xfId="3679" xr:uid="{00000000-0005-0000-0000-000062200000}"/>
    <cellStyle name="Normal 4 22 2 2" xfId="3680" xr:uid="{00000000-0005-0000-0000-000063200000}"/>
    <cellStyle name="Normal 4 22 2 2 2" xfId="3681" xr:uid="{00000000-0005-0000-0000-000064200000}"/>
    <cellStyle name="Normal 4 22 2 3" xfId="3682" xr:uid="{00000000-0005-0000-0000-000065200000}"/>
    <cellStyle name="Normal 4 22 3" xfId="3683" xr:uid="{00000000-0005-0000-0000-000066200000}"/>
    <cellStyle name="Normal 4 22 3 2" xfId="3684" xr:uid="{00000000-0005-0000-0000-000067200000}"/>
    <cellStyle name="Normal 4 22 4" xfId="3685" xr:uid="{00000000-0005-0000-0000-000068200000}"/>
    <cellStyle name="Normal 4 22 5" xfId="3686" xr:uid="{00000000-0005-0000-0000-000069200000}"/>
    <cellStyle name="Normal 4 23" xfId="3687" xr:uid="{00000000-0005-0000-0000-00006A200000}"/>
    <cellStyle name="Normal 4 23 2" xfId="3688" xr:uid="{00000000-0005-0000-0000-00006B200000}"/>
    <cellStyle name="Normal 4 23 2 2" xfId="3689" xr:uid="{00000000-0005-0000-0000-00006C200000}"/>
    <cellStyle name="Normal 4 23 2 2 2" xfId="3690" xr:uid="{00000000-0005-0000-0000-00006D200000}"/>
    <cellStyle name="Normal 4 23 2 3" xfId="3691" xr:uid="{00000000-0005-0000-0000-00006E200000}"/>
    <cellStyle name="Normal 4 23 3" xfId="3692" xr:uid="{00000000-0005-0000-0000-00006F200000}"/>
    <cellStyle name="Normal 4 23 3 2" xfId="3693" xr:uid="{00000000-0005-0000-0000-000070200000}"/>
    <cellStyle name="Normal 4 23 4" xfId="3694" xr:uid="{00000000-0005-0000-0000-000071200000}"/>
    <cellStyle name="Normal 4 23 5" xfId="3695" xr:uid="{00000000-0005-0000-0000-000072200000}"/>
    <cellStyle name="Normal 4 24" xfId="3696" xr:uid="{00000000-0005-0000-0000-000073200000}"/>
    <cellStyle name="Normal 4 24 2" xfId="3697" xr:uid="{00000000-0005-0000-0000-000074200000}"/>
    <cellStyle name="Normal 4 24 2 2" xfId="3698" xr:uid="{00000000-0005-0000-0000-000075200000}"/>
    <cellStyle name="Normal 4 24 2 2 2" xfId="3699" xr:uid="{00000000-0005-0000-0000-000076200000}"/>
    <cellStyle name="Normal 4 24 2 3" xfId="3700" xr:uid="{00000000-0005-0000-0000-000077200000}"/>
    <cellStyle name="Normal 4 24 3" xfId="3701" xr:uid="{00000000-0005-0000-0000-000078200000}"/>
    <cellStyle name="Normal 4 24 3 2" xfId="3702" xr:uid="{00000000-0005-0000-0000-000079200000}"/>
    <cellStyle name="Normal 4 24 4" xfId="3703" xr:uid="{00000000-0005-0000-0000-00007A200000}"/>
    <cellStyle name="Normal 4 24 5" xfId="3704" xr:uid="{00000000-0005-0000-0000-00007B200000}"/>
    <cellStyle name="Normal 4 25" xfId="3705" xr:uid="{00000000-0005-0000-0000-00007C200000}"/>
    <cellStyle name="Normal 4 25 2" xfId="3706" xr:uid="{00000000-0005-0000-0000-00007D200000}"/>
    <cellStyle name="Normal 4 25 2 2" xfId="3707" xr:uid="{00000000-0005-0000-0000-00007E200000}"/>
    <cellStyle name="Normal 4 25 3" xfId="3708" xr:uid="{00000000-0005-0000-0000-00007F200000}"/>
    <cellStyle name="Normal 4 25 4" xfId="3709" xr:uid="{00000000-0005-0000-0000-000080200000}"/>
    <cellStyle name="Normal 4 26" xfId="3710" xr:uid="{00000000-0005-0000-0000-000081200000}"/>
    <cellStyle name="Normal 4 26 2" xfId="3711" xr:uid="{00000000-0005-0000-0000-000082200000}"/>
    <cellStyle name="Normal 4 27" xfId="3712" xr:uid="{00000000-0005-0000-0000-000083200000}"/>
    <cellStyle name="Normal 4 27 2" xfId="3713" xr:uid="{00000000-0005-0000-0000-000084200000}"/>
    <cellStyle name="Normal 4 27 2 2" xfId="3714" xr:uid="{00000000-0005-0000-0000-000085200000}"/>
    <cellStyle name="Normal 4 27 3" xfId="3715" xr:uid="{00000000-0005-0000-0000-000086200000}"/>
    <cellStyle name="Normal 4 27 4" xfId="3716" xr:uid="{00000000-0005-0000-0000-000087200000}"/>
    <cellStyle name="Normal 4 28" xfId="3717" xr:uid="{00000000-0005-0000-0000-000088200000}"/>
    <cellStyle name="Normal 4 28 2" xfId="3718" xr:uid="{00000000-0005-0000-0000-000089200000}"/>
    <cellStyle name="Normal 4 28 3" xfId="3719" xr:uid="{00000000-0005-0000-0000-00008A200000}"/>
    <cellStyle name="Normal 4 29" xfId="3720" xr:uid="{00000000-0005-0000-0000-00008B200000}"/>
    <cellStyle name="Normal 4 29 2" xfId="3721" xr:uid="{00000000-0005-0000-0000-00008C200000}"/>
    <cellStyle name="Normal 4 3" xfId="3722" xr:uid="{00000000-0005-0000-0000-00008D200000}"/>
    <cellStyle name="Normal 4 3 2" xfId="3723" xr:uid="{00000000-0005-0000-0000-00008E200000}"/>
    <cellStyle name="Normal 4 3 2 2" xfId="3724" xr:uid="{00000000-0005-0000-0000-00008F200000}"/>
    <cellStyle name="Normal 4 3 2 2 2" xfId="3725" xr:uid="{00000000-0005-0000-0000-000090200000}"/>
    <cellStyle name="Normal 4 3 2 3" xfId="3726" xr:uid="{00000000-0005-0000-0000-000091200000}"/>
    <cellStyle name="Normal 4 3 2 4" xfId="3727" xr:uid="{00000000-0005-0000-0000-000092200000}"/>
    <cellStyle name="Normal 4 3 3" xfId="3728" xr:uid="{00000000-0005-0000-0000-000093200000}"/>
    <cellStyle name="Normal 4 3 4" xfId="3729" xr:uid="{00000000-0005-0000-0000-000094200000}"/>
    <cellStyle name="Normal 4 30" xfId="3730" xr:uid="{00000000-0005-0000-0000-000095200000}"/>
    <cellStyle name="Normal 4 30 2" xfId="3731" xr:uid="{00000000-0005-0000-0000-000096200000}"/>
    <cellStyle name="Normal 4 31" xfId="3732" xr:uid="{00000000-0005-0000-0000-000097200000}"/>
    <cellStyle name="Normal 4 31 2" xfId="3733" xr:uid="{00000000-0005-0000-0000-000098200000}"/>
    <cellStyle name="Normal 4 32" xfId="3734" xr:uid="{00000000-0005-0000-0000-000099200000}"/>
    <cellStyle name="Normal 4 32 2" xfId="3735" xr:uid="{00000000-0005-0000-0000-00009A200000}"/>
    <cellStyle name="Normal 4 33" xfId="3736" xr:uid="{00000000-0005-0000-0000-00009B200000}"/>
    <cellStyle name="Normal 4 33 2" xfId="3737" xr:uid="{00000000-0005-0000-0000-00009C200000}"/>
    <cellStyle name="Normal 4 34" xfId="3738" xr:uid="{00000000-0005-0000-0000-00009D200000}"/>
    <cellStyle name="Normal 4 35" xfId="3739" xr:uid="{00000000-0005-0000-0000-00009E200000}"/>
    <cellStyle name="Normal 4 36" xfId="3740" xr:uid="{00000000-0005-0000-0000-00009F200000}"/>
    <cellStyle name="Normal 4 37" xfId="3741" xr:uid="{00000000-0005-0000-0000-0000A0200000}"/>
    <cellStyle name="Normal 4 38" xfId="3742" xr:uid="{00000000-0005-0000-0000-0000A1200000}"/>
    <cellStyle name="Normal 4 39" xfId="3743" xr:uid="{00000000-0005-0000-0000-0000A2200000}"/>
    <cellStyle name="Normal 4 4" xfId="3744" xr:uid="{00000000-0005-0000-0000-0000A3200000}"/>
    <cellStyle name="Normal 4 4 2" xfId="3745" xr:uid="{00000000-0005-0000-0000-0000A4200000}"/>
    <cellStyle name="Normal 4 4 3" xfId="3746" xr:uid="{00000000-0005-0000-0000-0000A5200000}"/>
    <cellStyle name="Normal 4 4 4" xfId="3747" xr:uid="{00000000-0005-0000-0000-0000A6200000}"/>
    <cellStyle name="Normal 4 40" xfId="3748" xr:uid="{00000000-0005-0000-0000-0000A7200000}"/>
    <cellStyle name="Normal 4 41" xfId="3749" xr:uid="{00000000-0005-0000-0000-0000A8200000}"/>
    <cellStyle name="Normal 4 42" xfId="3750" xr:uid="{00000000-0005-0000-0000-0000A9200000}"/>
    <cellStyle name="Normal 4 43" xfId="3751" xr:uid="{00000000-0005-0000-0000-0000AA200000}"/>
    <cellStyle name="Normal 4 44" xfId="3752" xr:uid="{00000000-0005-0000-0000-0000AB200000}"/>
    <cellStyle name="Normal 4 45" xfId="3753" xr:uid="{00000000-0005-0000-0000-0000AC200000}"/>
    <cellStyle name="Normal 4 46" xfId="3754" xr:uid="{00000000-0005-0000-0000-0000AD200000}"/>
    <cellStyle name="Normal 4 47" xfId="3755" xr:uid="{00000000-0005-0000-0000-0000AE200000}"/>
    <cellStyle name="Normal 4 48" xfId="3756" xr:uid="{00000000-0005-0000-0000-0000AF200000}"/>
    <cellStyle name="Normal 4 49" xfId="3757" xr:uid="{00000000-0005-0000-0000-0000B0200000}"/>
    <cellStyle name="Normal 4 5" xfId="3758" xr:uid="{00000000-0005-0000-0000-0000B1200000}"/>
    <cellStyle name="Normal 4 5 2" xfId="3759" xr:uid="{00000000-0005-0000-0000-0000B2200000}"/>
    <cellStyle name="Normal 4 50" xfId="3760" xr:uid="{00000000-0005-0000-0000-0000B3200000}"/>
    <cellStyle name="Normal 4 51" xfId="3761" xr:uid="{00000000-0005-0000-0000-0000B4200000}"/>
    <cellStyle name="Normal 4 52" xfId="3762" xr:uid="{00000000-0005-0000-0000-0000B5200000}"/>
    <cellStyle name="Normal 4 53" xfId="3763" xr:uid="{00000000-0005-0000-0000-0000B6200000}"/>
    <cellStyle name="Normal 4 54" xfId="3764" xr:uid="{00000000-0005-0000-0000-0000B7200000}"/>
    <cellStyle name="Normal 4 55" xfId="3765" xr:uid="{00000000-0005-0000-0000-0000B8200000}"/>
    <cellStyle name="Normal 4 56" xfId="3766" xr:uid="{00000000-0005-0000-0000-0000B9200000}"/>
    <cellStyle name="Normal 4 57" xfId="3767" xr:uid="{00000000-0005-0000-0000-0000BA200000}"/>
    <cellStyle name="Normal 4 58" xfId="3768" xr:uid="{00000000-0005-0000-0000-0000BB200000}"/>
    <cellStyle name="Normal 4 59" xfId="3769" xr:uid="{00000000-0005-0000-0000-0000BC200000}"/>
    <cellStyle name="Normal 4 6" xfId="3770" xr:uid="{00000000-0005-0000-0000-0000BD200000}"/>
    <cellStyle name="Normal 4 6 2" xfId="3771" xr:uid="{00000000-0005-0000-0000-0000BE200000}"/>
    <cellStyle name="Normal 4 60" xfId="3772" xr:uid="{00000000-0005-0000-0000-0000BF200000}"/>
    <cellStyle name="Normal 4 61" xfId="3773" xr:uid="{00000000-0005-0000-0000-0000C0200000}"/>
    <cellStyle name="Normal 4 62" xfId="3774" xr:uid="{00000000-0005-0000-0000-0000C1200000}"/>
    <cellStyle name="Normal 4 63" xfId="3775" xr:uid="{00000000-0005-0000-0000-0000C2200000}"/>
    <cellStyle name="Normal 4 64" xfId="3776" xr:uid="{00000000-0005-0000-0000-0000C3200000}"/>
    <cellStyle name="Normal 4 65" xfId="3777" xr:uid="{00000000-0005-0000-0000-0000C4200000}"/>
    <cellStyle name="Normal 4 66" xfId="3778" xr:uid="{00000000-0005-0000-0000-0000C5200000}"/>
    <cellStyle name="Normal 4 67" xfId="3779" xr:uid="{00000000-0005-0000-0000-0000C6200000}"/>
    <cellStyle name="Normal 4 68" xfId="3780" xr:uid="{00000000-0005-0000-0000-0000C7200000}"/>
    <cellStyle name="Normal 4 69" xfId="3781" xr:uid="{00000000-0005-0000-0000-0000C8200000}"/>
    <cellStyle name="Normal 4 7" xfId="3782" xr:uid="{00000000-0005-0000-0000-0000C9200000}"/>
    <cellStyle name="Normal 4 7 2" xfId="3783" xr:uid="{00000000-0005-0000-0000-0000CA200000}"/>
    <cellStyle name="Normal 4 70" xfId="3784" xr:uid="{00000000-0005-0000-0000-0000CB200000}"/>
    <cellStyle name="Normal 4 71" xfId="3785" xr:uid="{00000000-0005-0000-0000-0000CC200000}"/>
    <cellStyle name="Normal 4 72" xfId="3786" xr:uid="{00000000-0005-0000-0000-0000CD200000}"/>
    <cellStyle name="Normal 4 73" xfId="3787" xr:uid="{00000000-0005-0000-0000-0000CE200000}"/>
    <cellStyle name="Normal 4 74" xfId="3788" xr:uid="{00000000-0005-0000-0000-0000CF200000}"/>
    <cellStyle name="Normal 4 75" xfId="3789" xr:uid="{00000000-0005-0000-0000-0000D0200000}"/>
    <cellStyle name="Normal 4 76" xfId="3790" xr:uid="{00000000-0005-0000-0000-0000D1200000}"/>
    <cellStyle name="Normal 4 77" xfId="3791" xr:uid="{00000000-0005-0000-0000-0000D2200000}"/>
    <cellStyle name="Normal 4 78" xfId="3792" xr:uid="{00000000-0005-0000-0000-0000D3200000}"/>
    <cellStyle name="Normal 4 79" xfId="3793" xr:uid="{00000000-0005-0000-0000-0000D4200000}"/>
    <cellStyle name="Normal 4 8" xfId="3794" xr:uid="{00000000-0005-0000-0000-0000D5200000}"/>
    <cellStyle name="Normal 4 8 2" xfId="3795" xr:uid="{00000000-0005-0000-0000-0000D6200000}"/>
    <cellStyle name="Normal 4 80" xfId="3796" xr:uid="{00000000-0005-0000-0000-0000D7200000}"/>
    <cellStyle name="Normal 4 81" xfId="3797" xr:uid="{00000000-0005-0000-0000-0000D8200000}"/>
    <cellStyle name="Normal 4 82" xfId="3798" xr:uid="{00000000-0005-0000-0000-0000D9200000}"/>
    <cellStyle name="Normal 4 83" xfId="3799" xr:uid="{00000000-0005-0000-0000-0000DA200000}"/>
    <cellStyle name="Normal 4 84" xfId="3800" xr:uid="{00000000-0005-0000-0000-0000DB200000}"/>
    <cellStyle name="Normal 4 85" xfId="3801" xr:uid="{00000000-0005-0000-0000-0000DC200000}"/>
    <cellStyle name="Normal 4 86" xfId="3802" xr:uid="{00000000-0005-0000-0000-0000DD200000}"/>
    <cellStyle name="Normal 4 87" xfId="3803" xr:uid="{00000000-0005-0000-0000-0000DE200000}"/>
    <cellStyle name="Normal 4 88" xfId="3804" xr:uid="{00000000-0005-0000-0000-0000DF200000}"/>
    <cellStyle name="Normal 4 89" xfId="3805" xr:uid="{00000000-0005-0000-0000-0000E0200000}"/>
    <cellStyle name="Normal 4 9" xfId="3806" xr:uid="{00000000-0005-0000-0000-0000E1200000}"/>
    <cellStyle name="Normal 4 9 2" xfId="3807" xr:uid="{00000000-0005-0000-0000-0000E2200000}"/>
    <cellStyle name="Normal 4 90" xfId="3808" xr:uid="{00000000-0005-0000-0000-0000E3200000}"/>
    <cellStyle name="Normal 4 91" xfId="3809" xr:uid="{00000000-0005-0000-0000-0000E4200000}"/>
    <cellStyle name="Normal 4 92" xfId="3810" xr:uid="{00000000-0005-0000-0000-0000E5200000}"/>
    <cellStyle name="Normal 4 93" xfId="3811" xr:uid="{00000000-0005-0000-0000-0000E6200000}"/>
    <cellStyle name="Normal 4 94" xfId="3812" xr:uid="{00000000-0005-0000-0000-0000E7200000}"/>
    <cellStyle name="Normal 4 95" xfId="3813" xr:uid="{00000000-0005-0000-0000-0000E8200000}"/>
    <cellStyle name="Normal 4 96" xfId="3814" xr:uid="{00000000-0005-0000-0000-0000E9200000}"/>
    <cellStyle name="Normal 4 97" xfId="3815" xr:uid="{00000000-0005-0000-0000-0000EA200000}"/>
    <cellStyle name="Normal 4 98" xfId="3816" xr:uid="{00000000-0005-0000-0000-0000EB200000}"/>
    <cellStyle name="Normal 4 99" xfId="3817" xr:uid="{00000000-0005-0000-0000-0000EC200000}"/>
    <cellStyle name="Normal 40" xfId="3818" xr:uid="{00000000-0005-0000-0000-0000ED200000}"/>
    <cellStyle name="Normal 41" xfId="3819" xr:uid="{00000000-0005-0000-0000-0000EE200000}"/>
    <cellStyle name="Normal 42" xfId="3820" xr:uid="{00000000-0005-0000-0000-0000EF200000}"/>
    <cellStyle name="Normal 43" xfId="3821" xr:uid="{00000000-0005-0000-0000-0000F0200000}"/>
    <cellStyle name="Normal 44" xfId="3822" xr:uid="{00000000-0005-0000-0000-0000F1200000}"/>
    <cellStyle name="Normal 45" xfId="3823" xr:uid="{00000000-0005-0000-0000-0000F2200000}"/>
    <cellStyle name="Normal 46" xfId="3824" xr:uid="{00000000-0005-0000-0000-0000F3200000}"/>
    <cellStyle name="Normal 47" xfId="3825" xr:uid="{00000000-0005-0000-0000-0000F4200000}"/>
    <cellStyle name="Normal 47 10" xfId="3826" xr:uid="{00000000-0005-0000-0000-0000F5200000}"/>
    <cellStyle name="Normal 47 11" xfId="3827" xr:uid="{00000000-0005-0000-0000-0000F6200000}"/>
    <cellStyle name="Normal 47 11 2" xfId="3828" xr:uid="{00000000-0005-0000-0000-0000F7200000}"/>
    <cellStyle name="Normal 47 11 3" xfId="3829" xr:uid="{00000000-0005-0000-0000-0000F8200000}"/>
    <cellStyle name="Normal 47 11 4" xfId="3830" xr:uid="{00000000-0005-0000-0000-0000F9200000}"/>
    <cellStyle name="Normal 47 11 5" xfId="3831" xr:uid="{00000000-0005-0000-0000-0000FA200000}"/>
    <cellStyle name="Normal 47 11 6" xfId="3832" xr:uid="{00000000-0005-0000-0000-0000FB200000}"/>
    <cellStyle name="Normal 47 11 7" xfId="3833" xr:uid="{00000000-0005-0000-0000-0000FC200000}"/>
    <cellStyle name="Normal 47 11 8" xfId="3834" xr:uid="{00000000-0005-0000-0000-0000FD200000}"/>
    <cellStyle name="Normal 47 12" xfId="3835" xr:uid="{00000000-0005-0000-0000-0000FE200000}"/>
    <cellStyle name="Normal 47 13" xfId="3836" xr:uid="{00000000-0005-0000-0000-0000FF200000}"/>
    <cellStyle name="Normal 47 14" xfId="3837" xr:uid="{00000000-0005-0000-0000-000000210000}"/>
    <cellStyle name="Normal 47 15" xfId="3838" xr:uid="{00000000-0005-0000-0000-000001210000}"/>
    <cellStyle name="Normal 47 16" xfId="3839" xr:uid="{00000000-0005-0000-0000-000002210000}"/>
    <cellStyle name="Normal 47 17" xfId="3840" xr:uid="{00000000-0005-0000-0000-000003210000}"/>
    <cellStyle name="Normal 47 2" xfId="3841" xr:uid="{00000000-0005-0000-0000-000004210000}"/>
    <cellStyle name="Normal 47 3" xfId="3842" xr:uid="{00000000-0005-0000-0000-000005210000}"/>
    <cellStyle name="Normal 47 3 2" xfId="3843" xr:uid="{00000000-0005-0000-0000-000006210000}"/>
    <cellStyle name="Normal 47 3 3" xfId="3844" xr:uid="{00000000-0005-0000-0000-000007210000}"/>
    <cellStyle name="Normal 47 3 4" xfId="3845" xr:uid="{00000000-0005-0000-0000-000008210000}"/>
    <cellStyle name="Normal 47 3 5" xfId="3846" xr:uid="{00000000-0005-0000-0000-000009210000}"/>
    <cellStyle name="Normal 47 3 6" xfId="3847" xr:uid="{00000000-0005-0000-0000-00000A210000}"/>
    <cellStyle name="Normal 47 3 7" xfId="3848" xr:uid="{00000000-0005-0000-0000-00000B210000}"/>
    <cellStyle name="Normal 47 3 8" xfId="3849" xr:uid="{00000000-0005-0000-0000-00000C210000}"/>
    <cellStyle name="Normal 47 4" xfId="3850" xr:uid="{00000000-0005-0000-0000-00000D210000}"/>
    <cellStyle name="Normal 47 4 2" xfId="3851" xr:uid="{00000000-0005-0000-0000-00000E210000}"/>
    <cellStyle name="Normal 47 4 3" xfId="3852" xr:uid="{00000000-0005-0000-0000-00000F210000}"/>
    <cellStyle name="Normal 47 4 4" xfId="3853" xr:uid="{00000000-0005-0000-0000-000010210000}"/>
    <cellStyle name="Normal 47 4 5" xfId="3854" xr:uid="{00000000-0005-0000-0000-000011210000}"/>
    <cellStyle name="Normal 47 4 6" xfId="3855" xr:uid="{00000000-0005-0000-0000-000012210000}"/>
    <cellStyle name="Normal 47 4 7" xfId="3856" xr:uid="{00000000-0005-0000-0000-000013210000}"/>
    <cellStyle name="Normal 47 4 8" xfId="3857" xr:uid="{00000000-0005-0000-0000-000014210000}"/>
    <cellStyle name="Normal 47 5" xfId="3858" xr:uid="{00000000-0005-0000-0000-000015210000}"/>
    <cellStyle name="Normal 47 5 2" xfId="3859" xr:uid="{00000000-0005-0000-0000-000016210000}"/>
    <cellStyle name="Normal 47 5 3" xfId="3860" xr:uid="{00000000-0005-0000-0000-000017210000}"/>
    <cellStyle name="Normal 47 5 4" xfId="3861" xr:uid="{00000000-0005-0000-0000-000018210000}"/>
    <cellStyle name="Normal 47 5 5" xfId="3862" xr:uid="{00000000-0005-0000-0000-000019210000}"/>
    <cellStyle name="Normal 47 5 6" xfId="3863" xr:uid="{00000000-0005-0000-0000-00001A210000}"/>
    <cellStyle name="Normal 47 5 7" xfId="3864" xr:uid="{00000000-0005-0000-0000-00001B210000}"/>
    <cellStyle name="Normal 47 5 8" xfId="3865" xr:uid="{00000000-0005-0000-0000-00001C210000}"/>
    <cellStyle name="Normal 47 6" xfId="3866" xr:uid="{00000000-0005-0000-0000-00001D210000}"/>
    <cellStyle name="Normal 47 6 2" xfId="3867" xr:uid="{00000000-0005-0000-0000-00001E210000}"/>
    <cellStyle name="Normal 47 6 3" xfId="3868" xr:uid="{00000000-0005-0000-0000-00001F210000}"/>
    <cellStyle name="Normal 47 6 4" xfId="3869" xr:uid="{00000000-0005-0000-0000-000020210000}"/>
    <cellStyle name="Normal 47 6 5" xfId="3870" xr:uid="{00000000-0005-0000-0000-000021210000}"/>
    <cellStyle name="Normal 47 6 6" xfId="3871" xr:uid="{00000000-0005-0000-0000-000022210000}"/>
    <cellStyle name="Normal 47 6 7" xfId="3872" xr:uid="{00000000-0005-0000-0000-000023210000}"/>
    <cellStyle name="Normal 47 6 8" xfId="3873" xr:uid="{00000000-0005-0000-0000-000024210000}"/>
    <cellStyle name="Normal 47 7" xfId="3874" xr:uid="{00000000-0005-0000-0000-000025210000}"/>
    <cellStyle name="Normal 47 7 2" xfId="3875" xr:uid="{00000000-0005-0000-0000-000026210000}"/>
    <cellStyle name="Normal 47 7 3" xfId="3876" xr:uid="{00000000-0005-0000-0000-000027210000}"/>
    <cellStyle name="Normal 47 7 4" xfId="3877" xr:uid="{00000000-0005-0000-0000-000028210000}"/>
    <cellStyle name="Normal 47 7 5" xfId="3878" xr:uid="{00000000-0005-0000-0000-000029210000}"/>
    <cellStyle name="Normal 47 7 6" xfId="3879" xr:uid="{00000000-0005-0000-0000-00002A210000}"/>
    <cellStyle name="Normal 47 7 7" xfId="3880" xr:uid="{00000000-0005-0000-0000-00002B210000}"/>
    <cellStyle name="Normal 47 7 8" xfId="3881" xr:uid="{00000000-0005-0000-0000-00002C210000}"/>
    <cellStyle name="Normal 47 8" xfId="3882" xr:uid="{00000000-0005-0000-0000-00002D210000}"/>
    <cellStyle name="Normal 47 8 2" xfId="3883" xr:uid="{00000000-0005-0000-0000-00002E210000}"/>
    <cellStyle name="Normal 47 8 3" xfId="3884" xr:uid="{00000000-0005-0000-0000-00002F210000}"/>
    <cellStyle name="Normal 47 8 4" xfId="3885" xr:uid="{00000000-0005-0000-0000-000030210000}"/>
    <cellStyle name="Normal 47 8 5" xfId="3886" xr:uid="{00000000-0005-0000-0000-000031210000}"/>
    <cellStyle name="Normal 47 8 6" xfId="3887" xr:uid="{00000000-0005-0000-0000-000032210000}"/>
    <cellStyle name="Normal 47 8 7" xfId="3888" xr:uid="{00000000-0005-0000-0000-000033210000}"/>
    <cellStyle name="Normal 47 8 8" xfId="3889" xr:uid="{00000000-0005-0000-0000-000034210000}"/>
    <cellStyle name="Normal 47 9" xfId="3890" xr:uid="{00000000-0005-0000-0000-000035210000}"/>
    <cellStyle name="Normal 48" xfId="3891" xr:uid="{00000000-0005-0000-0000-000036210000}"/>
    <cellStyle name="Normal 49" xfId="3892" xr:uid="{00000000-0005-0000-0000-000037210000}"/>
    <cellStyle name="Normal 49 2" xfId="3893" xr:uid="{00000000-0005-0000-0000-000038210000}"/>
    <cellStyle name="Normal 49 2 2" xfId="3894" xr:uid="{00000000-0005-0000-0000-000039210000}"/>
    <cellStyle name="Normal 49 2 2 2" xfId="3895" xr:uid="{00000000-0005-0000-0000-00003A210000}"/>
    <cellStyle name="Normal 49 2 2 2 2" xfId="3896" xr:uid="{00000000-0005-0000-0000-00003B210000}"/>
    <cellStyle name="Normal 49 2 2 3" xfId="3897" xr:uid="{00000000-0005-0000-0000-00003C210000}"/>
    <cellStyle name="Normal 49 2 3" xfId="3898" xr:uid="{00000000-0005-0000-0000-00003D210000}"/>
    <cellStyle name="Normal 49 2 3 2" xfId="3899" xr:uid="{00000000-0005-0000-0000-00003E210000}"/>
    <cellStyle name="Normal 49 2 4" xfId="3900" xr:uid="{00000000-0005-0000-0000-00003F210000}"/>
    <cellStyle name="Normal 49 3" xfId="3901" xr:uid="{00000000-0005-0000-0000-000040210000}"/>
    <cellStyle name="Normal 49 3 2" xfId="3902" xr:uid="{00000000-0005-0000-0000-000041210000}"/>
    <cellStyle name="Normal 49 3 2 2" xfId="3903" xr:uid="{00000000-0005-0000-0000-000042210000}"/>
    <cellStyle name="Normal 49 3 2 2 2" xfId="3904" xr:uid="{00000000-0005-0000-0000-000043210000}"/>
    <cellStyle name="Normal 49 3 2 3" xfId="3905" xr:uid="{00000000-0005-0000-0000-000044210000}"/>
    <cellStyle name="Normal 49 3 3" xfId="3906" xr:uid="{00000000-0005-0000-0000-000045210000}"/>
    <cellStyle name="Normal 49 3 3 2" xfId="3907" xr:uid="{00000000-0005-0000-0000-000046210000}"/>
    <cellStyle name="Normal 49 3 4" xfId="3908" xr:uid="{00000000-0005-0000-0000-000047210000}"/>
    <cellStyle name="Normal 49 4" xfId="3909" xr:uid="{00000000-0005-0000-0000-000048210000}"/>
    <cellStyle name="Normal 49 4 2" xfId="3910" xr:uid="{00000000-0005-0000-0000-000049210000}"/>
    <cellStyle name="Normal 49 4 2 2" xfId="3911" xr:uid="{00000000-0005-0000-0000-00004A210000}"/>
    <cellStyle name="Normal 49 4 2 2 2" xfId="3912" xr:uid="{00000000-0005-0000-0000-00004B210000}"/>
    <cellStyle name="Normal 49 4 2 3" xfId="3913" xr:uid="{00000000-0005-0000-0000-00004C210000}"/>
    <cellStyle name="Normal 49 4 3" xfId="3914" xr:uid="{00000000-0005-0000-0000-00004D210000}"/>
    <cellStyle name="Normal 49 4 3 2" xfId="3915" xr:uid="{00000000-0005-0000-0000-00004E210000}"/>
    <cellStyle name="Normal 49 4 4" xfId="3916" xr:uid="{00000000-0005-0000-0000-00004F210000}"/>
    <cellStyle name="Normal 49 5" xfId="3917" xr:uid="{00000000-0005-0000-0000-000050210000}"/>
    <cellStyle name="Normal 49 5 2" xfId="3918" xr:uid="{00000000-0005-0000-0000-000051210000}"/>
    <cellStyle name="Normal 49 5 2 2" xfId="3919" xr:uid="{00000000-0005-0000-0000-000052210000}"/>
    <cellStyle name="Normal 49 5 3" xfId="3920" xr:uid="{00000000-0005-0000-0000-000053210000}"/>
    <cellStyle name="Normal 49 6" xfId="3921" xr:uid="{00000000-0005-0000-0000-000054210000}"/>
    <cellStyle name="Normal 49 6 2" xfId="3922" xr:uid="{00000000-0005-0000-0000-000055210000}"/>
    <cellStyle name="Normal 49 7" xfId="3923" xr:uid="{00000000-0005-0000-0000-000056210000}"/>
    <cellStyle name="Normal 49 8" xfId="3924" xr:uid="{00000000-0005-0000-0000-000057210000}"/>
    <cellStyle name="Normal 5" xfId="54" xr:uid="{00000000-0005-0000-0000-000058210000}"/>
    <cellStyle name="Normal-- 5" xfId="4545" xr:uid="{00000000-0005-0000-0000-000059210000}"/>
    <cellStyle name="Normal 5 10" xfId="3925" xr:uid="{00000000-0005-0000-0000-00005A210000}"/>
    <cellStyle name="Normal 5 10 2" xfId="3926" xr:uid="{00000000-0005-0000-0000-00005B210000}"/>
    <cellStyle name="Normal 5 100" xfId="3927" xr:uid="{00000000-0005-0000-0000-00005C210000}"/>
    <cellStyle name="Normal 5 101" xfId="3928" xr:uid="{00000000-0005-0000-0000-00005D210000}"/>
    <cellStyle name="Normal 5 102" xfId="3929" xr:uid="{00000000-0005-0000-0000-00005E210000}"/>
    <cellStyle name="Normal 5 103" xfId="3930" xr:uid="{00000000-0005-0000-0000-00005F210000}"/>
    <cellStyle name="Normal 5 104" xfId="3931" xr:uid="{00000000-0005-0000-0000-000060210000}"/>
    <cellStyle name="Normal 5 105" xfId="3932" xr:uid="{00000000-0005-0000-0000-000061210000}"/>
    <cellStyle name="Normal 5 106" xfId="3933" xr:uid="{00000000-0005-0000-0000-000062210000}"/>
    <cellStyle name="Normal 5 107" xfId="3934" xr:uid="{00000000-0005-0000-0000-000063210000}"/>
    <cellStyle name="Normal 5 108" xfId="3935" xr:uid="{00000000-0005-0000-0000-000064210000}"/>
    <cellStyle name="Normal 5 109" xfId="3936" xr:uid="{00000000-0005-0000-0000-000065210000}"/>
    <cellStyle name="Normal 5 11" xfId="3937" xr:uid="{00000000-0005-0000-0000-000066210000}"/>
    <cellStyle name="Normal 5 11 2" xfId="3938" xr:uid="{00000000-0005-0000-0000-000067210000}"/>
    <cellStyle name="Normal 5 110" xfId="3939" xr:uid="{00000000-0005-0000-0000-000068210000}"/>
    <cellStyle name="Normal 5 111" xfId="3940" xr:uid="{00000000-0005-0000-0000-000069210000}"/>
    <cellStyle name="Normal 5 112" xfId="3941" xr:uid="{00000000-0005-0000-0000-00006A210000}"/>
    <cellStyle name="Normal 5 113" xfId="3942" xr:uid="{00000000-0005-0000-0000-00006B210000}"/>
    <cellStyle name="Normal 5 12" xfId="3943" xr:uid="{00000000-0005-0000-0000-00006C210000}"/>
    <cellStyle name="Normal 5 12 2" xfId="3944" xr:uid="{00000000-0005-0000-0000-00006D210000}"/>
    <cellStyle name="Normal 5 13" xfId="3945" xr:uid="{00000000-0005-0000-0000-00006E210000}"/>
    <cellStyle name="Normal 5 13 2" xfId="3946" xr:uid="{00000000-0005-0000-0000-00006F210000}"/>
    <cellStyle name="Normal 5 14" xfId="3947" xr:uid="{00000000-0005-0000-0000-000070210000}"/>
    <cellStyle name="Normal 5 14 2" xfId="3948" xr:uid="{00000000-0005-0000-0000-000071210000}"/>
    <cellStyle name="Normal 5 15" xfId="3949" xr:uid="{00000000-0005-0000-0000-000072210000}"/>
    <cellStyle name="Normal 5 15 2" xfId="3950" xr:uid="{00000000-0005-0000-0000-000073210000}"/>
    <cellStyle name="Normal 5 16" xfId="3951" xr:uid="{00000000-0005-0000-0000-000074210000}"/>
    <cellStyle name="Normal 5 16 2" xfId="3952" xr:uid="{00000000-0005-0000-0000-000075210000}"/>
    <cellStyle name="Normal 5 17" xfId="3953" xr:uid="{00000000-0005-0000-0000-000076210000}"/>
    <cellStyle name="Normal 5 17 2" xfId="3954" xr:uid="{00000000-0005-0000-0000-000077210000}"/>
    <cellStyle name="Normal 5 18" xfId="3955" xr:uid="{00000000-0005-0000-0000-000078210000}"/>
    <cellStyle name="Normal 5 18 2" xfId="3956" xr:uid="{00000000-0005-0000-0000-000079210000}"/>
    <cellStyle name="Normal 5 19" xfId="3957" xr:uid="{00000000-0005-0000-0000-00007A210000}"/>
    <cellStyle name="Normal 5 19 2" xfId="3958" xr:uid="{00000000-0005-0000-0000-00007B210000}"/>
    <cellStyle name="Normal 5 2" xfId="74" xr:uid="{00000000-0005-0000-0000-00007C210000}"/>
    <cellStyle name="Normal 5 2 2" xfId="3959" xr:uid="{00000000-0005-0000-0000-00007D210000}"/>
    <cellStyle name="Normal 5 2 3" xfId="3960" xr:uid="{00000000-0005-0000-0000-00007E210000}"/>
    <cellStyle name="Normal 5 2 4" xfId="3961" xr:uid="{00000000-0005-0000-0000-00007F210000}"/>
    <cellStyle name="Normal 5 2 5" xfId="3962" xr:uid="{00000000-0005-0000-0000-000080210000}"/>
    <cellStyle name="Normal 5 20" xfId="3963" xr:uid="{00000000-0005-0000-0000-000081210000}"/>
    <cellStyle name="Normal 5 20 2" xfId="3964" xr:uid="{00000000-0005-0000-0000-000082210000}"/>
    <cellStyle name="Normal 5 21" xfId="3965" xr:uid="{00000000-0005-0000-0000-000083210000}"/>
    <cellStyle name="Normal 5 21 2" xfId="3966" xr:uid="{00000000-0005-0000-0000-000084210000}"/>
    <cellStyle name="Normal 5 22" xfId="3967" xr:uid="{00000000-0005-0000-0000-000085210000}"/>
    <cellStyle name="Normal 5 22 2" xfId="3968" xr:uid="{00000000-0005-0000-0000-000086210000}"/>
    <cellStyle name="Normal 5 22 2 2" xfId="3969" xr:uid="{00000000-0005-0000-0000-000087210000}"/>
    <cellStyle name="Normal 5 22 3" xfId="3970" xr:uid="{00000000-0005-0000-0000-000088210000}"/>
    <cellStyle name="Normal 5 22 4" xfId="3971" xr:uid="{00000000-0005-0000-0000-000089210000}"/>
    <cellStyle name="Normal 5 23" xfId="3972" xr:uid="{00000000-0005-0000-0000-00008A210000}"/>
    <cellStyle name="Normal 5 23 2" xfId="3973" xr:uid="{00000000-0005-0000-0000-00008B210000}"/>
    <cellStyle name="Normal 5 24" xfId="3974" xr:uid="{00000000-0005-0000-0000-00008C210000}"/>
    <cellStyle name="Normal 5 24 2" xfId="3975" xr:uid="{00000000-0005-0000-0000-00008D210000}"/>
    <cellStyle name="Normal 5 25" xfId="3976" xr:uid="{00000000-0005-0000-0000-00008E210000}"/>
    <cellStyle name="Normal 5 25 2" xfId="3977" xr:uid="{00000000-0005-0000-0000-00008F210000}"/>
    <cellStyle name="Normal 5 26" xfId="3978" xr:uid="{00000000-0005-0000-0000-000090210000}"/>
    <cellStyle name="Normal 5 26 2" xfId="3979" xr:uid="{00000000-0005-0000-0000-000091210000}"/>
    <cellStyle name="Normal 5 27" xfId="3980" xr:uid="{00000000-0005-0000-0000-000092210000}"/>
    <cellStyle name="Normal 5 27 2" xfId="3981" xr:uid="{00000000-0005-0000-0000-000093210000}"/>
    <cellStyle name="Normal 5 28" xfId="3982" xr:uid="{00000000-0005-0000-0000-000094210000}"/>
    <cellStyle name="Normal 5 28 2" xfId="3983" xr:uid="{00000000-0005-0000-0000-000095210000}"/>
    <cellStyle name="Normal 5 29" xfId="3984" xr:uid="{00000000-0005-0000-0000-000096210000}"/>
    <cellStyle name="Normal 5 29 2" xfId="3985" xr:uid="{00000000-0005-0000-0000-000097210000}"/>
    <cellStyle name="Normal 5 3" xfId="3986" xr:uid="{00000000-0005-0000-0000-000098210000}"/>
    <cellStyle name="Normal 5 3 2" xfId="3987" xr:uid="{00000000-0005-0000-0000-000099210000}"/>
    <cellStyle name="Normal 5 30" xfId="3988" xr:uid="{00000000-0005-0000-0000-00009A210000}"/>
    <cellStyle name="Normal 5 30 2" xfId="3989" xr:uid="{00000000-0005-0000-0000-00009B210000}"/>
    <cellStyle name="Normal 5 31" xfId="3990" xr:uid="{00000000-0005-0000-0000-00009C210000}"/>
    <cellStyle name="Normal 5 31 2" xfId="3991" xr:uid="{00000000-0005-0000-0000-00009D210000}"/>
    <cellStyle name="Normal 5 32" xfId="3992" xr:uid="{00000000-0005-0000-0000-00009E210000}"/>
    <cellStyle name="Normal 5 32 2" xfId="3993" xr:uid="{00000000-0005-0000-0000-00009F210000}"/>
    <cellStyle name="Normal 5 33" xfId="3994" xr:uid="{00000000-0005-0000-0000-0000A0210000}"/>
    <cellStyle name="Normal 5 33 2" xfId="3995" xr:uid="{00000000-0005-0000-0000-0000A1210000}"/>
    <cellStyle name="Normal 5 34" xfId="3996" xr:uid="{00000000-0005-0000-0000-0000A2210000}"/>
    <cellStyle name="Normal 5 34 2" xfId="3997" xr:uid="{00000000-0005-0000-0000-0000A3210000}"/>
    <cellStyle name="Normal 5 35" xfId="3998" xr:uid="{00000000-0005-0000-0000-0000A4210000}"/>
    <cellStyle name="Normal 5 35 2" xfId="3999" xr:uid="{00000000-0005-0000-0000-0000A5210000}"/>
    <cellStyle name="Normal 5 36" xfId="4000" xr:uid="{00000000-0005-0000-0000-0000A6210000}"/>
    <cellStyle name="Normal 5 36 2" xfId="4001" xr:uid="{00000000-0005-0000-0000-0000A7210000}"/>
    <cellStyle name="Normal 5 37" xfId="4002" xr:uid="{00000000-0005-0000-0000-0000A8210000}"/>
    <cellStyle name="Normal 5 37 2" xfId="4003" xr:uid="{00000000-0005-0000-0000-0000A9210000}"/>
    <cellStyle name="Normal 5 38" xfId="4004" xr:uid="{00000000-0005-0000-0000-0000AA210000}"/>
    <cellStyle name="Normal 5 39" xfId="4005" xr:uid="{00000000-0005-0000-0000-0000AB210000}"/>
    <cellStyle name="Normal 5 4" xfId="4006" xr:uid="{00000000-0005-0000-0000-0000AC210000}"/>
    <cellStyle name="Normal 5 4 2" xfId="4007" xr:uid="{00000000-0005-0000-0000-0000AD210000}"/>
    <cellStyle name="Normal 5 40" xfId="4008" xr:uid="{00000000-0005-0000-0000-0000AE210000}"/>
    <cellStyle name="Normal 5 41" xfId="4009" xr:uid="{00000000-0005-0000-0000-0000AF210000}"/>
    <cellStyle name="Normal 5 42" xfId="4010" xr:uid="{00000000-0005-0000-0000-0000B0210000}"/>
    <cellStyle name="Normal 5 43" xfId="4011" xr:uid="{00000000-0005-0000-0000-0000B1210000}"/>
    <cellStyle name="Normal 5 44" xfId="4012" xr:uid="{00000000-0005-0000-0000-0000B2210000}"/>
    <cellStyle name="Normal 5 45" xfId="4013" xr:uid="{00000000-0005-0000-0000-0000B3210000}"/>
    <cellStyle name="Normal 5 46" xfId="4014" xr:uid="{00000000-0005-0000-0000-0000B4210000}"/>
    <cellStyle name="Normal 5 47" xfId="4015" xr:uid="{00000000-0005-0000-0000-0000B5210000}"/>
    <cellStyle name="Normal 5 48" xfId="4016" xr:uid="{00000000-0005-0000-0000-0000B6210000}"/>
    <cellStyle name="Normal 5 49" xfId="4017" xr:uid="{00000000-0005-0000-0000-0000B7210000}"/>
    <cellStyle name="Normal 5 5" xfId="4018" xr:uid="{00000000-0005-0000-0000-0000B8210000}"/>
    <cellStyle name="Normal 5 5 2" xfId="4019" xr:uid="{00000000-0005-0000-0000-0000B9210000}"/>
    <cellStyle name="Normal 5 50" xfId="4020" xr:uid="{00000000-0005-0000-0000-0000BA210000}"/>
    <cellStyle name="Normal 5 51" xfId="4021" xr:uid="{00000000-0005-0000-0000-0000BB210000}"/>
    <cellStyle name="Normal 5 52" xfId="4022" xr:uid="{00000000-0005-0000-0000-0000BC210000}"/>
    <cellStyle name="Normal 5 53" xfId="4023" xr:uid="{00000000-0005-0000-0000-0000BD210000}"/>
    <cellStyle name="Normal 5 54" xfId="4024" xr:uid="{00000000-0005-0000-0000-0000BE210000}"/>
    <cellStyle name="Normal 5 55" xfId="4025" xr:uid="{00000000-0005-0000-0000-0000BF210000}"/>
    <cellStyle name="Normal 5 56" xfId="4026" xr:uid="{00000000-0005-0000-0000-0000C0210000}"/>
    <cellStyle name="Normal 5 57" xfId="4027" xr:uid="{00000000-0005-0000-0000-0000C1210000}"/>
    <cellStyle name="Normal 5 58" xfId="4028" xr:uid="{00000000-0005-0000-0000-0000C2210000}"/>
    <cellStyle name="Normal 5 59" xfId="4029" xr:uid="{00000000-0005-0000-0000-0000C3210000}"/>
    <cellStyle name="Normal 5 6" xfId="4030" xr:uid="{00000000-0005-0000-0000-0000C4210000}"/>
    <cellStyle name="Normal 5 6 2" xfId="4031" xr:uid="{00000000-0005-0000-0000-0000C5210000}"/>
    <cellStyle name="Normal 5 60" xfId="4032" xr:uid="{00000000-0005-0000-0000-0000C6210000}"/>
    <cellStyle name="Normal 5 61" xfId="4033" xr:uid="{00000000-0005-0000-0000-0000C7210000}"/>
    <cellStyle name="Normal 5 62" xfId="4034" xr:uid="{00000000-0005-0000-0000-0000C8210000}"/>
    <cellStyle name="Normal 5 63" xfId="4035" xr:uid="{00000000-0005-0000-0000-0000C9210000}"/>
    <cellStyle name="Normal 5 64" xfId="4036" xr:uid="{00000000-0005-0000-0000-0000CA210000}"/>
    <cellStyle name="Normal 5 65" xfId="4037" xr:uid="{00000000-0005-0000-0000-0000CB210000}"/>
    <cellStyle name="Normal 5 66" xfId="4038" xr:uid="{00000000-0005-0000-0000-0000CC210000}"/>
    <cellStyle name="Normal 5 67" xfId="4039" xr:uid="{00000000-0005-0000-0000-0000CD210000}"/>
    <cellStyle name="Normal 5 68" xfId="4040" xr:uid="{00000000-0005-0000-0000-0000CE210000}"/>
    <cellStyle name="Normal 5 69" xfId="4041" xr:uid="{00000000-0005-0000-0000-0000CF210000}"/>
    <cellStyle name="Normal 5 7" xfId="4042" xr:uid="{00000000-0005-0000-0000-0000D0210000}"/>
    <cellStyle name="Normal 5 7 2" xfId="4043" xr:uid="{00000000-0005-0000-0000-0000D1210000}"/>
    <cellStyle name="Normal 5 70" xfId="4044" xr:uid="{00000000-0005-0000-0000-0000D2210000}"/>
    <cellStyle name="Normal 5 71" xfId="4045" xr:uid="{00000000-0005-0000-0000-0000D3210000}"/>
    <cellStyle name="Normal 5 72" xfId="4046" xr:uid="{00000000-0005-0000-0000-0000D4210000}"/>
    <cellStyle name="Normal 5 73" xfId="4047" xr:uid="{00000000-0005-0000-0000-0000D5210000}"/>
    <cellStyle name="Normal 5 74" xfId="4048" xr:uid="{00000000-0005-0000-0000-0000D6210000}"/>
    <cellStyle name="Normal 5 75" xfId="4049" xr:uid="{00000000-0005-0000-0000-0000D7210000}"/>
    <cellStyle name="Normal 5 76" xfId="4050" xr:uid="{00000000-0005-0000-0000-0000D8210000}"/>
    <cellStyle name="Normal 5 77" xfId="4051" xr:uid="{00000000-0005-0000-0000-0000D9210000}"/>
    <cellStyle name="Normal 5 78" xfId="4052" xr:uid="{00000000-0005-0000-0000-0000DA210000}"/>
    <cellStyle name="Normal 5 79" xfId="4053" xr:uid="{00000000-0005-0000-0000-0000DB210000}"/>
    <cellStyle name="Normal 5 8" xfId="4054" xr:uid="{00000000-0005-0000-0000-0000DC210000}"/>
    <cellStyle name="Normal 5 8 2" xfId="4055" xr:uid="{00000000-0005-0000-0000-0000DD210000}"/>
    <cellStyle name="Normal 5 80" xfId="4056" xr:uid="{00000000-0005-0000-0000-0000DE210000}"/>
    <cellStyle name="Normal 5 81" xfId="4057" xr:uid="{00000000-0005-0000-0000-0000DF210000}"/>
    <cellStyle name="Normal 5 82" xfId="4058" xr:uid="{00000000-0005-0000-0000-0000E0210000}"/>
    <cellStyle name="Normal 5 83" xfId="4059" xr:uid="{00000000-0005-0000-0000-0000E1210000}"/>
    <cellStyle name="Normal 5 84" xfId="4060" xr:uid="{00000000-0005-0000-0000-0000E2210000}"/>
    <cellStyle name="Normal 5 85" xfId="4061" xr:uid="{00000000-0005-0000-0000-0000E3210000}"/>
    <cellStyle name="Normal 5 86" xfId="4062" xr:uid="{00000000-0005-0000-0000-0000E4210000}"/>
    <cellStyle name="Normal 5 87" xfId="4063" xr:uid="{00000000-0005-0000-0000-0000E5210000}"/>
    <cellStyle name="Normal 5 88" xfId="4064" xr:uid="{00000000-0005-0000-0000-0000E6210000}"/>
    <cellStyle name="Normal 5 89" xfId="4065" xr:uid="{00000000-0005-0000-0000-0000E7210000}"/>
    <cellStyle name="Normal 5 9" xfId="4066" xr:uid="{00000000-0005-0000-0000-0000E8210000}"/>
    <cellStyle name="Normal 5 9 2" xfId="4067" xr:uid="{00000000-0005-0000-0000-0000E9210000}"/>
    <cellStyle name="Normal 5 90" xfId="4068" xr:uid="{00000000-0005-0000-0000-0000EA210000}"/>
    <cellStyle name="Normal 5 91" xfId="4069" xr:uid="{00000000-0005-0000-0000-0000EB210000}"/>
    <cellStyle name="Normal 5 92" xfId="4070" xr:uid="{00000000-0005-0000-0000-0000EC210000}"/>
    <cellStyle name="Normal 5 93" xfId="4071" xr:uid="{00000000-0005-0000-0000-0000ED210000}"/>
    <cellStyle name="Normal 5 94" xfId="4072" xr:uid="{00000000-0005-0000-0000-0000EE210000}"/>
    <cellStyle name="Normal 5 95" xfId="4073" xr:uid="{00000000-0005-0000-0000-0000EF210000}"/>
    <cellStyle name="Normal 5 96" xfId="4074" xr:uid="{00000000-0005-0000-0000-0000F0210000}"/>
    <cellStyle name="Normal 5 97" xfId="4075" xr:uid="{00000000-0005-0000-0000-0000F1210000}"/>
    <cellStyle name="Normal 5 98" xfId="4076" xr:uid="{00000000-0005-0000-0000-0000F2210000}"/>
    <cellStyle name="Normal 5 99" xfId="4077" xr:uid="{00000000-0005-0000-0000-0000F3210000}"/>
    <cellStyle name="Normal 50" xfId="4078" xr:uid="{00000000-0005-0000-0000-0000F4210000}"/>
    <cellStyle name="Normal 50 2" xfId="4079" xr:uid="{00000000-0005-0000-0000-0000F5210000}"/>
    <cellStyle name="Normal 50 3" xfId="4080" xr:uid="{00000000-0005-0000-0000-0000F6210000}"/>
    <cellStyle name="Normal 50 4" xfId="4081" xr:uid="{00000000-0005-0000-0000-0000F7210000}"/>
    <cellStyle name="Normal 50 5" xfId="4082" xr:uid="{00000000-0005-0000-0000-0000F8210000}"/>
    <cellStyle name="Normal 50 6" xfId="4083" xr:uid="{00000000-0005-0000-0000-0000F9210000}"/>
    <cellStyle name="Normal 50 7" xfId="4084" xr:uid="{00000000-0005-0000-0000-0000FA210000}"/>
    <cellStyle name="Normal 50 8" xfId="4085" xr:uid="{00000000-0005-0000-0000-0000FB210000}"/>
    <cellStyle name="Normal 51" xfId="4086" xr:uid="{00000000-0005-0000-0000-0000FC210000}"/>
    <cellStyle name="Normal 51 2" xfId="4087" xr:uid="{00000000-0005-0000-0000-0000FD210000}"/>
    <cellStyle name="Normal 51 2 2" xfId="4088" xr:uid="{00000000-0005-0000-0000-0000FE210000}"/>
    <cellStyle name="Normal 51 2 2 2" xfId="4089" xr:uid="{00000000-0005-0000-0000-0000FF210000}"/>
    <cellStyle name="Normal 51 2 2 2 2" xfId="4090" xr:uid="{00000000-0005-0000-0000-000000220000}"/>
    <cellStyle name="Normal 51 2 2 3" xfId="4091" xr:uid="{00000000-0005-0000-0000-000001220000}"/>
    <cellStyle name="Normal 51 2 3" xfId="4092" xr:uid="{00000000-0005-0000-0000-000002220000}"/>
    <cellStyle name="Normal 51 2 3 2" xfId="4093" xr:uid="{00000000-0005-0000-0000-000003220000}"/>
    <cellStyle name="Normal 51 2 4" xfId="4094" xr:uid="{00000000-0005-0000-0000-000004220000}"/>
    <cellStyle name="Normal 51 3" xfId="4095" xr:uid="{00000000-0005-0000-0000-000005220000}"/>
    <cellStyle name="Normal 51 3 2" xfId="4096" xr:uid="{00000000-0005-0000-0000-000006220000}"/>
    <cellStyle name="Normal 51 3 2 2" xfId="4097" xr:uid="{00000000-0005-0000-0000-000007220000}"/>
    <cellStyle name="Normal 51 3 3" xfId="4098" xr:uid="{00000000-0005-0000-0000-000008220000}"/>
    <cellStyle name="Normal 51 4" xfId="4099" xr:uid="{00000000-0005-0000-0000-000009220000}"/>
    <cellStyle name="Normal 51 4 2" xfId="4100" xr:uid="{00000000-0005-0000-0000-00000A220000}"/>
    <cellStyle name="Normal 51 5" xfId="4101" xr:uid="{00000000-0005-0000-0000-00000B220000}"/>
    <cellStyle name="Normal 51 6" xfId="4102" xr:uid="{00000000-0005-0000-0000-00000C220000}"/>
    <cellStyle name="Normal 51 7" xfId="4103" xr:uid="{00000000-0005-0000-0000-00000D220000}"/>
    <cellStyle name="Normal 51 8" xfId="4104" xr:uid="{00000000-0005-0000-0000-00000E220000}"/>
    <cellStyle name="Normal 52" xfId="4105" xr:uid="{00000000-0005-0000-0000-00000F220000}"/>
    <cellStyle name="Normal 52 2" xfId="4106" xr:uid="{00000000-0005-0000-0000-000010220000}"/>
    <cellStyle name="Normal 52 2 2" xfId="4107" xr:uid="{00000000-0005-0000-0000-000011220000}"/>
    <cellStyle name="Normal 52 3" xfId="4108" xr:uid="{00000000-0005-0000-0000-000012220000}"/>
    <cellStyle name="Normal 52 4" xfId="4109" xr:uid="{00000000-0005-0000-0000-000013220000}"/>
    <cellStyle name="Normal 52 5" xfId="4110" xr:uid="{00000000-0005-0000-0000-000014220000}"/>
    <cellStyle name="Normal 52 6" xfId="4111" xr:uid="{00000000-0005-0000-0000-000015220000}"/>
    <cellStyle name="Normal 52 7" xfId="4112" xr:uid="{00000000-0005-0000-0000-000016220000}"/>
    <cellStyle name="Normal 52 8" xfId="4113" xr:uid="{00000000-0005-0000-0000-000017220000}"/>
    <cellStyle name="Normal 53" xfId="4114" xr:uid="{00000000-0005-0000-0000-000018220000}"/>
    <cellStyle name="Normal 53 2" xfId="4115" xr:uid="{00000000-0005-0000-0000-000019220000}"/>
    <cellStyle name="Normal 53 2 2" xfId="4116" xr:uid="{00000000-0005-0000-0000-00001A220000}"/>
    <cellStyle name="Normal 53 2 2 2" xfId="4117" xr:uid="{00000000-0005-0000-0000-00001B220000}"/>
    <cellStyle name="Normal 53 2 3" xfId="4118" xr:uid="{00000000-0005-0000-0000-00001C220000}"/>
    <cellStyle name="Normal 53 3" xfId="4119" xr:uid="{00000000-0005-0000-0000-00001D220000}"/>
    <cellStyle name="Normal 53 3 2" xfId="4120" xr:uid="{00000000-0005-0000-0000-00001E220000}"/>
    <cellStyle name="Normal 53 4" xfId="4121" xr:uid="{00000000-0005-0000-0000-00001F220000}"/>
    <cellStyle name="Normal 53 5" xfId="4122" xr:uid="{00000000-0005-0000-0000-000020220000}"/>
    <cellStyle name="Normal 53 6" xfId="4123" xr:uid="{00000000-0005-0000-0000-000021220000}"/>
    <cellStyle name="Normal 53 7" xfId="4124" xr:uid="{00000000-0005-0000-0000-000022220000}"/>
    <cellStyle name="Normal 53 8" xfId="4125" xr:uid="{00000000-0005-0000-0000-000023220000}"/>
    <cellStyle name="Normal 54" xfId="4126" xr:uid="{00000000-0005-0000-0000-000024220000}"/>
    <cellStyle name="Normal 54 2" xfId="4127" xr:uid="{00000000-0005-0000-0000-000025220000}"/>
    <cellStyle name="Normal 54 3" xfId="4128" xr:uid="{00000000-0005-0000-0000-000026220000}"/>
    <cellStyle name="Normal 54 4" xfId="4129" xr:uid="{00000000-0005-0000-0000-000027220000}"/>
    <cellStyle name="Normal 54 5" xfId="4130" xr:uid="{00000000-0005-0000-0000-000028220000}"/>
    <cellStyle name="Normal 54 6" xfId="4131" xr:uid="{00000000-0005-0000-0000-000029220000}"/>
    <cellStyle name="Normal 54 7" xfId="4132" xr:uid="{00000000-0005-0000-0000-00002A220000}"/>
    <cellStyle name="Normal 54 8" xfId="4133" xr:uid="{00000000-0005-0000-0000-00002B220000}"/>
    <cellStyle name="Normal 55" xfId="4134" xr:uid="{00000000-0005-0000-0000-00002C220000}"/>
    <cellStyle name="Normal 55 2" xfId="4135" xr:uid="{00000000-0005-0000-0000-00002D220000}"/>
    <cellStyle name="Normal 55 3" xfId="4136" xr:uid="{00000000-0005-0000-0000-00002E220000}"/>
    <cellStyle name="Normal 55 4" xfId="4137" xr:uid="{00000000-0005-0000-0000-00002F220000}"/>
    <cellStyle name="Normal 55 5" xfId="4138" xr:uid="{00000000-0005-0000-0000-000030220000}"/>
    <cellStyle name="Normal 55 6" xfId="4139" xr:uid="{00000000-0005-0000-0000-000031220000}"/>
    <cellStyle name="Normal 55 7" xfId="4140" xr:uid="{00000000-0005-0000-0000-000032220000}"/>
    <cellStyle name="Normal 55 8" xfId="4141" xr:uid="{00000000-0005-0000-0000-000033220000}"/>
    <cellStyle name="Normal 56" xfId="4142" xr:uid="{00000000-0005-0000-0000-000034220000}"/>
    <cellStyle name="Normal 56 2" xfId="4143" xr:uid="{00000000-0005-0000-0000-000035220000}"/>
    <cellStyle name="Normal 56 3" xfId="4144" xr:uid="{00000000-0005-0000-0000-000036220000}"/>
    <cellStyle name="Normal 56 4" xfId="4145" xr:uid="{00000000-0005-0000-0000-000037220000}"/>
    <cellStyle name="Normal 56 5" xfId="4146" xr:uid="{00000000-0005-0000-0000-000038220000}"/>
    <cellStyle name="Normal 56 6" xfId="4147" xr:uid="{00000000-0005-0000-0000-000039220000}"/>
    <cellStyle name="Normal 56 7" xfId="4148" xr:uid="{00000000-0005-0000-0000-00003A220000}"/>
    <cellStyle name="Normal 56 8" xfId="4149" xr:uid="{00000000-0005-0000-0000-00003B220000}"/>
    <cellStyle name="Normal 57" xfId="4150" xr:uid="{00000000-0005-0000-0000-00003C220000}"/>
    <cellStyle name="Normal 57 2" xfId="4151" xr:uid="{00000000-0005-0000-0000-00003D220000}"/>
    <cellStyle name="Normal 57 3" xfId="4152" xr:uid="{00000000-0005-0000-0000-00003E220000}"/>
    <cellStyle name="Normal 57 4" xfId="4153" xr:uid="{00000000-0005-0000-0000-00003F220000}"/>
    <cellStyle name="Normal 57 5" xfId="4154" xr:uid="{00000000-0005-0000-0000-000040220000}"/>
    <cellStyle name="Normal 57 6" xfId="4155" xr:uid="{00000000-0005-0000-0000-000041220000}"/>
    <cellStyle name="Normal 57 7" xfId="4156" xr:uid="{00000000-0005-0000-0000-000042220000}"/>
    <cellStyle name="Normal 57 8" xfId="4157" xr:uid="{00000000-0005-0000-0000-000043220000}"/>
    <cellStyle name="Normal 58" xfId="4158" xr:uid="{00000000-0005-0000-0000-000044220000}"/>
    <cellStyle name="Normal 58 2" xfId="4159" xr:uid="{00000000-0005-0000-0000-000045220000}"/>
    <cellStyle name="Normal 58 3" xfId="4160" xr:uid="{00000000-0005-0000-0000-000046220000}"/>
    <cellStyle name="Normal 58 4" xfId="4161" xr:uid="{00000000-0005-0000-0000-000047220000}"/>
    <cellStyle name="Normal 58 5" xfId="4162" xr:uid="{00000000-0005-0000-0000-000048220000}"/>
    <cellStyle name="Normal 58 6" xfId="4163" xr:uid="{00000000-0005-0000-0000-000049220000}"/>
    <cellStyle name="Normal 58 7" xfId="4164" xr:uid="{00000000-0005-0000-0000-00004A220000}"/>
    <cellStyle name="Normal 58 8" xfId="4165" xr:uid="{00000000-0005-0000-0000-00004B220000}"/>
    <cellStyle name="Normal 59" xfId="4166" xr:uid="{00000000-0005-0000-0000-00004C220000}"/>
    <cellStyle name="Normal 59 2" xfId="4167" xr:uid="{00000000-0005-0000-0000-00004D220000}"/>
    <cellStyle name="Normal 59 3" xfId="4168" xr:uid="{00000000-0005-0000-0000-00004E220000}"/>
    <cellStyle name="Normal 59 4" xfId="4169" xr:uid="{00000000-0005-0000-0000-00004F220000}"/>
    <cellStyle name="Normal 59 5" xfId="4170" xr:uid="{00000000-0005-0000-0000-000050220000}"/>
    <cellStyle name="Normal 59 6" xfId="4171" xr:uid="{00000000-0005-0000-0000-000051220000}"/>
    <cellStyle name="Normal 59 7" xfId="4172" xr:uid="{00000000-0005-0000-0000-000052220000}"/>
    <cellStyle name="Normal 59 8" xfId="4173" xr:uid="{00000000-0005-0000-0000-000053220000}"/>
    <cellStyle name="Normal 6" xfId="613" xr:uid="{00000000-0005-0000-0000-000054220000}"/>
    <cellStyle name="Normal-- 6" xfId="4546" xr:uid="{00000000-0005-0000-0000-000055220000}"/>
    <cellStyle name="Normal 6 10" xfId="4174" xr:uid="{00000000-0005-0000-0000-000056220000}"/>
    <cellStyle name="Normal 6 10 2" xfId="4175" xr:uid="{00000000-0005-0000-0000-000057220000}"/>
    <cellStyle name="Normal 6 100" xfId="4176" xr:uid="{00000000-0005-0000-0000-000058220000}"/>
    <cellStyle name="Normal 6 101" xfId="4177" xr:uid="{00000000-0005-0000-0000-000059220000}"/>
    <cellStyle name="Normal 6 102" xfId="4178" xr:uid="{00000000-0005-0000-0000-00005A220000}"/>
    <cellStyle name="Normal 6 103" xfId="4179" xr:uid="{00000000-0005-0000-0000-00005B220000}"/>
    <cellStyle name="Normal 6 104" xfId="4180" xr:uid="{00000000-0005-0000-0000-00005C220000}"/>
    <cellStyle name="Normal 6 105" xfId="4181" xr:uid="{00000000-0005-0000-0000-00005D220000}"/>
    <cellStyle name="Normal 6 106" xfId="4182" xr:uid="{00000000-0005-0000-0000-00005E220000}"/>
    <cellStyle name="Normal 6 107" xfId="4183" xr:uid="{00000000-0005-0000-0000-00005F220000}"/>
    <cellStyle name="Normal 6 108" xfId="4184" xr:uid="{00000000-0005-0000-0000-000060220000}"/>
    <cellStyle name="Normal 6 109" xfId="4185" xr:uid="{00000000-0005-0000-0000-000061220000}"/>
    <cellStyle name="Normal 6 11" xfId="4186" xr:uid="{00000000-0005-0000-0000-000062220000}"/>
    <cellStyle name="Normal 6 11 2" xfId="4187" xr:uid="{00000000-0005-0000-0000-000063220000}"/>
    <cellStyle name="Normal 6 110" xfId="4188" xr:uid="{00000000-0005-0000-0000-000064220000}"/>
    <cellStyle name="Normal 6 111" xfId="4189" xr:uid="{00000000-0005-0000-0000-000065220000}"/>
    <cellStyle name="Normal 6 112" xfId="4190" xr:uid="{00000000-0005-0000-0000-000066220000}"/>
    <cellStyle name="Normal 6 113" xfId="4191" xr:uid="{00000000-0005-0000-0000-000067220000}"/>
    <cellStyle name="Normal 6 114" xfId="4192" xr:uid="{00000000-0005-0000-0000-000068220000}"/>
    <cellStyle name="Normal 6 115" xfId="4193" xr:uid="{00000000-0005-0000-0000-000069220000}"/>
    <cellStyle name="Normal 6 116" xfId="4194" xr:uid="{00000000-0005-0000-0000-00006A220000}"/>
    <cellStyle name="Normal 6 117" xfId="4195" xr:uid="{00000000-0005-0000-0000-00006B220000}"/>
    <cellStyle name="Normal 6 12" xfId="4196" xr:uid="{00000000-0005-0000-0000-00006C220000}"/>
    <cellStyle name="Normal 6 12 2" xfId="4197" xr:uid="{00000000-0005-0000-0000-00006D220000}"/>
    <cellStyle name="Normal 6 13" xfId="4198" xr:uid="{00000000-0005-0000-0000-00006E220000}"/>
    <cellStyle name="Normal 6 13 2" xfId="4199" xr:uid="{00000000-0005-0000-0000-00006F220000}"/>
    <cellStyle name="Normal 6 14" xfId="4200" xr:uid="{00000000-0005-0000-0000-000070220000}"/>
    <cellStyle name="Normal 6 14 2" xfId="4201" xr:uid="{00000000-0005-0000-0000-000071220000}"/>
    <cellStyle name="Normal 6 15" xfId="4202" xr:uid="{00000000-0005-0000-0000-000072220000}"/>
    <cellStyle name="Normal 6 15 2" xfId="4203" xr:uid="{00000000-0005-0000-0000-000073220000}"/>
    <cellStyle name="Normal 6 16" xfId="4204" xr:uid="{00000000-0005-0000-0000-000074220000}"/>
    <cellStyle name="Normal 6 16 2" xfId="4205" xr:uid="{00000000-0005-0000-0000-000075220000}"/>
    <cellStyle name="Normal 6 17" xfId="4206" xr:uid="{00000000-0005-0000-0000-000076220000}"/>
    <cellStyle name="Normal 6 17 2" xfId="4207" xr:uid="{00000000-0005-0000-0000-000077220000}"/>
    <cellStyle name="Normal 6 18" xfId="4208" xr:uid="{00000000-0005-0000-0000-000078220000}"/>
    <cellStyle name="Normal 6 18 2" xfId="4209" xr:uid="{00000000-0005-0000-0000-000079220000}"/>
    <cellStyle name="Normal 6 19" xfId="4210" xr:uid="{00000000-0005-0000-0000-00007A220000}"/>
    <cellStyle name="Normal 6 19 2" xfId="4211" xr:uid="{00000000-0005-0000-0000-00007B220000}"/>
    <cellStyle name="Normal 6 2" xfId="4212" xr:uid="{00000000-0005-0000-0000-00007C220000}"/>
    <cellStyle name="Normal 6 2 2" xfId="4213" xr:uid="{00000000-0005-0000-0000-00007D220000}"/>
    <cellStyle name="Normal 6 2 3" xfId="4214" xr:uid="{00000000-0005-0000-0000-00007E220000}"/>
    <cellStyle name="Normal 6 2 4" xfId="4215" xr:uid="{00000000-0005-0000-0000-00007F220000}"/>
    <cellStyle name="Normal 6 2 5" xfId="4216" xr:uid="{00000000-0005-0000-0000-000080220000}"/>
    <cellStyle name="Normal 6 20" xfId="4217" xr:uid="{00000000-0005-0000-0000-000081220000}"/>
    <cellStyle name="Normal 6 20 2" xfId="4218" xr:uid="{00000000-0005-0000-0000-000082220000}"/>
    <cellStyle name="Normal 6 21" xfId="4219" xr:uid="{00000000-0005-0000-0000-000083220000}"/>
    <cellStyle name="Normal 6 21 2" xfId="4220" xr:uid="{00000000-0005-0000-0000-000084220000}"/>
    <cellStyle name="Normal 6 21 2 2" xfId="4221" xr:uid="{00000000-0005-0000-0000-000085220000}"/>
    <cellStyle name="Normal 6 21 3" xfId="4222" xr:uid="{00000000-0005-0000-0000-000086220000}"/>
    <cellStyle name="Normal 6 21 4" xfId="4223" xr:uid="{00000000-0005-0000-0000-000087220000}"/>
    <cellStyle name="Normal 6 22" xfId="4224" xr:uid="{00000000-0005-0000-0000-000088220000}"/>
    <cellStyle name="Normal 6 22 2" xfId="4225" xr:uid="{00000000-0005-0000-0000-000089220000}"/>
    <cellStyle name="Normal 6 22 2 2" xfId="4226" xr:uid="{00000000-0005-0000-0000-00008A220000}"/>
    <cellStyle name="Normal 6 22 3" xfId="4227" xr:uid="{00000000-0005-0000-0000-00008B220000}"/>
    <cellStyle name="Normal 6 22 4" xfId="4228" xr:uid="{00000000-0005-0000-0000-00008C220000}"/>
    <cellStyle name="Normal 6 23" xfId="4229" xr:uid="{00000000-0005-0000-0000-00008D220000}"/>
    <cellStyle name="Normal 6 23 2" xfId="4230" xr:uid="{00000000-0005-0000-0000-00008E220000}"/>
    <cellStyle name="Normal 6 24" xfId="4231" xr:uid="{00000000-0005-0000-0000-00008F220000}"/>
    <cellStyle name="Normal 6 24 2" xfId="4232" xr:uid="{00000000-0005-0000-0000-000090220000}"/>
    <cellStyle name="Normal 6 25" xfId="4233" xr:uid="{00000000-0005-0000-0000-000091220000}"/>
    <cellStyle name="Normal 6 25 2" xfId="4234" xr:uid="{00000000-0005-0000-0000-000092220000}"/>
    <cellStyle name="Normal 6 26" xfId="4235" xr:uid="{00000000-0005-0000-0000-000093220000}"/>
    <cellStyle name="Normal 6 26 2" xfId="4236" xr:uid="{00000000-0005-0000-0000-000094220000}"/>
    <cellStyle name="Normal 6 27" xfId="4237" xr:uid="{00000000-0005-0000-0000-000095220000}"/>
    <cellStyle name="Normal 6 27 2" xfId="4238" xr:uid="{00000000-0005-0000-0000-000096220000}"/>
    <cellStyle name="Normal 6 28" xfId="4239" xr:uid="{00000000-0005-0000-0000-000097220000}"/>
    <cellStyle name="Normal 6 28 2" xfId="4240" xr:uid="{00000000-0005-0000-0000-000098220000}"/>
    <cellStyle name="Normal 6 29" xfId="4241" xr:uid="{00000000-0005-0000-0000-000099220000}"/>
    <cellStyle name="Normal 6 29 2" xfId="4242" xr:uid="{00000000-0005-0000-0000-00009A220000}"/>
    <cellStyle name="Normal 6 3" xfId="4243" xr:uid="{00000000-0005-0000-0000-00009B220000}"/>
    <cellStyle name="Normal 6 3 2" xfId="4244" xr:uid="{00000000-0005-0000-0000-00009C220000}"/>
    <cellStyle name="Normal 6 3 3" xfId="4245" xr:uid="{00000000-0005-0000-0000-00009D220000}"/>
    <cellStyle name="Normal 6 3 4" xfId="4246" xr:uid="{00000000-0005-0000-0000-00009E220000}"/>
    <cellStyle name="Normal 6 30" xfId="4247" xr:uid="{00000000-0005-0000-0000-00009F220000}"/>
    <cellStyle name="Normal 6 31" xfId="4248" xr:uid="{00000000-0005-0000-0000-0000A0220000}"/>
    <cellStyle name="Normal 6 32" xfId="4249" xr:uid="{00000000-0005-0000-0000-0000A1220000}"/>
    <cellStyle name="Normal 6 33" xfId="4250" xr:uid="{00000000-0005-0000-0000-0000A2220000}"/>
    <cellStyle name="Normal 6 34" xfId="4251" xr:uid="{00000000-0005-0000-0000-0000A3220000}"/>
    <cellStyle name="Normal 6 35" xfId="4252" xr:uid="{00000000-0005-0000-0000-0000A4220000}"/>
    <cellStyle name="Normal 6 36" xfId="4253" xr:uid="{00000000-0005-0000-0000-0000A5220000}"/>
    <cellStyle name="Normal 6 37" xfId="4254" xr:uid="{00000000-0005-0000-0000-0000A6220000}"/>
    <cellStyle name="Normal 6 38" xfId="4255" xr:uid="{00000000-0005-0000-0000-0000A7220000}"/>
    <cellStyle name="Normal 6 39" xfId="4256" xr:uid="{00000000-0005-0000-0000-0000A8220000}"/>
    <cellStyle name="Normal 6 4" xfId="4257" xr:uid="{00000000-0005-0000-0000-0000A9220000}"/>
    <cellStyle name="Normal 6 4 2" xfId="4258" xr:uid="{00000000-0005-0000-0000-0000AA220000}"/>
    <cellStyle name="Normal 6 40" xfId="4259" xr:uid="{00000000-0005-0000-0000-0000AB220000}"/>
    <cellStyle name="Normal 6 41" xfId="4260" xr:uid="{00000000-0005-0000-0000-0000AC220000}"/>
    <cellStyle name="Normal 6 42" xfId="4261" xr:uid="{00000000-0005-0000-0000-0000AD220000}"/>
    <cellStyle name="Normal 6 43" xfId="4262" xr:uid="{00000000-0005-0000-0000-0000AE220000}"/>
    <cellStyle name="Normal 6 44" xfId="4263" xr:uid="{00000000-0005-0000-0000-0000AF220000}"/>
    <cellStyle name="Normal 6 45" xfId="4264" xr:uid="{00000000-0005-0000-0000-0000B0220000}"/>
    <cellStyle name="Normal 6 46" xfId="4265" xr:uid="{00000000-0005-0000-0000-0000B1220000}"/>
    <cellStyle name="Normal 6 47" xfId="4266" xr:uid="{00000000-0005-0000-0000-0000B2220000}"/>
    <cellStyle name="Normal 6 48" xfId="4267" xr:uid="{00000000-0005-0000-0000-0000B3220000}"/>
    <cellStyle name="Normal 6 49" xfId="4268" xr:uid="{00000000-0005-0000-0000-0000B4220000}"/>
    <cellStyle name="Normal 6 5" xfId="4269" xr:uid="{00000000-0005-0000-0000-0000B5220000}"/>
    <cellStyle name="Normal 6 5 2" xfId="4270" xr:uid="{00000000-0005-0000-0000-0000B6220000}"/>
    <cellStyle name="Normal 6 50" xfId="4271" xr:uid="{00000000-0005-0000-0000-0000B7220000}"/>
    <cellStyle name="Normal 6 51" xfId="4272" xr:uid="{00000000-0005-0000-0000-0000B8220000}"/>
    <cellStyle name="Normal 6 52" xfId="4273" xr:uid="{00000000-0005-0000-0000-0000B9220000}"/>
    <cellStyle name="Normal 6 53" xfId="4274" xr:uid="{00000000-0005-0000-0000-0000BA220000}"/>
    <cellStyle name="Normal 6 54" xfId="4275" xr:uid="{00000000-0005-0000-0000-0000BB220000}"/>
    <cellStyle name="Normal 6 55" xfId="4276" xr:uid="{00000000-0005-0000-0000-0000BC220000}"/>
    <cellStyle name="Normal 6 56" xfId="4277" xr:uid="{00000000-0005-0000-0000-0000BD220000}"/>
    <cellStyle name="Normal 6 57" xfId="4278" xr:uid="{00000000-0005-0000-0000-0000BE220000}"/>
    <cellStyle name="Normal 6 58" xfId="4279" xr:uid="{00000000-0005-0000-0000-0000BF220000}"/>
    <cellStyle name="Normal 6 59" xfId="4280" xr:uid="{00000000-0005-0000-0000-0000C0220000}"/>
    <cellStyle name="Normal 6 6" xfId="4281" xr:uid="{00000000-0005-0000-0000-0000C1220000}"/>
    <cellStyle name="Normal 6 6 2" xfId="4282" xr:uid="{00000000-0005-0000-0000-0000C2220000}"/>
    <cellStyle name="Normal 6 60" xfId="4283" xr:uid="{00000000-0005-0000-0000-0000C3220000}"/>
    <cellStyle name="Normal 6 61" xfId="4284" xr:uid="{00000000-0005-0000-0000-0000C4220000}"/>
    <cellStyle name="Normal 6 62" xfId="4285" xr:uid="{00000000-0005-0000-0000-0000C5220000}"/>
    <cellStyle name="Normal 6 63" xfId="4286" xr:uid="{00000000-0005-0000-0000-0000C6220000}"/>
    <cellStyle name="Normal 6 64" xfId="4287" xr:uid="{00000000-0005-0000-0000-0000C7220000}"/>
    <cellStyle name="Normal 6 65" xfId="4288" xr:uid="{00000000-0005-0000-0000-0000C8220000}"/>
    <cellStyle name="Normal 6 66" xfId="4289" xr:uid="{00000000-0005-0000-0000-0000C9220000}"/>
    <cellStyle name="Normal 6 67" xfId="4290" xr:uid="{00000000-0005-0000-0000-0000CA220000}"/>
    <cellStyle name="Normal 6 68" xfId="4291" xr:uid="{00000000-0005-0000-0000-0000CB220000}"/>
    <cellStyle name="Normal 6 69" xfId="4292" xr:uid="{00000000-0005-0000-0000-0000CC220000}"/>
    <cellStyle name="Normal 6 7" xfId="4293" xr:uid="{00000000-0005-0000-0000-0000CD220000}"/>
    <cellStyle name="Normal 6 7 2" xfId="4294" xr:uid="{00000000-0005-0000-0000-0000CE220000}"/>
    <cellStyle name="Normal 6 70" xfId="4295" xr:uid="{00000000-0005-0000-0000-0000CF220000}"/>
    <cellStyle name="Normal 6 71" xfId="4296" xr:uid="{00000000-0005-0000-0000-0000D0220000}"/>
    <cellStyle name="Normal 6 72" xfId="4297" xr:uid="{00000000-0005-0000-0000-0000D1220000}"/>
    <cellStyle name="Normal 6 73" xfId="4298" xr:uid="{00000000-0005-0000-0000-0000D2220000}"/>
    <cellStyle name="Normal 6 74" xfId="4299" xr:uid="{00000000-0005-0000-0000-0000D3220000}"/>
    <cellStyle name="Normal 6 75" xfId="4300" xr:uid="{00000000-0005-0000-0000-0000D4220000}"/>
    <cellStyle name="Normal 6 76" xfId="4301" xr:uid="{00000000-0005-0000-0000-0000D5220000}"/>
    <cellStyle name="Normal 6 77" xfId="4302" xr:uid="{00000000-0005-0000-0000-0000D6220000}"/>
    <cellStyle name="Normal 6 78" xfId="4303" xr:uid="{00000000-0005-0000-0000-0000D7220000}"/>
    <cellStyle name="Normal 6 79" xfId="4304" xr:uid="{00000000-0005-0000-0000-0000D8220000}"/>
    <cellStyle name="Normal 6 8" xfId="4305" xr:uid="{00000000-0005-0000-0000-0000D9220000}"/>
    <cellStyle name="Normal 6 8 2" xfId="4306" xr:uid="{00000000-0005-0000-0000-0000DA220000}"/>
    <cellStyle name="Normal 6 80" xfId="4307" xr:uid="{00000000-0005-0000-0000-0000DB220000}"/>
    <cellStyle name="Normal 6 81" xfId="4308" xr:uid="{00000000-0005-0000-0000-0000DC220000}"/>
    <cellStyle name="Normal 6 82" xfId="4309" xr:uid="{00000000-0005-0000-0000-0000DD220000}"/>
    <cellStyle name="Normal 6 83" xfId="4310" xr:uid="{00000000-0005-0000-0000-0000DE220000}"/>
    <cellStyle name="Normal 6 84" xfId="4311" xr:uid="{00000000-0005-0000-0000-0000DF220000}"/>
    <cellStyle name="Normal 6 85" xfId="4312" xr:uid="{00000000-0005-0000-0000-0000E0220000}"/>
    <cellStyle name="Normal 6 86" xfId="4313" xr:uid="{00000000-0005-0000-0000-0000E1220000}"/>
    <cellStyle name="Normal 6 87" xfId="4314" xr:uid="{00000000-0005-0000-0000-0000E2220000}"/>
    <cellStyle name="Normal 6 88" xfId="4315" xr:uid="{00000000-0005-0000-0000-0000E3220000}"/>
    <cellStyle name="Normal 6 89" xfId="4316" xr:uid="{00000000-0005-0000-0000-0000E4220000}"/>
    <cellStyle name="Normal 6 9" xfId="4317" xr:uid="{00000000-0005-0000-0000-0000E5220000}"/>
    <cellStyle name="Normal 6 9 2" xfId="4318" xr:uid="{00000000-0005-0000-0000-0000E6220000}"/>
    <cellStyle name="Normal 6 90" xfId="4319" xr:uid="{00000000-0005-0000-0000-0000E7220000}"/>
    <cellStyle name="Normal 6 91" xfId="4320" xr:uid="{00000000-0005-0000-0000-0000E8220000}"/>
    <cellStyle name="Normal 6 92" xfId="4321" xr:uid="{00000000-0005-0000-0000-0000E9220000}"/>
    <cellStyle name="Normal 6 93" xfId="4322" xr:uid="{00000000-0005-0000-0000-0000EA220000}"/>
    <cellStyle name="Normal 6 94" xfId="4323" xr:uid="{00000000-0005-0000-0000-0000EB220000}"/>
    <cellStyle name="Normal 6 95" xfId="4324" xr:uid="{00000000-0005-0000-0000-0000EC220000}"/>
    <cellStyle name="Normal 6 96" xfId="4325" xr:uid="{00000000-0005-0000-0000-0000ED220000}"/>
    <cellStyle name="Normal 6 97" xfId="4326" xr:uid="{00000000-0005-0000-0000-0000EE220000}"/>
    <cellStyle name="Normal 6 98" xfId="4327" xr:uid="{00000000-0005-0000-0000-0000EF220000}"/>
    <cellStyle name="Normal 6 99" xfId="4328" xr:uid="{00000000-0005-0000-0000-0000F0220000}"/>
    <cellStyle name="Normal 60 2" xfId="4329" xr:uid="{00000000-0005-0000-0000-0000F1220000}"/>
    <cellStyle name="Normal 60 3" xfId="4330" xr:uid="{00000000-0005-0000-0000-0000F2220000}"/>
    <cellStyle name="Normal 60 4" xfId="4331" xr:uid="{00000000-0005-0000-0000-0000F3220000}"/>
    <cellStyle name="Normal 60 5" xfId="4332" xr:uid="{00000000-0005-0000-0000-0000F4220000}"/>
    <cellStyle name="Normal 60 6" xfId="4333" xr:uid="{00000000-0005-0000-0000-0000F5220000}"/>
    <cellStyle name="Normal 60 7" xfId="4334" xr:uid="{00000000-0005-0000-0000-0000F6220000}"/>
    <cellStyle name="Normal 60 8" xfId="4335" xr:uid="{00000000-0005-0000-0000-0000F7220000}"/>
    <cellStyle name="Normal 61 2" xfId="4336" xr:uid="{00000000-0005-0000-0000-0000F8220000}"/>
    <cellStyle name="Normal 61 3" xfId="4337" xr:uid="{00000000-0005-0000-0000-0000F9220000}"/>
    <cellStyle name="Normal 61 4" xfId="4338" xr:uid="{00000000-0005-0000-0000-0000FA220000}"/>
    <cellStyle name="Normal 61 5" xfId="4339" xr:uid="{00000000-0005-0000-0000-0000FB220000}"/>
    <cellStyle name="Normal 61 6" xfId="4340" xr:uid="{00000000-0005-0000-0000-0000FC220000}"/>
    <cellStyle name="Normal 61 7" xfId="4341" xr:uid="{00000000-0005-0000-0000-0000FD220000}"/>
    <cellStyle name="Normal 61 8" xfId="4342" xr:uid="{00000000-0005-0000-0000-0000FE220000}"/>
    <cellStyle name="Normal 62 2" xfId="4343" xr:uid="{00000000-0005-0000-0000-0000FF220000}"/>
    <cellStyle name="Normal 62 3" xfId="4344" xr:uid="{00000000-0005-0000-0000-000000230000}"/>
    <cellStyle name="Normal 62 4" xfId="4345" xr:uid="{00000000-0005-0000-0000-000001230000}"/>
    <cellStyle name="Normal 62 5" xfId="4346" xr:uid="{00000000-0005-0000-0000-000002230000}"/>
    <cellStyle name="Normal 62 6" xfId="4347" xr:uid="{00000000-0005-0000-0000-000003230000}"/>
    <cellStyle name="Normal 62 7" xfId="4348" xr:uid="{00000000-0005-0000-0000-000004230000}"/>
    <cellStyle name="Normal 62 8" xfId="4349" xr:uid="{00000000-0005-0000-0000-000005230000}"/>
    <cellStyle name="Normal 63 2" xfId="4350" xr:uid="{00000000-0005-0000-0000-000006230000}"/>
    <cellStyle name="Normal 63 3" xfId="4351" xr:uid="{00000000-0005-0000-0000-000007230000}"/>
    <cellStyle name="Normal 63 4" xfId="4352" xr:uid="{00000000-0005-0000-0000-000008230000}"/>
    <cellStyle name="Normal 63 5" xfId="4353" xr:uid="{00000000-0005-0000-0000-000009230000}"/>
    <cellStyle name="Normal 63 6" xfId="4354" xr:uid="{00000000-0005-0000-0000-00000A230000}"/>
    <cellStyle name="Normal 63 7" xfId="4355" xr:uid="{00000000-0005-0000-0000-00000B230000}"/>
    <cellStyle name="Normal 63 8" xfId="4356" xr:uid="{00000000-0005-0000-0000-00000C230000}"/>
    <cellStyle name="Normal 64 2" xfId="4357" xr:uid="{00000000-0005-0000-0000-00000D230000}"/>
    <cellStyle name="Normal 64 3" xfId="4358" xr:uid="{00000000-0005-0000-0000-00000E230000}"/>
    <cellStyle name="Normal 64 4" xfId="4359" xr:uid="{00000000-0005-0000-0000-00000F230000}"/>
    <cellStyle name="Normal 64 5" xfId="4360" xr:uid="{00000000-0005-0000-0000-000010230000}"/>
    <cellStyle name="Normal 64 6" xfId="4361" xr:uid="{00000000-0005-0000-0000-000011230000}"/>
    <cellStyle name="Normal 64 7" xfId="4362" xr:uid="{00000000-0005-0000-0000-000012230000}"/>
    <cellStyle name="Normal 64 8" xfId="4363" xr:uid="{00000000-0005-0000-0000-000013230000}"/>
    <cellStyle name="Normal 65" xfId="4364" xr:uid="{00000000-0005-0000-0000-000014230000}"/>
    <cellStyle name="Normal 65 2" xfId="4365" xr:uid="{00000000-0005-0000-0000-000015230000}"/>
    <cellStyle name="Normal 65 3" xfId="4366" xr:uid="{00000000-0005-0000-0000-000016230000}"/>
    <cellStyle name="Normal 65 4" xfId="4367" xr:uid="{00000000-0005-0000-0000-000017230000}"/>
    <cellStyle name="Normal 65 5" xfId="4368" xr:uid="{00000000-0005-0000-0000-000018230000}"/>
    <cellStyle name="Normal 65 6" xfId="4369" xr:uid="{00000000-0005-0000-0000-000019230000}"/>
    <cellStyle name="Normal 65 7" xfId="4370" xr:uid="{00000000-0005-0000-0000-00001A230000}"/>
    <cellStyle name="Normal 65 8" xfId="4371" xr:uid="{00000000-0005-0000-0000-00001B230000}"/>
    <cellStyle name="Normal 67 2" xfId="4372" xr:uid="{00000000-0005-0000-0000-00001C230000}"/>
    <cellStyle name="Normal 67 3" xfId="4373" xr:uid="{00000000-0005-0000-0000-00001D230000}"/>
    <cellStyle name="Normal 67 4" xfId="4374" xr:uid="{00000000-0005-0000-0000-00001E230000}"/>
    <cellStyle name="Normal 67 5" xfId="4375" xr:uid="{00000000-0005-0000-0000-00001F230000}"/>
    <cellStyle name="Normal 67 6" xfId="4376" xr:uid="{00000000-0005-0000-0000-000020230000}"/>
    <cellStyle name="Normal 67 7" xfId="4377" xr:uid="{00000000-0005-0000-0000-000021230000}"/>
    <cellStyle name="Normal 67 8" xfId="4378" xr:uid="{00000000-0005-0000-0000-000022230000}"/>
    <cellStyle name="Normal 69 2" xfId="4379" xr:uid="{00000000-0005-0000-0000-000023230000}"/>
    <cellStyle name="Normal 69 3" xfId="4380" xr:uid="{00000000-0005-0000-0000-000024230000}"/>
    <cellStyle name="Normal 69 4" xfId="4381" xr:uid="{00000000-0005-0000-0000-000025230000}"/>
    <cellStyle name="Normal 69 5" xfId="4382" xr:uid="{00000000-0005-0000-0000-000026230000}"/>
    <cellStyle name="Normal 69 6" xfId="4383" xr:uid="{00000000-0005-0000-0000-000027230000}"/>
    <cellStyle name="Normal 69 7" xfId="4384" xr:uid="{00000000-0005-0000-0000-000028230000}"/>
    <cellStyle name="Normal 69 8" xfId="4385" xr:uid="{00000000-0005-0000-0000-000029230000}"/>
    <cellStyle name="Normal 7" xfId="4386" xr:uid="{00000000-0005-0000-0000-00002A230000}"/>
    <cellStyle name="Normal-- 7" xfId="4547" xr:uid="{00000000-0005-0000-0000-00002B230000}"/>
    <cellStyle name="Normal 7 10" xfId="4387" xr:uid="{00000000-0005-0000-0000-00002C230000}"/>
    <cellStyle name="Normal 7 11" xfId="4388" xr:uid="{00000000-0005-0000-0000-00002D230000}"/>
    <cellStyle name="Normal 7 12" xfId="4389" xr:uid="{00000000-0005-0000-0000-00002E230000}"/>
    <cellStyle name="Normal 7 13" xfId="4390" xr:uid="{00000000-0005-0000-0000-00002F230000}"/>
    <cellStyle name="Normal 7 14" xfId="4391" xr:uid="{00000000-0005-0000-0000-000030230000}"/>
    <cellStyle name="Normal 7 15" xfId="4392" xr:uid="{00000000-0005-0000-0000-000031230000}"/>
    <cellStyle name="Normal 7 16" xfId="4393" xr:uid="{00000000-0005-0000-0000-000032230000}"/>
    <cellStyle name="Normal 7 17" xfId="4394" xr:uid="{00000000-0005-0000-0000-000033230000}"/>
    <cellStyle name="Normal 7 18" xfId="4395" xr:uid="{00000000-0005-0000-0000-000034230000}"/>
    <cellStyle name="Normal 7 19" xfId="4396" xr:uid="{00000000-0005-0000-0000-000035230000}"/>
    <cellStyle name="Normal 7 2" xfId="4397" xr:uid="{00000000-0005-0000-0000-000036230000}"/>
    <cellStyle name="Normal 7 2 2" xfId="4398" xr:uid="{00000000-0005-0000-0000-000037230000}"/>
    <cellStyle name="Normal 7 2 3" xfId="4399" xr:uid="{00000000-0005-0000-0000-000038230000}"/>
    <cellStyle name="Normal 7 2 4" xfId="4400" xr:uid="{00000000-0005-0000-0000-000039230000}"/>
    <cellStyle name="Normal 7 20" xfId="4401" xr:uid="{00000000-0005-0000-0000-00003A230000}"/>
    <cellStyle name="Normal 7 21" xfId="4402" xr:uid="{00000000-0005-0000-0000-00003B230000}"/>
    <cellStyle name="Normal 7 22" xfId="4403" xr:uid="{00000000-0005-0000-0000-00003C230000}"/>
    <cellStyle name="Normal 7 23" xfId="4404" xr:uid="{00000000-0005-0000-0000-00003D230000}"/>
    <cellStyle name="Normal 7 24" xfId="4405" xr:uid="{00000000-0005-0000-0000-00003E230000}"/>
    <cellStyle name="Normal 7 25" xfId="4406" xr:uid="{00000000-0005-0000-0000-00003F230000}"/>
    <cellStyle name="Normal 7 26" xfId="4407" xr:uid="{00000000-0005-0000-0000-000040230000}"/>
    <cellStyle name="Normal 7 27" xfId="4408" xr:uid="{00000000-0005-0000-0000-000041230000}"/>
    <cellStyle name="Normal 7 28" xfId="4409" xr:uid="{00000000-0005-0000-0000-000042230000}"/>
    <cellStyle name="Normal 7 29" xfId="4410" xr:uid="{00000000-0005-0000-0000-000043230000}"/>
    <cellStyle name="Normal 7 3" xfId="4411" xr:uid="{00000000-0005-0000-0000-000044230000}"/>
    <cellStyle name="Normal 7 30" xfId="4412" xr:uid="{00000000-0005-0000-0000-000045230000}"/>
    <cellStyle name="Normal 7 31" xfId="4413" xr:uid="{00000000-0005-0000-0000-000046230000}"/>
    <cellStyle name="Normal 7 32" xfId="4414" xr:uid="{00000000-0005-0000-0000-000047230000}"/>
    <cellStyle name="Normal 7 33" xfId="4415" xr:uid="{00000000-0005-0000-0000-000048230000}"/>
    <cellStyle name="Normal 7 34" xfId="4416" xr:uid="{00000000-0005-0000-0000-000049230000}"/>
    <cellStyle name="Normal 7 35" xfId="4417" xr:uid="{00000000-0005-0000-0000-00004A230000}"/>
    <cellStyle name="Normal 7 36" xfId="4418" xr:uid="{00000000-0005-0000-0000-00004B230000}"/>
    <cellStyle name="Normal 7 37" xfId="4419" xr:uid="{00000000-0005-0000-0000-00004C230000}"/>
    <cellStyle name="Normal 7 38" xfId="4420" xr:uid="{00000000-0005-0000-0000-00004D230000}"/>
    <cellStyle name="Normal 7 4" xfId="4421" xr:uid="{00000000-0005-0000-0000-00004E230000}"/>
    <cellStyle name="Normal 7 5" xfId="4422" xr:uid="{00000000-0005-0000-0000-00004F230000}"/>
    <cellStyle name="Normal 7 6" xfId="4423" xr:uid="{00000000-0005-0000-0000-000050230000}"/>
    <cellStyle name="Normal 7 7" xfId="4424" xr:uid="{00000000-0005-0000-0000-000051230000}"/>
    <cellStyle name="Normal 7 8" xfId="4425" xr:uid="{00000000-0005-0000-0000-000052230000}"/>
    <cellStyle name="Normal 7 9" xfId="4426" xr:uid="{00000000-0005-0000-0000-000053230000}"/>
    <cellStyle name="Normal 70 2" xfId="4427" xr:uid="{00000000-0005-0000-0000-000054230000}"/>
    <cellStyle name="Normal 70 3" xfId="4428" xr:uid="{00000000-0005-0000-0000-000055230000}"/>
    <cellStyle name="Normal 70 4" xfId="4429" xr:uid="{00000000-0005-0000-0000-000056230000}"/>
    <cellStyle name="Normal 70 5" xfId="4430" xr:uid="{00000000-0005-0000-0000-000057230000}"/>
    <cellStyle name="Normal 70 6" xfId="4431" xr:uid="{00000000-0005-0000-0000-000058230000}"/>
    <cellStyle name="Normal 70 7" xfId="4432" xr:uid="{00000000-0005-0000-0000-000059230000}"/>
    <cellStyle name="Normal 70 8" xfId="4433" xr:uid="{00000000-0005-0000-0000-00005A230000}"/>
    <cellStyle name="Normal 71 2" xfId="4434" xr:uid="{00000000-0005-0000-0000-00005B230000}"/>
    <cellStyle name="Normal 71 3" xfId="4435" xr:uid="{00000000-0005-0000-0000-00005C230000}"/>
    <cellStyle name="Normal 71 4" xfId="4436" xr:uid="{00000000-0005-0000-0000-00005D230000}"/>
    <cellStyle name="Normal 71 5" xfId="4437" xr:uid="{00000000-0005-0000-0000-00005E230000}"/>
    <cellStyle name="Normal 71 6" xfId="4438" xr:uid="{00000000-0005-0000-0000-00005F230000}"/>
    <cellStyle name="Normal 71 7" xfId="4439" xr:uid="{00000000-0005-0000-0000-000060230000}"/>
    <cellStyle name="Normal 71 8" xfId="4440" xr:uid="{00000000-0005-0000-0000-000061230000}"/>
    <cellStyle name="Normal 72 2" xfId="4441" xr:uid="{00000000-0005-0000-0000-000062230000}"/>
    <cellStyle name="Normal 72 3" xfId="4442" xr:uid="{00000000-0005-0000-0000-000063230000}"/>
    <cellStyle name="Normal 72 4" xfId="4443" xr:uid="{00000000-0005-0000-0000-000064230000}"/>
    <cellStyle name="Normal 72 5" xfId="4444" xr:uid="{00000000-0005-0000-0000-000065230000}"/>
    <cellStyle name="Normal 72 6" xfId="4445" xr:uid="{00000000-0005-0000-0000-000066230000}"/>
    <cellStyle name="Normal 72 7" xfId="4446" xr:uid="{00000000-0005-0000-0000-000067230000}"/>
    <cellStyle name="Normal 72 8" xfId="4447" xr:uid="{00000000-0005-0000-0000-000068230000}"/>
    <cellStyle name="Normal 73 2" xfId="4448" xr:uid="{00000000-0005-0000-0000-000069230000}"/>
    <cellStyle name="Normal 73 3" xfId="4449" xr:uid="{00000000-0005-0000-0000-00006A230000}"/>
    <cellStyle name="Normal 73 4" xfId="4450" xr:uid="{00000000-0005-0000-0000-00006B230000}"/>
    <cellStyle name="Normal 73 5" xfId="4451" xr:uid="{00000000-0005-0000-0000-00006C230000}"/>
    <cellStyle name="Normal 73 6" xfId="4452" xr:uid="{00000000-0005-0000-0000-00006D230000}"/>
    <cellStyle name="Normal 73 7" xfId="4453" xr:uid="{00000000-0005-0000-0000-00006E230000}"/>
    <cellStyle name="Normal 73 8" xfId="4454" xr:uid="{00000000-0005-0000-0000-00006F230000}"/>
    <cellStyle name="Normal 74 2" xfId="4455" xr:uid="{00000000-0005-0000-0000-000070230000}"/>
    <cellStyle name="Normal 74 3" xfId="4456" xr:uid="{00000000-0005-0000-0000-000071230000}"/>
    <cellStyle name="Normal 74 4" xfId="4457" xr:uid="{00000000-0005-0000-0000-000072230000}"/>
    <cellStyle name="Normal 74 5" xfId="4458" xr:uid="{00000000-0005-0000-0000-000073230000}"/>
    <cellStyle name="Normal 74 6" xfId="4459" xr:uid="{00000000-0005-0000-0000-000074230000}"/>
    <cellStyle name="Normal 74 7" xfId="4460" xr:uid="{00000000-0005-0000-0000-000075230000}"/>
    <cellStyle name="Normal 74 8" xfId="4461" xr:uid="{00000000-0005-0000-0000-000076230000}"/>
    <cellStyle name="Normal 75 2" xfId="4462" xr:uid="{00000000-0005-0000-0000-000077230000}"/>
    <cellStyle name="Normal 75 3" xfId="4463" xr:uid="{00000000-0005-0000-0000-000078230000}"/>
    <cellStyle name="Normal 75 4" xfId="4464" xr:uid="{00000000-0005-0000-0000-000079230000}"/>
    <cellStyle name="Normal 75 5" xfId="4465" xr:uid="{00000000-0005-0000-0000-00007A230000}"/>
    <cellStyle name="Normal 75 6" xfId="4466" xr:uid="{00000000-0005-0000-0000-00007B230000}"/>
    <cellStyle name="Normal 75 7" xfId="4467" xr:uid="{00000000-0005-0000-0000-00007C230000}"/>
    <cellStyle name="Normal 75 8" xfId="4468" xr:uid="{00000000-0005-0000-0000-00007D230000}"/>
    <cellStyle name="Normal 76" xfId="4469" xr:uid="{00000000-0005-0000-0000-00007E230000}"/>
    <cellStyle name="Normal 77" xfId="4470" xr:uid="{00000000-0005-0000-0000-00007F230000}"/>
    <cellStyle name="Normal 8" xfId="4471" xr:uid="{00000000-0005-0000-0000-000080230000}"/>
    <cellStyle name="Normal-- 8" xfId="4548" xr:uid="{00000000-0005-0000-0000-000081230000}"/>
    <cellStyle name="Normal 8 10" xfId="4472" xr:uid="{00000000-0005-0000-0000-000082230000}"/>
    <cellStyle name="Normal 8 11" xfId="4473" xr:uid="{00000000-0005-0000-0000-000083230000}"/>
    <cellStyle name="Normal 8 12" xfId="4474" xr:uid="{00000000-0005-0000-0000-000084230000}"/>
    <cellStyle name="Normal 8 13" xfId="4475" xr:uid="{00000000-0005-0000-0000-000085230000}"/>
    <cellStyle name="Normal 8 14" xfId="4476" xr:uid="{00000000-0005-0000-0000-000086230000}"/>
    <cellStyle name="Normal 8 15" xfId="4477" xr:uid="{00000000-0005-0000-0000-000087230000}"/>
    <cellStyle name="Normal 8 16" xfId="4478" xr:uid="{00000000-0005-0000-0000-000088230000}"/>
    <cellStyle name="Normal 8 17" xfId="4479" xr:uid="{00000000-0005-0000-0000-000089230000}"/>
    <cellStyle name="Normal 8 18" xfId="4480" xr:uid="{00000000-0005-0000-0000-00008A230000}"/>
    <cellStyle name="Normal 8 19" xfId="4481" xr:uid="{00000000-0005-0000-0000-00008B230000}"/>
    <cellStyle name="Normal 8 2" xfId="4482" xr:uid="{00000000-0005-0000-0000-00008C230000}"/>
    <cellStyle name="Normal 8 2 2" xfId="4483" xr:uid="{00000000-0005-0000-0000-00008D230000}"/>
    <cellStyle name="Normal 8 2 3" xfId="4484" xr:uid="{00000000-0005-0000-0000-00008E230000}"/>
    <cellStyle name="Normal 8 20" xfId="4485" xr:uid="{00000000-0005-0000-0000-00008F230000}"/>
    <cellStyle name="Normal 8 21" xfId="4486" xr:uid="{00000000-0005-0000-0000-000090230000}"/>
    <cellStyle name="Normal 8 21 2" xfId="4487" xr:uid="{00000000-0005-0000-0000-000091230000}"/>
    <cellStyle name="Normal 8 21 2 2" xfId="4488" xr:uid="{00000000-0005-0000-0000-000092230000}"/>
    <cellStyle name="Normal 8 21 2 2 2" xfId="4489" xr:uid="{00000000-0005-0000-0000-000093230000}"/>
    <cellStyle name="Normal 8 21 2 3" xfId="4490" xr:uid="{00000000-0005-0000-0000-000094230000}"/>
    <cellStyle name="Normal 8 21 3" xfId="4491" xr:uid="{00000000-0005-0000-0000-000095230000}"/>
    <cellStyle name="Normal 8 21 3 2" xfId="4492" xr:uid="{00000000-0005-0000-0000-000096230000}"/>
    <cellStyle name="Normal 8 21 4" xfId="4493" xr:uid="{00000000-0005-0000-0000-000097230000}"/>
    <cellStyle name="Normal 8 22" xfId="4494" xr:uid="{00000000-0005-0000-0000-000098230000}"/>
    <cellStyle name="Normal 8 22 2" xfId="4495" xr:uid="{00000000-0005-0000-0000-000099230000}"/>
    <cellStyle name="Normal 8 22 2 2" xfId="4496" xr:uid="{00000000-0005-0000-0000-00009A230000}"/>
    <cellStyle name="Normal 8 22 2 2 2" xfId="4497" xr:uid="{00000000-0005-0000-0000-00009B230000}"/>
    <cellStyle name="Normal 8 22 2 3" xfId="4498" xr:uid="{00000000-0005-0000-0000-00009C230000}"/>
    <cellStyle name="Normal 8 22 3" xfId="4499" xr:uid="{00000000-0005-0000-0000-00009D230000}"/>
    <cellStyle name="Normal 8 22 3 2" xfId="4500" xr:uid="{00000000-0005-0000-0000-00009E230000}"/>
    <cellStyle name="Normal 8 22 4" xfId="4501" xr:uid="{00000000-0005-0000-0000-00009F230000}"/>
    <cellStyle name="Normal 8 23" xfId="4502" xr:uid="{00000000-0005-0000-0000-0000A0230000}"/>
    <cellStyle name="Normal 8 23 2" xfId="4503" xr:uid="{00000000-0005-0000-0000-0000A1230000}"/>
    <cellStyle name="Normal 8 23 2 2" xfId="4504" xr:uid="{00000000-0005-0000-0000-0000A2230000}"/>
    <cellStyle name="Normal 8 23 3" xfId="4505" xr:uid="{00000000-0005-0000-0000-0000A3230000}"/>
    <cellStyle name="Normal 8 24" xfId="4506" xr:uid="{00000000-0005-0000-0000-0000A4230000}"/>
    <cellStyle name="Normal 8 24 2" xfId="4507" xr:uid="{00000000-0005-0000-0000-0000A5230000}"/>
    <cellStyle name="Normal 8 25" xfId="4508" xr:uid="{00000000-0005-0000-0000-0000A6230000}"/>
    <cellStyle name="Normal 8 26" xfId="4509" xr:uid="{00000000-0005-0000-0000-0000A7230000}"/>
    <cellStyle name="Normal 8 27" xfId="4510" xr:uid="{00000000-0005-0000-0000-0000A8230000}"/>
    <cellStyle name="Normal 8 28" xfId="4511" xr:uid="{00000000-0005-0000-0000-0000A9230000}"/>
    <cellStyle name="Normal 8 29" xfId="4512" xr:uid="{00000000-0005-0000-0000-0000AA230000}"/>
    <cellStyle name="Normal 8 3" xfId="4513" xr:uid="{00000000-0005-0000-0000-0000AB230000}"/>
    <cellStyle name="Normal 8 3 2" xfId="4514" xr:uid="{00000000-0005-0000-0000-0000AC230000}"/>
    <cellStyle name="Normal 8 30" xfId="4515" xr:uid="{00000000-0005-0000-0000-0000AD230000}"/>
    <cellStyle name="Normal 8 31" xfId="4516" xr:uid="{00000000-0005-0000-0000-0000AE230000}"/>
    <cellStyle name="Normal 8 32" xfId="4517" xr:uid="{00000000-0005-0000-0000-0000AF230000}"/>
    <cellStyle name="Normal 8 33" xfId="4518" xr:uid="{00000000-0005-0000-0000-0000B0230000}"/>
    <cellStyle name="Normal 8 34" xfId="4519" xr:uid="{00000000-0005-0000-0000-0000B1230000}"/>
    <cellStyle name="Normal 8 35" xfId="4520" xr:uid="{00000000-0005-0000-0000-0000B2230000}"/>
    <cellStyle name="Normal 8 36" xfId="4521" xr:uid="{00000000-0005-0000-0000-0000B3230000}"/>
    <cellStyle name="Normal 8 37" xfId="4522" xr:uid="{00000000-0005-0000-0000-0000B4230000}"/>
    <cellStyle name="Normal 8 38" xfId="4523" xr:uid="{00000000-0005-0000-0000-0000B5230000}"/>
    <cellStyle name="Normal 8 39" xfId="4524" xr:uid="{00000000-0005-0000-0000-0000B6230000}"/>
    <cellStyle name="Normal 8 4" xfId="4525" xr:uid="{00000000-0005-0000-0000-0000B7230000}"/>
    <cellStyle name="Normal 8 40" xfId="4526" xr:uid="{00000000-0005-0000-0000-0000B8230000}"/>
    <cellStyle name="Normal 8 41" xfId="4527" xr:uid="{00000000-0005-0000-0000-0000B9230000}"/>
    <cellStyle name="Normal 8 42" xfId="4528" xr:uid="{00000000-0005-0000-0000-0000BA230000}"/>
    <cellStyle name="Normal 8 5" xfId="4529" xr:uid="{00000000-0005-0000-0000-0000BB230000}"/>
    <cellStyle name="Normal 8 6" xfId="4530" xr:uid="{00000000-0005-0000-0000-0000BC230000}"/>
    <cellStyle name="Normal 8 7" xfId="4531" xr:uid="{00000000-0005-0000-0000-0000BD230000}"/>
    <cellStyle name="Normal 8 8" xfId="4532" xr:uid="{00000000-0005-0000-0000-0000BE230000}"/>
    <cellStyle name="Normal 8 9" xfId="4533" xr:uid="{00000000-0005-0000-0000-0000BF230000}"/>
    <cellStyle name="Normal 9" xfId="4534" xr:uid="{00000000-0005-0000-0000-0000C0230000}"/>
    <cellStyle name="Normal 9 2" xfId="4535" xr:uid="{00000000-0005-0000-0000-0000C1230000}"/>
    <cellStyle name="Normal 9 2 2" xfId="4536" xr:uid="{00000000-0005-0000-0000-0000C2230000}"/>
    <cellStyle name="Normal 9 3" xfId="4537" xr:uid="{00000000-0005-0000-0000-0000C3230000}"/>
    <cellStyle name="Normal 9 4" xfId="4538" xr:uid="{00000000-0005-0000-0000-0000C4230000}"/>
    <cellStyle name="Normal 9 5" xfId="4539" xr:uid="{00000000-0005-0000-0000-0000C5230000}"/>
    <cellStyle name="Normal 9 6" xfId="4540" xr:uid="{00000000-0005-0000-0000-0000C6230000}"/>
    <cellStyle name="Normal2" xfId="4549" xr:uid="{00000000-0005-0000-0000-0000C7230000}"/>
    <cellStyle name="Normale_97.98.us" xfId="4550" xr:uid="{00000000-0005-0000-0000-0000C8230000}"/>
    <cellStyle name="NormalGB" xfId="4551" xr:uid="{00000000-0005-0000-0000-0000C9230000}"/>
    <cellStyle name="Normalx" xfId="4552" xr:uid="{00000000-0005-0000-0000-0000CA230000}"/>
    <cellStyle name="Note 2" xfId="56" xr:uid="{00000000-0005-0000-0000-0000CB230000}"/>
    <cellStyle name="Note 2 10" xfId="4553" xr:uid="{00000000-0005-0000-0000-0000CC230000}"/>
    <cellStyle name="Note 2 11" xfId="4554" xr:uid="{00000000-0005-0000-0000-0000CD230000}"/>
    <cellStyle name="Note 2 12" xfId="9749" xr:uid="{00000000-0005-0000-0000-0000CE230000}"/>
    <cellStyle name="Note 2 2" xfId="67" xr:uid="{00000000-0005-0000-0000-0000CF230000}"/>
    <cellStyle name="Note 2 2 2" xfId="87" xr:uid="{00000000-0005-0000-0000-0000D0230000}"/>
    <cellStyle name="Note 2 2 2 2" xfId="4555" xr:uid="{00000000-0005-0000-0000-0000D1230000}"/>
    <cellStyle name="Note 2 2 2 3" xfId="4556" xr:uid="{00000000-0005-0000-0000-0000D2230000}"/>
    <cellStyle name="Note 2 2 2 4" xfId="9769" xr:uid="{00000000-0005-0000-0000-0000D3230000}"/>
    <cellStyle name="Note 2 2 3" xfId="4557" xr:uid="{00000000-0005-0000-0000-0000D4230000}"/>
    <cellStyle name="Note 2 2 4" xfId="4558" xr:uid="{00000000-0005-0000-0000-0000D5230000}"/>
    <cellStyle name="Note 2 2 5" xfId="9755" xr:uid="{00000000-0005-0000-0000-0000D6230000}"/>
    <cellStyle name="Note 2 3" xfId="81" xr:uid="{00000000-0005-0000-0000-0000D7230000}"/>
    <cellStyle name="Note 2 3 2" xfId="4559" xr:uid="{00000000-0005-0000-0000-0000D8230000}"/>
    <cellStyle name="Note 2 3 3" xfId="9763" xr:uid="{00000000-0005-0000-0000-0000D9230000}"/>
    <cellStyle name="Note 2 4" xfId="4560" xr:uid="{00000000-0005-0000-0000-0000DA230000}"/>
    <cellStyle name="Note 2 5" xfId="4561" xr:uid="{00000000-0005-0000-0000-0000DB230000}"/>
    <cellStyle name="Note 2 6" xfId="4562" xr:uid="{00000000-0005-0000-0000-0000DC230000}"/>
    <cellStyle name="Note 2 7" xfId="4563" xr:uid="{00000000-0005-0000-0000-0000DD230000}"/>
    <cellStyle name="Note 2 8" xfId="4564" xr:uid="{00000000-0005-0000-0000-0000DE230000}"/>
    <cellStyle name="Note 2 9" xfId="4565" xr:uid="{00000000-0005-0000-0000-0000DF230000}"/>
    <cellStyle name="Note 3" xfId="55" xr:uid="{00000000-0005-0000-0000-0000E0230000}"/>
    <cellStyle name="Note 3 2" xfId="66" xr:uid="{00000000-0005-0000-0000-0000E1230000}"/>
    <cellStyle name="Note 3 2 2" xfId="86" xr:uid="{00000000-0005-0000-0000-0000E2230000}"/>
    <cellStyle name="Note 3 2 2 2" xfId="9768" xr:uid="{00000000-0005-0000-0000-0000E3230000}"/>
    <cellStyle name="Note 3 2 3" xfId="9754" xr:uid="{00000000-0005-0000-0000-0000E4230000}"/>
    <cellStyle name="Note 3 3" xfId="80" xr:uid="{00000000-0005-0000-0000-0000E5230000}"/>
    <cellStyle name="Note 3 3 2" xfId="9762" xr:uid="{00000000-0005-0000-0000-0000E6230000}"/>
    <cellStyle name="Note 3 4" xfId="9748" xr:uid="{00000000-0005-0000-0000-0000E7230000}"/>
    <cellStyle name="Note 4" xfId="4566" xr:uid="{00000000-0005-0000-0000-0000E8230000}"/>
    <cellStyle name="Note 4 2" xfId="4567" xr:uid="{00000000-0005-0000-0000-0000E9230000}"/>
    <cellStyle name="Note 5" xfId="4568" xr:uid="{00000000-0005-0000-0000-0000EA230000}"/>
    <cellStyle name="Note 5 2" xfId="4569" xr:uid="{00000000-0005-0000-0000-0000EB230000}"/>
    <cellStyle name="Note 6" xfId="4570" xr:uid="{00000000-0005-0000-0000-0000EC230000}"/>
    <cellStyle name="Note 6 2" xfId="4571" xr:uid="{00000000-0005-0000-0000-0000ED230000}"/>
    <cellStyle name="Note 7" xfId="4572" xr:uid="{00000000-0005-0000-0000-0000EE230000}"/>
    <cellStyle name="Note 7 2" xfId="4573" xr:uid="{00000000-0005-0000-0000-0000EF230000}"/>
    <cellStyle name="Note 8" xfId="4574" xr:uid="{00000000-0005-0000-0000-0000F0230000}"/>
    <cellStyle name="Note 8 2" xfId="4575" xr:uid="{00000000-0005-0000-0000-0000F1230000}"/>
    <cellStyle name="Note 8 2 2" xfId="4576" xr:uid="{00000000-0005-0000-0000-0000F2230000}"/>
    <cellStyle name="Note 8 2 2 2" xfId="4577" xr:uid="{00000000-0005-0000-0000-0000F3230000}"/>
    <cellStyle name="Note 8 2 2 2 2" xfId="4578" xr:uid="{00000000-0005-0000-0000-0000F4230000}"/>
    <cellStyle name="Note 8 2 2 3" xfId="4579" xr:uid="{00000000-0005-0000-0000-0000F5230000}"/>
    <cellStyle name="Note 8 2 3" xfId="4580" xr:uid="{00000000-0005-0000-0000-0000F6230000}"/>
    <cellStyle name="Note 8 2 3 2" xfId="4581" xr:uid="{00000000-0005-0000-0000-0000F7230000}"/>
    <cellStyle name="Note 8 2 4" xfId="4582" xr:uid="{00000000-0005-0000-0000-0000F8230000}"/>
    <cellStyle name="Note 8 3" xfId="4583" xr:uid="{00000000-0005-0000-0000-0000F9230000}"/>
    <cellStyle name="Note 8 3 2" xfId="4584" xr:uid="{00000000-0005-0000-0000-0000FA230000}"/>
    <cellStyle name="Note 8 3 2 2" xfId="4585" xr:uid="{00000000-0005-0000-0000-0000FB230000}"/>
    <cellStyle name="Note 8 3 2 2 2" xfId="4586" xr:uid="{00000000-0005-0000-0000-0000FC230000}"/>
    <cellStyle name="Note 8 3 2 3" xfId="4587" xr:uid="{00000000-0005-0000-0000-0000FD230000}"/>
    <cellStyle name="Note 8 3 3" xfId="4588" xr:uid="{00000000-0005-0000-0000-0000FE230000}"/>
    <cellStyle name="Note 8 3 3 2" xfId="4589" xr:uid="{00000000-0005-0000-0000-0000FF230000}"/>
    <cellStyle name="Note 8 3 4" xfId="4590" xr:uid="{00000000-0005-0000-0000-000000240000}"/>
    <cellStyle name="Note 8 4" xfId="4591" xr:uid="{00000000-0005-0000-0000-000001240000}"/>
    <cellStyle name="Note 8 4 2" xfId="4592" xr:uid="{00000000-0005-0000-0000-000002240000}"/>
    <cellStyle name="Note 8 4 2 2" xfId="4593" xr:uid="{00000000-0005-0000-0000-000003240000}"/>
    <cellStyle name="Note 8 4 3" xfId="4594" xr:uid="{00000000-0005-0000-0000-000004240000}"/>
    <cellStyle name="Note 8 5" xfId="4595" xr:uid="{00000000-0005-0000-0000-000005240000}"/>
    <cellStyle name="Note 8 5 2" xfId="4596" xr:uid="{00000000-0005-0000-0000-000006240000}"/>
    <cellStyle name="Note 8 6" xfId="4597" xr:uid="{00000000-0005-0000-0000-000007240000}"/>
    <cellStyle name="Nr 0 dec" xfId="4598" xr:uid="{00000000-0005-0000-0000-000008240000}"/>
    <cellStyle name="Nr 0 dec - Input" xfId="4599" xr:uid="{00000000-0005-0000-0000-000009240000}"/>
    <cellStyle name="Nr 0 dec - Subtotal" xfId="4600" xr:uid="{00000000-0005-0000-0000-00000A240000}"/>
    <cellStyle name="Nr 0 dec_Data" xfId="4601" xr:uid="{00000000-0005-0000-0000-00000B240000}"/>
    <cellStyle name="Nr 1 dec" xfId="4602" xr:uid="{00000000-0005-0000-0000-00000C240000}"/>
    <cellStyle name="Nr 1 dec - Input" xfId="4603" xr:uid="{00000000-0005-0000-0000-00000D240000}"/>
    <cellStyle name="Nr, 0 dec" xfId="4604" xr:uid="{00000000-0005-0000-0000-00000E240000}"/>
    <cellStyle name="number" xfId="4605" xr:uid="{00000000-0005-0000-0000-00000F240000}"/>
    <cellStyle name="Number, 1 dec" xfId="4606" xr:uid="{00000000-0005-0000-0000-000010240000}"/>
    <cellStyle name="Output (1dp#)" xfId="4607" xr:uid="{00000000-0005-0000-0000-000011240000}"/>
    <cellStyle name="Output (1dpx)_ Pies " xfId="4608" xr:uid="{00000000-0005-0000-0000-000012240000}"/>
    <cellStyle name="Output 2" xfId="57" xr:uid="{00000000-0005-0000-0000-000013240000}"/>
    <cellStyle name="Output 2 10" xfId="9750" xr:uid="{00000000-0005-0000-0000-000014240000}"/>
    <cellStyle name="Output 2 2" xfId="68" xr:uid="{00000000-0005-0000-0000-000015240000}"/>
    <cellStyle name="Output 2 2 2" xfId="88" xr:uid="{00000000-0005-0000-0000-000016240000}"/>
    <cellStyle name="Output 2 2 2 2" xfId="9770" xr:uid="{00000000-0005-0000-0000-000017240000}"/>
    <cellStyle name="Output 2 2 3" xfId="9756" xr:uid="{00000000-0005-0000-0000-000018240000}"/>
    <cellStyle name="Output 2 3" xfId="82" xr:uid="{00000000-0005-0000-0000-000019240000}"/>
    <cellStyle name="Output 2 3 2" xfId="9764" xr:uid="{00000000-0005-0000-0000-00001A240000}"/>
    <cellStyle name="Output 2 4" xfId="4609" xr:uid="{00000000-0005-0000-0000-00001B240000}"/>
    <cellStyle name="Output 2 5" xfId="4610" xr:uid="{00000000-0005-0000-0000-00001C240000}"/>
    <cellStyle name="Output 2 6" xfId="4611" xr:uid="{00000000-0005-0000-0000-00001D240000}"/>
    <cellStyle name="Output 2 7" xfId="4612" xr:uid="{00000000-0005-0000-0000-00001E240000}"/>
    <cellStyle name="Output 2 8" xfId="4613" xr:uid="{00000000-0005-0000-0000-00001F240000}"/>
    <cellStyle name="Output 2 9" xfId="4614" xr:uid="{00000000-0005-0000-0000-000020240000}"/>
    <cellStyle name="Output 3" xfId="4615" xr:uid="{00000000-0005-0000-0000-000021240000}"/>
    <cellStyle name="Page Heading" xfId="4616" xr:uid="{00000000-0005-0000-0000-000022240000}"/>
    <cellStyle name="Page Heading Large" xfId="4617" xr:uid="{00000000-0005-0000-0000-000023240000}"/>
    <cellStyle name="Page Heading Small" xfId="4618" xr:uid="{00000000-0005-0000-0000-000024240000}"/>
    <cellStyle name="Page Number" xfId="4619" xr:uid="{00000000-0005-0000-0000-000025240000}"/>
    <cellStyle name="pb_page_heading_LS" xfId="4620" xr:uid="{00000000-0005-0000-0000-000026240000}"/>
    <cellStyle name="Per aandeel" xfId="4621" xr:uid="{00000000-0005-0000-0000-000027240000}"/>
    <cellStyle name="Percent" xfId="72" builtinId="5"/>
    <cellStyle name="Percent (1)" xfId="4622" xr:uid="{00000000-0005-0000-0000-000029240000}"/>
    <cellStyle name="Percent [0]" xfId="4623" xr:uid="{00000000-0005-0000-0000-00002A240000}"/>
    <cellStyle name="Percent [00]" xfId="4624" xr:uid="{00000000-0005-0000-0000-00002B240000}"/>
    <cellStyle name="Percent [1]" xfId="4625" xr:uid="{00000000-0005-0000-0000-00002C240000}"/>
    <cellStyle name="Percent [2]" xfId="4626" xr:uid="{00000000-0005-0000-0000-00002D240000}"/>
    <cellStyle name="Percent [2] 2" xfId="4627" xr:uid="{00000000-0005-0000-0000-00002E240000}"/>
    <cellStyle name="Percent [2] 3" xfId="4628" xr:uid="{00000000-0005-0000-0000-00002F240000}"/>
    <cellStyle name="Percent 1 dec" xfId="4629" xr:uid="{00000000-0005-0000-0000-000030240000}"/>
    <cellStyle name="Percent 1 dec - Input" xfId="4630" xr:uid="{00000000-0005-0000-0000-000031240000}"/>
    <cellStyle name="Percent 1 dec_Data" xfId="4631" xr:uid="{00000000-0005-0000-0000-000032240000}"/>
    <cellStyle name="Percent 10" xfId="4632" xr:uid="{00000000-0005-0000-0000-000033240000}"/>
    <cellStyle name="Percent 2" xfId="8" xr:uid="{00000000-0005-0000-0000-000034240000}"/>
    <cellStyle name="Percent 2 10" xfId="4633" xr:uid="{00000000-0005-0000-0000-000035240000}"/>
    <cellStyle name="Percent 2 10 2" xfId="4634" xr:uid="{00000000-0005-0000-0000-000036240000}"/>
    <cellStyle name="Percent 2 10 2 2" xfId="4635" xr:uid="{00000000-0005-0000-0000-000037240000}"/>
    <cellStyle name="Percent 2 10 3" xfId="4636" xr:uid="{00000000-0005-0000-0000-000038240000}"/>
    <cellStyle name="Percent 2 11" xfId="4637" xr:uid="{00000000-0005-0000-0000-000039240000}"/>
    <cellStyle name="Percent 2 12" xfId="4638" xr:uid="{00000000-0005-0000-0000-00003A240000}"/>
    <cellStyle name="Percent 2 12 2" xfId="4639" xr:uid="{00000000-0005-0000-0000-00003B240000}"/>
    <cellStyle name="Percent 2 12 2 2" xfId="4640" xr:uid="{00000000-0005-0000-0000-00003C240000}"/>
    <cellStyle name="Percent 2 12 3" xfId="4641" xr:uid="{00000000-0005-0000-0000-00003D240000}"/>
    <cellStyle name="Percent 2 13" xfId="4642" xr:uid="{00000000-0005-0000-0000-00003E240000}"/>
    <cellStyle name="Percent 2 13 2" xfId="4643" xr:uid="{00000000-0005-0000-0000-00003F240000}"/>
    <cellStyle name="Percent 2 14" xfId="4644" xr:uid="{00000000-0005-0000-0000-000040240000}"/>
    <cellStyle name="Percent 2 15" xfId="4645" xr:uid="{00000000-0005-0000-0000-000041240000}"/>
    <cellStyle name="Percent 2 16" xfId="4646" xr:uid="{00000000-0005-0000-0000-000042240000}"/>
    <cellStyle name="Percent 2 17" xfId="4647" xr:uid="{00000000-0005-0000-0000-000043240000}"/>
    <cellStyle name="Percent 2 18" xfId="4648" xr:uid="{00000000-0005-0000-0000-000044240000}"/>
    <cellStyle name="Percent 2 19" xfId="4649" xr:uid="{00000000-0005-0000-0000-000045240000}"/>
    <cellStyle name="Percent 2 2" xfId="9" xr:uid="{00000000-0005-0000-0000-000046240000}"/>
    <cellStyle name="Percent 2 2 2" xfId="4650" xr:uid="{00000000-0005-0000-0000-000047240000}"/>
    <cellStyle name="Percent 2 2 3" xfId="4651" xr:uid="{00000000-0005-0000-0000-000048240000}"/>
    <cellStyle name="Percent 2 2 4" xfId="4652" xr:uid="{00000000-0005-0000-0000-000049240000}"/>
    <cellStyle name="Percent 2 2 4 2" xfId="4653" xr:uid="{00000000-0005-0000-0000-00004A240000}"/>
    <cellStyle name="Percent 2 2 4 2 2" xfId="4654" xr:uid="{00000000-0005-0000-0000-00004B240000}"/>
    <cellStyle name="Percent 2 2 4 2 2 2" xfId="4655" xr:uid="{00000000-0005-0000-0000-00004C240000}"/>
    <cellStyle name="Percent 2 2 4 2 3" xfId="4656" xr:uid="{00000000-0005-0000-0000-00004D240000}"/>
    <cellStyle name="Percent 2 2 4 3" xfId="4657" xr:uid="{00000000-0005-0000-0000-00004E240000}"/>
    <cellStyle name="Percent 2 2 4 3 2" xfId="4658" xr:uid="{00000000-0005-0000-0000-00004F240000}"/>
    <cellStyle name="Percent 2 2 4 4" xfId="4659" xr:uid="{00000000-0005-0000-0000-000050240000}"/>
    <cellStyle name="Percent 2 2 5" xfId="4660" xr:uid="{00000000-0005-0000-0000-000051240000}"/>
    <cellStyle name="Percent 2 2 6" xfId="4661" xr:uid="{00000000-0005-0000-0000-000052240000}"/>
    <cellStyle name="Percent 2 3" xfId="10" xr:uid="{00000000-0005-0000-0000-000053240000}"/>
    <cellStyle name="Percent 2 4" xfId="4662" xr:uid="{00000000-0005-0000-0000-000054240000}"/>
    <cellStyle name="Percent 2 5" xfId="4663" xr:uid="{00000000-0005-0000-0000-000055240000}"/>
    <cellStyle name="Percent 2 5 2" xfId="4664" xr:uid="{00000000-0005-0000-0000-000056240000}"/>
    <cellStyle name="Percent 2 5 2 2" xfId="4665" xr:uid="{00000000-0005-0000-0000-000057240000}"/>
    <cellStyle name="Percent 2 5 2 2 2" xfId="4666" xr:uid="{00000000-0005-0000-0000-000058240000}"/>
    <cellStyle name="Percent 2 5 2 2 2 2" xfId="4667" xr:uid="{00000000-0005-0000-0000-000059240000}"/>
    <cellStyle name="Percent 2 5 2 2 3" xfId="4668" xr:uid="{00000000-0005-0000-0000-00005A240000}"/>
    <cellStyle name="Percent 2 5 2 3" xfId="4669" xr:uid="{00000000-0005-0000-0000-00005B240000}"/>
    <cellStyle name="Percent 2 5 2 3 2" xfId="4670" xr:uid="{00000000-0005-0000-0000-00005C240000}"/>
    <cellStyle name="Percent 2 5 2 4" xfId="4671" xr:uid="{00000000-0005-0000-0000-00005D240000}"/>
    <cellStyle name="Percent 2 5 3" xfId="4672" xr:uid="{00000000-0005-0000-0000-00005E240000}"/>
    <cellStyle name="Percent 2 5 3 2" xfId="4673" xr:uid="{00000000-0005-0000-0000-00005F240000}"/>
    <cellStyle name="Percent 2 5 3 2 2" xfId="4674" xr:uid="{00000000-0005-0000-0000-000060240000}"/>
    <cellStyle name="Percent 2 5 3 2 2 2" xfId="4675" xr:uid="{00000000-0005-0000-0000-000061240000}"/>
    <cellStyle name="Percent 2 5 3 2 3" xfId="4676" xr:uid="{00000000-0005-0000-0000-000062240000}"/>
    <cellStyle name="Percent 2 5 3 3" xfId="4677" xr:uid="{00000000-0005-0000-0000-000063240000}"/>
    <cellStyle name="Percent 2 5 3 3 2" xfId="4678" xr:uid="{00000000-0005-0000-0000-000064240000}"/>
    <cellStyle name="Percent 2 5 3 4" xfId="4679" xr:uid="{00000000-0005-0000-0000-000065240000}"/>
    <cellStyle name="Percent 2 5 4" xfId="4680" xr:uid="{00000000-0005-0000-0000-000066240000}"/>
    <cellStyle name="Percent 2 5 4 2" xfId="4681" xr:uid="{00000000-0005-0000-0000-000067240000}"/>
    <cellStyle name="Percent 2 5 4 2 2" xfId="4682" xr:uid="{00000000-0005-0000-0000-000068240000}"/>
    <cellStyle name="Percent 2 5 4 3" xfId="4683" xr:uid="{00000000-0005-0000-0000-000069240000}"/>
    <cellStyle name="Percent 2 5 5" xfId="4684" xr:uid="{00000000-0005-0000-0000-00006A240000}"/>
    <cellStyle name="Percent 2 5 5 2" xfId="4685" xr:uid="{00000000-0005-0000-0000-00006B240000}"/>
    <cellStyle name="Percent 2 5 6" xfId="4686" xr:uid="{00000000-0005-0000-0000-00006C240000}"/>
    <cellStyle name="Percent 2 6" xfId="4687" xr:uid="{00000000-0005-0000-0000-00006D240000}"/>
    <cellStyle name="Percent 2 6 2" xfId="4688" xr:uid="{00000000-0005-0000-0000-00006E240000}"/>
    <cellStyle name="Percent 2 6 2 2" xfId="4689" xr:uid="{00000000-0005-0000-0000-00006F240000}"/>
    <cellStyle name="Percent 2 6 2 2 2" xfId="4690" xr:uid="{00000000-0005-0000-0000-000070240000}"/>
    <cellStyle name="Percent 2 6 2 2 2 2" xfId="4691" xr:uid="{00000000-0005-0000-0000-000071240000}"/>
    <cellStyle name="Percent 2 6 2 2 3" xfId="4692" xr:uid="{00000000-0005-0000-0000-000072240000}"/>
    <cellStyle name="Percent 2 6 2 3" xfId="4693" xr:uid="{00000000-0005-0000-0000-000073240000}"/>
    <cellStyle name="Percent 2 6 2 3 2" xfId="4694" xr:uid="{00000000-0005-0000-0000-000074240000}"/>
    <cellStyle name="Percent 2 6 2 4" xfId="4695" xr:uid="{00000000-0005-0000-0000-000075240000}"/>
    <cellStyle name="Percent 2 6 3" xfId="4696" xr:uid="{00000000-0005-0000-0000-000076240000}"/>
    <cellStyle name="Percent 2 6 3 2" xfId="4697" xr:uid="{00000000-0005-0000-0000-000077240000}"/>
    <cellStyle name="Percent 2 6 3 2 2" xfId="4698" xr:uid="{00000000-0005-0000-0000-000078240000}"/>
    <cellStyle name="Percent 2 6 3 2 2 2" xfId="4699" xr:uid="{00000000-0005-0000-0000-000079240000}"/>
    <cellStyle name="Percent 2 6 3 2 3" xfId="4700" xr:uid="{00000000-0005-0000-0000-00007A240000}"/>
    <cellStyle name="Percent 2 6 3 3" xfId="4701" xr:uid="{00000000-0005-0000-0000-00007B240000}"/>
    <cellStyle name="Percent 2 6 3 3 2" xfId="4702" xr:uid="{00000000-0005-0000-0000-00007C240000}"/>
    <cellStyle name="Percent 2 6 3 4" xfId="4703" xr:uid="{00000000-0005-0000-0000-00007D240000}"/>
    <cellStyle name="Percent 2 6 4" xfId="4704" xr:uid="{00000000-0005-0000-0000-00007E240000}"/>
    <cellStyle name="Percent 2 6 4 2" xfId="4705" xr:uid="{00000000-0005-0000-0000-00007F240000}"/>
    <cellStyle name="Percent 2 6 4 2 2" xfId="4706" xr:uid="{00000000-0005-0000-0000-000080240000}"/>
    <cellStyle name="Percent 2 6 4 3" xfId="4707" xr:uid="{00000000-0005-0000-0000-000081240000}"/>
    <cellStyle name="Percent 2 6 5" xfId="4708" xr:uid="{00000000-0005-0000-0000-000082240000}"/>
    <cellStyle name="Percent 2 6 5 2" xfId="4709" xr:uid="{00000000-0005-0000-0000-000083240000}"/>
    <cellStyle name="Percent 2 6 6" xfId="4710" xr:uid="{00000000-0005-0000-0000-000084240000}"/>
    <cellStyle name="Percent 2 7" xfId="4711" xr:uid="{00000000-0005-0000-0000-000085240000}"/>
    <cellStyle name="Percent 2 7 2" xfId="4712" xr:uid="{00000000-0005-0000-0000-000086240000}"/>
    <cellStyle name="Percent 2 7 3" xfId="4713" xr:uid="{00000000-0005-0000-0000-000087240000}"/>
    <cellStyle name="Percent 2 7 4" xfId="4714" xr:uid="{00000000-0005-0000-0000-000088240000}"/>
    <cellStyle name="Percent 2 7 4 2" xfId="4715" xr:uid="{00000000-0005-0000-0000-000089240000}"/>
    <cellStyle name="Percent 2 7 4 2 2" xfId="4716" xr:uid="{00000000-0005-0000-0000-00008A240000}"/>
    <cellStyle name="Percent 2 7 4 3" xfId="4717" xr:uid="{00000000-0005-0000-0000-00008B240000}"/>
    <cellStyle name="Percent 2 7 5" xfId="4718" xr:uid="{00000000-0005-0000-0000-00008C240000}"/>
    <cellStyle name="Percent 2 7 5 2" xfId="4719" xr:uid="{00000000-0005-0000-0000-00008D240000}"/>
    <cellStyle name="Percent 2 7 6" xfId="4720" xr:uid="{00000000-0005-0000-0000-00008E240000}"/>
    <cellStyle name="Percent 2 8" xfId="4721" xr:uid="{00000000-0005-0000-0000-00008F240000}"/>
    <cellStyle name="Percent 2 8 2" xfId="4722" xr:uid="{00000000-0005-0000-0000-000090240000}"/>
    <cellStyle name="Percent 2 8 2 2" xfId="4723" xr:uid="{00000000-0005-0000-0000-000091240000}"/>
    <cellStyle name="Percent 2 8 2 2 2" xfId="4724" xr:uid="{00000000-0005-0000-0000-000092240000}"/>
    <cellStyle name="Percent 2 8 2 3" xfId="4725" xr:uid="{00000000-0005-0000-0000-000093240000}"/>
    <cellStyle name="Percent 2 8 3" xfId="4726" xr:uid="{00000000-0005-0000-0000-000094240000}"/>
    <cellStyle name="Percent 2 8 3 2" xfId="4727" xr:uid="{00000000-0005-0000-0000-000095240000}"/>
    <cellStyle name="Percent 2 8 4" xfId="4728" xr:uid="{00000000-0005-0000-0000-000096240000}"/>
    <cellStyle name="Percent 2 9" xfId="4729" xr:uid="{00000000-0005-0000-0000-000097240000}"/>
    <cellStyle name="Percent 3" xfId="58" xr:uid="{00000000-0005-0000-0000-000098240000}"/>
    <cellStyle name="Percent 3 2" xfId="75" xr:uid="{00000000-0005-0000-0000-000099240000}"/>
    <cellStyle name="Percent 3 2 2" xfId="4730" xr:uid="{00000000-0005-0000-0000-00009A240000}"/>
    <cellStyle name="Percent 3 2 2 2" xfId="4731" xr:uid="{00000000-0005-0000-0000-00009B240000}"/>
    <cellStyle name="Percent 3 2 3" xfId="4732" xr:uid="{00000000-0005-0000-0000-00009C240000}"/>
    <cellStyle name="Percent 3 2 4" xfId="4733" xr:uid="{00000000-0005-0000-0000-00009D240000}"/>
    <cellStyle name="Percent 3 3" xfId="4734" xr:uid="{00000000-0005-0000-0000-00009E240000}"/>
    <cellStyle name="Percent 3 4" xfId="4735" xr:uid="{00000000-0005-0000-0000-00009F240000}"/>
    <cellStyle name="Percent 4" xfId="4736" xr:uid="{00000000-0005-0000-0000-0000A0240000}"/>
    <cellStyle name="Percent 4 2" xfId="4737" xr:uid="{00000000-0005-0000-0000-0000A1240000}"/>
    <cellStyle name="Percent 4 2 2" xfId="4738" xr:uid="{00000000-0005-0000-0000-0000A2240000}"/>
    <cellStyle name="Percent 4 2 3" xfId="4739" xr:uid="{00000000-0005-0000-0000-0000A3240000}"/>
    <cellStyle name="Percent 4 3" xfId="4740" xr:uid="{00000000-0005-0000-0000-0000A4240000}"/>
    <cellStyle name="Percent 4 3 2" xfId="4741" xr:uid="{00000000-0005-0000-0000-0000A5240000}"/>
    <cellStyle name="Percent 4 3 2 2" xfId="4742" xr:uid="{00000000-0005-0000-0000-0000A6240000}"/>
    <cellStyle name="Percent 4 3 3" xfId="4743" xr:uid="{00000000-0005-0000-0000-0000A7240000}"/>
    <cellStyle name="Percent 4 4" xfId="4744" xr:uid="{00000000-0005-0000-0000-0000A8240000}"/>
    <cellStyle name="Percent 5" xfId="4745" xr:uid="{00000000-0005-0000-0000-0000A9240000}"/>
    <cellStyle name="Percent 5 2" xfId="4746" xr:uid="{00000000-0005-0000-0000-0000AA240000}"/>
    <cellStyle name="Percent 5 2 2" xfId="4747" xr:uid="{00000000-0005-0000-0000-0000AB240000}"/>
    <cellStyle name="Percent 5 2 2 2" xfId="4748" xr:uid="{00000000-0005-0000-0000-0000AC240000}"/>
    <cellStyle name="Percent 5 2 3" xfId="4749" xr:uid="{00000000-0005-0000-0000-0000AD240000}"/>
    <cellStyle name="Percent 6" xfId="4750" xr:uid="{00000000-0005-0000-0000-0000AE240000}"/>
    <cellStyle name="Percent 6 2" xfId="4751" xr:uid="{00000000-0005-0000-0000-0000AF240000}"/>
    <cellStyle name="Percent 6 2 2" xfId="4752" xr:uid="{00000000-0005-0000-0000-0000B0240000}"/>
    <cellStyle name="Percent 6 2 2 2" xfId="4753" xr:uid="{00000000-0005-0000-0000-0000B1240000}"/>
    <cellStyle name="Percent 6 2 3" xfId="4754" xr:uid="{00000000-0005-0000-0000-0000B2240000}"/>
    <cellStyle name="Percent 6 3" xfId="4755" xr:uid="{00000000-0005-0000-0000-0000B3240000}"/>
    <cellStyle name="Percent 6 3 2" xfId="4756" xr:uid="{00000000-0005-0000-0000-0000B4240000}"/>
    <cellStyle name="Percent 6 3 2 2" xfId="4757" xr:uid="{00000000-0005-0000-0000-0000B5240000}"/>
    <cellStyle name="Percent 6 3 3" xfId="4758" xr:uid="{00000000-0005-0000-0000-0000B6240000}"/>
    <cellStyle name="Percent 7" xfId="4759" xr:uid="{00000000-0005-0000-0000-0000B7240000}"/>
    <cellStyle name="Percent 7 2" xfId="4760" xr:uid="{00000000-0005-0000-0000-0000B8240000}"/>
    <cellStyle name="Percent 7 2 2" xfId="4761" xr:uid="{00000000-0005-0000-0000-0000B9240000}"/>
    <cellStyle name="Percent 7 2 2 2" xfId="4762" xr:uid="{00000000-0005-0000-0000-0000BA240000}"/>
    <cellStyle name="Percent 7 2 3" xfId="4763" xr:uid="{00000000-0005-0000-0000-0000BB240000}"/>
    <cellStyle name="Percent 7 3" xfId="4764" xr:uid="{00000000-0005-0000-0000-0000BC240000}"/>
    <cellStyle name="Percent 7 3 2" xfId="4765" xr:uid="{00000000-0005-0000-0000-0000BD240000}"/>
    <cellStyle name="Percent 7 4" xfId="4766" xr:uid="{00000000-0005-0000-0000-0000BE240000}"/>
    <cellStyle name="Percent 8" xfId="4767" xr:uid="{00000000-0005-0000-0000-0000BF240000}"/>
    <cellStyle name="Percent 9" xfId="4768" xr:uid="{00000000-0005-0000-0000-0000C0240000}"/>
    <cellStyle name="Percent Hard" xfId="4769" xr:uid="{00000000-0005-0000-0000-0000C1240000}"/>
    <cellStyle name="percentage" xfId="4770" xr:uid="{00000000-0005-0000-0000-0000C2240000}"/>
    <cellStyle name="PercentChange" xfId="4771" xr:uid="{00000000-0005-0000-0000-0000C3240000}"/>
    <cellStyle name="PLAN1" xfId="4772" xr:uid="{00000000-0005-0000-0000-0000C4240000}"/>
    <cellStyle name="Porcentaje" xfId="4773" xr:uid="{00000000-0005-0000-0000-0000C5240000}"/>
    <cellStyle name="Pourcentage_Profit &amp; Loss" xfId="4774" xr:uid="{00000000-0005-0000-0000-0000C6240000}"/>
    <cellStyle name="PrePop Currency (0)" xfId="4775" xr:uid="{00000000-0005-0000-0000-0000C7240000}"/>
    <cellStyle name="PrePop Currency (2)" xfId="4776" xr:uid="{00000000-0005-0000-0000-0000C8240000}"/>
    <cellStyle name="PrePop Units (0)" xfId="4777" xr:uid="{00000000-0005-0000-0000-0000C9240000}"/>
    <cellStyle name="PrePop Units (1)" xfId="4778" xr:uid="{00000000-0005-0000-0000-0000CA240000}"/>
    <cellStyle name="PrePop Units (2)" xfId="4779" xr:uid="{00000000-0005-0000-0000-0000CB240000}"/>
    <cellStyle name="Procenten" xfId="4780" xr:uid="{00000000-0005-0000-0000-0000CC240000}"/>
    <cellStyle name="Procenten estimate" xfId="4781" xr:uid="{00000000-0005-0000-0000-0000CD240000}"/>
    <cellStyle name="Procenten_EMI" xfId="4782" xr:uid="{00000000-0005-0000-0000-0000CE240000}"/>
    <cellStyle name="Profit figure" xfId="4783" xr:uid="{00000000-0005-0000-0000-0000CF240000}"/>
    <cellStyle name="Protected" xfId="4784" xr:uid="{00000000-0005-0000-0000-0000D0240000}"/>
    <cellStyle name="ProtectedDates" xfId="4785" xr:uid="{00000000-0005-0000-0000-0000D1240000}"/>
    <cellStyle name="PSChar" xfId="4786" xr:uid="{00000000-0005-0000-0000-0000D2240000}"/>
    <cellStyle name="PSDate" xfId="4787" xr:uid="{00000000-0005-0000-0000-0000D3240000}"/>
    <cellStyle name="PSDec" xfId="4788" xr:uid="{00000000-0005-0000-0000-0000D4240000}"/>
    <cellStyle name="PSHeading" xfId="4789" xr:uid="{00000000-0005-0000-0000-0000D5240000}"/>
    <cellStyle name="PSInt" xfId="4790" xr:uid="{00000000-0005-0000-0000-0000D6240000}"/>
    <cellStyle name="PSSpacer" xfId="4791" xr:uid="{00000000-0005-0000-0000-0000D7240000}"/>
    <cellStyle name="RatioX" xfId="4792" xr:uid="{00000000-0005-0000-0000-0000D8240000}"/>
    <cellStyle name="Red font" xfId="4793" xr:uid="{00000000-0005-0000-0000-0000D9240000}"/>
    <cellStyle name="ref" xfId="4794" xr:uid="{00000000-0005-0000-0000-0000DA240000}"/>
    <cellStyle name="Right" xfId="4795" xr:uid="{00000000-0005-0000-0000-0000DB240000}"/>
    <cellStyle name="Salomon Logo" xfId="4796" xr:uid="{00000000-0005-0000-0000-0000DC240000}"/>
    <cellStyle name="ScripFactor" xfId="4797" xr:uid="{00000000-0005-0000-0000-0000DD240000}"/>
    <cellStyle name="SectionHeading" xfId="4798" xr:uid="{00000000-0005-0000-0000-0000DE240000}"/>
    <cellStyle name="Shade" xfId="4799" xr:uid="{00000000-0005-0000-0000-0000DF240000}"/>
    <cellStyle name="Shaded" xfId="4800" xr:uid="{00000000-0005-0000-0000-0000E0240000}"/>
    <cellStyle name="Single Accounting" xfId="4801" xr:uid="{00000000-0005-0000-0000-0000E1240000}"/>
    <cellStyle name="SingleLineAcctgn" xfId="4802" xr:uid="{00000000-0005-0000-0000-0000E2240000}"/>
    <cellStyle name="SingleLinePercent" xfId="4803" xr:uid="{00000000-0005-0000-0000-0000E3240000}"/>
    <cellStyle name="Source Superscript" xfId="4804" xr:uid="{00000000-0005-0000-0000-0000E4240000}"/>
    <cellStyle name="Source Text" xfId="4805" xr:uid="{00000000-0005-0000-0000-0000E5240000}"/>
    <cellStyle name="ssp " xfId="4806" xr:uid="{00000000-0005-0000-0000-0000E6240000}"/>
    <cellStyle name="Standard" xfId="4807" xr:uid="{00000000-0005-0000-0000-0000E7240000}"/>
    <cellStyle name="Style 1" xfId="4808" xr:uid="{00000000-0005-0000-0000-0000E8240000}"/>
    <cellStyle name="Style 10" xfId="4809" xr:uid="{00000000-0005-0000-0000-0000E9240000}"/>
    <cellStyle name="Style 100" xfId="4810" xr:uid="{00000000-0005-0000-0000-0000EA240000}"/>
    <cellStyle name="Style 101" xfId="4811" xr:uid="{00000000-0005-0000-0000-0000EB240000}"/>
    <cellStyle name="Style 102" xfId="4812" xr:uid="{00000000-0005-0000-0000-0000EC240000}"/>
    <cellStyle name="Style 103" xfId="4813" xr:uid="{00000000-0005-0000-0000-0000ED240000}"/>
    <cellStyle name="Style 104" xfId="4814" xr:uid="{00000000-0005-0000-0000-0000EE240000}"/>
    <cellStyle name="Style 105" xfId="4815" xr:uid="{00000000-0005-0000-0000-0000EF240000}"/>
    <cellStyle name="Style 106" xfId="4816" xr:uid="{00000000-0005-0000-0000-0000F0240000}"/>
    <cellStyle name="Style 107" xfId="4817" xr:uid="{00000000-0005-0000-0000-0000F1240000}"/>
    <cellStyle name="Style 108" xfId="4818" xr:uid="{00000000-0005-0000-0000-0000F2240000}"/>
    <cellStyle name="Style 109" xfId="4819" xr:uid="{00000000-0005-0000-0000-0000F3240000}"/>
    <cellStyle name="Style 11" xfId="4820" xr:uid="{00000000-0005-0000-0000-0000F4240000}"/>
    <cellStyle name="Style 110" xfId="4821" xr:uid="{00000000-0005-0000-0000-0000F5240000}"/>
    <cellStyle name="Style 111" xfId="4822" xr:uid="{00000000-0005-0000-0000-0000F6240000}"/>
    <cellStyle name="Style 112" xfId="4823" xr:uid="{00000000-0005-0000-0000-0000F7240000}"/>
    <cellStyle name="Style 113" xfId="4824" xr:uid="{00000000-0005-0000-0000-0000F8240000}"/>
    <cellStyle name="Style 114" xfId="4825" xr:uid="{00000000-0005-0000-0000-0000F9240000}"/>
    <cellStyle name="Style 115" xfId="4826" xr:uid="{00000000-0005-0000-0000-0000FA240000}"/>
    <cellStyle name="Style 116" xfId="4827" xr:uid="{00000000-0005-0000-0000-0000FB240000}"/>
    <cellStyle name="Style 117" xfId="4828" xr:uid="{00000000-0005-0000-0000-0000FC240000}"/>
    <cellStyle name="Style 118" xfId="4829" xr:uid="{00000000-0005-0000-0000-0000FD240000}"/>
    <cellStyle name="Style 119" xfId="4830" xr:uid="{00000000-0005-0000-0000-0000FE240000}"/>
    <cellStyle name="Style 12" xfId="4831" xr:uid="{00000000-0005-0000-0000-0000FF240000}"/>
    <cellStyle name="Style 120" xfId="4832" xr:uid="{00000000-0005-0000-0000-000000250000}"/>
    <cellStyle name="Style 121" xfId="4833" xr:uid="{00000000-0005-0000-0000-000001250000}"/>
    <cellStyle name="Style 122" xfId="4834" xr:uid="{00000000-0005-0000-0000-000002250000}"/>
    <cellStyle name="Style 123" xfId="4835" xr:uid="{00000000-0005-0000-0000-000003250000}"/>
    <cellStyle name="Style 124" xfId="4836" xr:uid="{00000000-0005-0000-0000-000004250000}"/>
    <cellStyle name="Style 125" xfId="4837" xr:uid="{00000000-0005-0000-0000-000005250000}"/>
    <cellStyle name="Style 126" xfId="4838" xr:uid="{00000000-0005-0000-0000-000006250000}"/>
    <cellStyle name="Style 127" xfId="4839" xr:uid="{00000000-0005-0000-0000-000007250000}"/>
    <cellStyle name="Style 128" xfId="4840" xr:uid="{00000000-0005-0000-0000-000008250000}"/>
    <cellStyle name="Style 129" xfId="4841" xr:uid="{00000000-0005-0000-0000-000009250000}"/>
    <cellStyle name="Style 13" xfId="4842" xr:uid="{00000000-0005-0000-0000-00000A250000}"/>
    <cellStyle name="Style 130" xfId="4843" xr:uid="{00000000-0005-0000-0000-00000B250000}"/>
    <cellStyle name="Style 131" xfId="4844" xr:uid="{00000000-0005-0000-0000-00000C250000}"/>
    <cellStyle name="Style 132" xfId="4845" xr:uid="{00000000-0005-0000-0000-00000D250000}"/>
    <cellStyle name="Style 133" xfId="4846" xr:uid="{00000000-0005-0000-0000-00000E250000}"/>
    <cellStyle name="Style 134" xfId="4847" xr:uid="{00000000-0005-0000-0000-00000F250000}"/>
    <cellStyle name="Style 135" xfId="4848" xr:uid="{00000000-0005-0000-0000-000010250000}"/>
    <cellStyle name="Style 136" xfId="4849" xr:uid="{00000000-0005-0000-0000-000011250000}"/>
    <cellStyle name="Style 137" xfId="4850" xr:uid="{00000000-0005-0000-0000-000012250000}"/>
    <cellStyle name="Style 138" xfId="4851" xr:uid="{00000000-0005-0000-0000-000013250000}"/>
    <cellStyle name="Style 139" xfId="4852" xr:uid="{00000000-0005-0000-0000-000014250000}"/>
    <cellStyle name="Style 14" xfId="4853" xr:uid="{00000000-0005-0000-0000-000015250000}"/>
    <cellStyle name="Style 140" xfId="4854" xr:uid="{00000000-0005-0000-0000-000016250000}"/>
    <cellStyle name="Style 141" xfId="4855" xr:uid="{00000000-0005-0000-0000-000017250000}"/>
    <cellStyle name="Style 142" xfId="4856" xr:uid="{00000000-0005-0000-0000-000018250000}"/>
    <cellStyle name="Style 143" xfId="4857" xr:uid="{00000000-0005-0000-0000-000019250000}"/>
    <cellStyle name="Style 144" xfId="4858" xr:uid="{00000000-0005-0000-0000-00001A250000}"/>
    <cellStyle name="Style 145" xfId="4859" xr:uid="{00000000-0005-0000-0000-00001B250000}"/>
    <cellStyle name="Style 146" xfId="4860" xr:uid="{00000000-0005-0000-0000-00001C250000}"/>
    <cellStyle name="Style 147" xfId="4861" xr:uid="{00000000-0005-0000-0000-00001D250000}"/>
    <cellStyle name="Style 148" xfId="4862" xr:uid="{00000000-0005-0000-0000-00001E250000}"/>
    <cellStyle name="Style 149" xfId="4863" xr:uid="{00000000-0005-0000-0000-00001F250000}"/>
    <cellStyle name="Style 15" xfId="4864" xr:uid="{00000000-0005-0000-0000-000020250000}"/>
    <cellStyle name="Style 150" xfId="4865" xr:uid="{00000000-0005-0000-0000-000021250000}"/>
    <cellStyle name="Style 151" xfId="4866" xr:uid="{00000000-0005-0000-0000-000022250000}"/>
    <cellStyle name="Style 152" xfId="4867" xr:uid="{00000000-0005-0000-0000-000023250000}"/>
    <cellStyle name="Style 153" xfId="4868" xr:uid="{00000000-0005-0000-0000-000024250000}"/>
    <cellStyle name="Style 154" xfId="4869" xr:uid="{00000000-0005-0000-0000-000025250000}"/>
    <cellStyle name="Style 155" xfId="4870" xr:uid="{00000000-0005-0000-0000-000026250000}"/>
    <cellStyle name="Style 156" xfId="4871" xr:uid="{00000000-0005-0000-0000-000027250000}"/>
    <cellStyle name="Style 157" xfId="4872" xr:uid="{00000000-0005-0000-0000-000028250000}"/>
    <cellStyle name="Style 158" xfId="4873" xr:uid="{00000000-0005-0000-0000-000029250000}"/>
    <cellStyle name="Style 159" xfId="4874" xr:uid="{00000000-0005-0000-0000-00002A250000}"/>
    <cellStyle name="Style 16" xfId="4875" xr:uid="{00000000-0005-0000-0000-00002B250000}"/>
    <cellStyle name="Style 160" xfId="4876" xr:uid="{00000000-0005-0000-0000-00002C250000}"/>
    <cellStyle name="Style 161" xfId="4877" xr:uid="{00000000-0005-0000-0000-00002D250000}"/>
    <cellStyle name="Style 162" xfId="4878" xr:uid="{00000000-0005-0000-0000-00002E250000}"/>
    <cellStyle name="Style 163" xfId="4879" xr:uid="{00000000-0005-0000-0000-00002F250000}"/>
    <cellStyle name="Style 164" xfId="4880" xr:uid="{00000000-0005-0000-0000-000030250000}"/>
    <cellStyle name="Style 165" xfId="4881" xr:uid="{00000000-0005-0000-0000-000031250000}"/>
    <cellStyle name="Style 166" xfId="4882" xr:uid="{00000000-0005-0000-0000-000032250000}"/>
    <cellStyle name="Style 167" xfId="4883" xr:uid="{00000000-0005-0000-0000-000033250000}"/>
    <cellStyle name="Style 168" xfId="4884" xr:uid="{00000000-0005-0000-0000-000034250000}"/>
    <cellStyle name="Style 169" xfId="4885" xr:uid="{00000000-0005-0000-0000-000035250000}"/>
    <cellStyle name="Style 17" xfId="4886" xr:uid="{00000000-0005-0000-0000-000036250000}"/>
    <cellStyle name="Style 170" xfId="4887" xr:uid="{00000000-0005-0000-0000-000037250000}"/>
    <cellStyle name="Style 171" xfId="4888" xr:uid="{00000000-0005-0000-0000-000038250000}"/>
    <cellStyle name="Style 172" xfId="4889" xr:uid="{00000000-0005-0000-0000-000039250000}"/>
    <cellStyle name="Style 173" xfId="4890" xr:uid="{00000000-0005-0000-0000-00003A250000}"/>
    <cellStyle name="Style 174" xfId="4891" xr:uid="{00000000-0005-0000-0000-00003B250000}"/>
    <cellStyle name="Style 175" xfId="4892" xr:uid="{00000000-0005-0000-0000-00003C250000}"/>
    <cellStyle name="Style 176" xfId="4893" xr:uid="{00000000-0005-0000-0000-00003D250000}"/>
    <cellStyle name="Style 177" xfId="4894" xr:uid="{00000000-0005-0000-0000-00003E250000}"/>
    <cellStyle name="Style 178" xfId="4895" xr:uid="{00000000-0005-0000-0000-00003F250000}"/>
    <cellStyle name="Style 179" xfId="4896" xr:uid="{00000000-0005-0000-0000-000040250000}"/>
    <cellStyle name="Style 18" xfId="4897" xr:uid="{00000000-0005-0000-0000-000041250000}"/>
    <cellStyle name="Style 180" xfId="4898" xr:uid="{00000000-0005-0000-0000-000042250000}"/>
    <cellStyle name="Style 181" xfId="4899" xr:uid="{00000000-0005-0000-0000-000043250000}"/>
    <cellStyle name="Style 182" xfId="4900" xr:uid="{00000000-0005-0000-0000-000044250000}"/>
    <cellStyle name="Style 183" xfId="4901" xr:uid="{00000000-0005-0000-0000-000045250000}"/>
    <cellStyle name="Style 184" xfId="4902" xr:uid="{00000000-0005-0000-0000-000046250000}"/>
    <cellStyle name="Style 185" xfId="4903" xr:uid="{00000000-0005-0000-0000-000047250000}"/>
    <cellStyle name="Style 186" xfId="4904" xr:uid="{00000000-0005-0000-0000-000048250000}"/>
    <cellStyle name="Style 187" xfId="4905" xr:uid="{00000000-0005-0000-0000-000049250000}"/>
    <cellStyle name="Style 188" xfId="4906" xr:uid="{00000000-0005-0000-0000-00004A250000}"/>
    <cellStyle name="Style 189" xfId="4907" xr:uid="{00000000-0005-0000-0000-00004B250000}"/>
    <cellStyle name="Style 19" xfId="4908" xr:uid="{00000000-0005-0000-0000-00004C250000}"/>
    <cellStyle name="Style 190" xfId="4909" xr:uid="{00000000-0005-0000-0000-00004D250000}"/>
    <cellStyle name="Style 191" xfId="4910" xr:uid="{00000000-0005-0000-0000-00004E250000}"/>
    <cellStyle name="Style 192" xfId="4911" xr:uid="{00000000-0005-0000-0000-00004F250000}"/>
    <cellStyle name="Style 193" xfId="4912" xr:uid="{00000000-0005-0000-0000-000050250000}"/>
    <cellStyle name="Style 194" xfId="4913" xr:uid="{00000000-0005-0000-0000-000051250000}"/>
    <cellStyle name="Style 195" xfId="4914" xr:uid="{00000000-0005-0000-0000-000052250000}"/>
    <cellStyle name="Style 196" xfId="4915" xr:uid="{00000000-0005-0000-0000-000053250000}"/>
    <cellStyle name="Style 197" xfId="4916" xr:uid="{00000000-0005-0000-0000-000054250000}"/>
    <cellStyle name="Style 198" xfId="4917" xr:uid="{00000000-0005-0000-0000-000055250000}"/>
    <cellStyle name="Style 199" xfId="4918" xr:uid="{00000000-0005-0000-0000-000056250000}"/>
    <cellStyle name="Style 2" xfId="4919" xr:uid="{00000000-0005-0000-0000-000057250000}"/>
    <cellStyle name="Style 20" xfId="4920" xr:uid="{00000000-0005-0000-0000-000058250000}"/>
    <cellStyle name="Style 200" xfId="4921" xr:uid="{00000000-0005-0000-0000-000059250000}"/>
    <cellStyle name="Style 201" xfId="4922" xr:uid="{00000000-0005-0000-0000-00005A250000}"/>
    <cellStyle name="Style 202" xfId="4923" xr:uid="{00000000-0005-0000-0000-00005B250000}"/>
    <cellStyle name="Style 203" xfId="4924" xr:uid="{00000000-0005-0000-0000-00005C250000}"/>
    <cellStyle name="Style 204" xfId="4925" xr:uid="{00000000-0005-0000-0000-00005D250000}"/>
    <cellStyle name="Style 205" xfId="4926" xr:uid="{00000000-0005-0000-0000-00005E250000}"/>
    <cellStyle name="Style 206" xfId="4927" xr:uid="{00000000-0005-0000-0000-00005F250000}"/>
    <cellStyle name="Style 207" xfId="4928" xr:uid="{00000000-0005-0000-0000-000060250000}"/>
    <cellStyle name="Style 208" xfId="4929" xr:uid="{00000000-0005-0000-0000-000061250000}"/>
    <cellStyle name="Style 209" xfId="4930" xr:uid="{00000000-0005-0000-0000-000062250000}"/>
    <cellStyle name="Style 21" xfId="4931" xr:uid="{00000000-0005-0000-0000-000063250000}"/>
    <cellStyle name="Style 21 2" xfId="4932" xr:uid="{00000000-0005-0000-0000-000064250000}"/>
    <cellStyle name="Style 22" xfId="4933" xr:uid="{00000000-0005-0000-0000-000065250000}"/>
    <cellStyle name="Style 22 2" xfId="4934" xr:uid="{00000000-0005-0000-0000-000066250000}"/>
    <cellStyle name="Style 22 3" xfId="4935" xr:uid="{00000000-0005-0000-0000-000067250000}"/>
    <cellStyle name="Style 22 4" xfId="4936" xr:uid="{00000000-0005-0000-0000-000068250000}"/>
    <cellStyle name="Style 23" xfId="59" xr:uid="{00000000-0005-0000-0000-000069250000}"/>
    <cellStyle name="Style 23 2" xfId="60" xr:uid="{00000000-0005-0000-0000-00006A250000}"/>
    <cellStyle name="Style 23 2 2" xfId="76" xr:uid="{00000000-0005-0000-0000-00006B250000}"/>
    <cellStyle name="Style 23 2 2 2" xfId="121" xr:uid="{00000000-0005-0000-0000-00006C250000}"/>
    <cellStyle name="Style 23 2 2 3" xfId="9758" xr:uid="{00000000-0005-0000-0000-00006D250000}"/>
    <cellStyle name="Style 23 3" xfId="77" xr:uid="{00000000-0005-0000-0000-00006E250000}"/>
    <cellStyle name="Style 23 3 2" xfId="120" xr:uid="{00000000-0005-0000-0000-00006F250000}"/>
    <cellStyle name="Style 23 3 3" xfId="9759" xr:uid="{00000000-0005-0000-0000-000070250000}"/>
    <cellStyle name="Style 24" xfId="4937" xr:uid="{00000000-0005-0000-0000-000071250000}"/>
    <cellStyle name="Style 24 2" xfId="4938" xr:uid="{00000000-0005-0000-0000-000072250000}"/>
    <cellStyle name="Style 24 3" xfId="4939" xr:uid="{00000000-0005-0000-0000-000073250000}"/>
    <cellStyle name="Style 24 4" xfId="4940" xr:uid="{00000000-0005-0000-0000-000074250000}"/>
    <cellStyle name="Style 25" xfId="4941" xr:uid="{00000000-0005-0000-0000-000075250000}"/>
    <cellStyle name="Style 25 2" xfId="4942" xr:uid="{00000000-0005-0000-0000-000076250000}"/>
    <cellStyle name="Style 25 3" xfId="4943" xr:uid="{00000000-0005-0000-0000-000077250000}"/>
    <cellStyle name="Style 26" xfId="4944" xr:uid="{00000000-0005-0000-0000-000078250000}"/>
    <cellStyle name="Style 26 2" xfId="4945" xr:uid="{00000000-0005-0000-0000-000079250000}"/>
    <cellStyle name="Style 26 3" xfId="4946" xr:uid="{00000000-0005-0000-0000-00007A250000}"/>
    <cellStyle name="Style 26 4" xfId="4947" xr:uid="{00000000-0005-0000-0000-00007B250000}"/>
    <cellStyle name="Style 27" xfId="4948" xr:uid="{00000000-0005-0000-0000-00007C250000}"/>
    <cellStyle name="Style 28" xfId="4949" xr:uid="{00000000-0005-0000-0000-00007D250000}"/>
    <cellStyle name="Style 29" xfId="4950" xr:uid="{00000000-0005-0000-0000-00007E250000}"/>
    <cellStyle name="Style 3" xfId="4951" xr:uid="{00000000-0005-0000-0000-00007F250000}"/>
    <cellStyle name="Style 30" xfId="4952" xr:uid="{00000000-0005-0000-0000-000080250000}"/>
    <cellStyle name="Style 31" xfId="4953" xr:uid="{00000000-0005-0000-0000-000081250000}"/>
    <cellStyle name="Style 32" xfId="4954" xr:uid="{00000000-0005-0000-0000-000082250000}"/>
    <cellStyle name="Style 33" xfId="4955" xr:uid="{00000000-0005-0000-0000-000083250000}"/>
    <cellStyle name="Style 34" xfId="4956" xr:uid="{00000000-0005-0000-0000-000084250000}"/>
    <cellStyle name="Style 35" xfId="4957" xr:uid="{00000000-0005-0000-0000-000085250000}"/>
    <cellStyle name="Style 36" xfId="4958" xr:uid="{00000000-0005-0000-0000-000086250000}"/>
    <cellStyle name="Style 37" xfId="4959" xr:uid="{00000000-0005-0000-0000-000087250000}"/>
    <cellStyle name="Style 38" xfId="4960" xr:uid="{00000000-0005-0000-0000-000088250000}"/>
    <cellStyle name="Style 39" xfId="4961" xr:uid="{00000000-0005-0000-0000-000089250000}"/>
    <cellStyle name="Style 4" xfId="4962" xr:uid="{00000000-0005-0000-0000-00008A250000}"/>
    <cellStyle name="Style 40" xfId="4963" xr:uid="{00000000-0005-0000-0000-00008B250000}"/>
    <cellStyle name="Style 41" xfId="4964" xr:uid="{00000000-0005-0000-0000-00008C250000}"/>
    <cellStyle name="Style 42" xfId="4965" xr:uid="{00000000-0005-0000-0000-00008D250000}"/>
    <cellStyle name="Style 43" xfId="4966" xr:uid="{00000000-0005-0000-0000-00008E250000}"/>
    <cellStyle name="Style 44" xfId="4967" xr:uid="{00000000-0005-0000-0000-00008F250000}"/>
    <cellStyle name="Style 45" xfId="4968" xr:uid="{00000000-0005-0000-0000-000090250000}"/>
    <cellStyle name="Style 46" xfId="4969" xr:uid="{00000000-0005-0000-0000-000091250000}"/>
    <cellStyle name="Style 47" xfId="4970" xr:uid="{00000000-0005-0000-0000-000092250000}"/>
    <cellStyle name="Style 48" xfId="4971" xr:uid="{00000000-0005-0000-0000-000093250000}"/>
    <cellStyle name="Style 49" xfId="4972" xr:uid="{00000000-0005-0000-0000-000094250000}"/>
    <cellStyle name="Style 5" xfId="4973" xr:uid="{00000000-0005-0000-0000-000095250000}"/>
    <cellStyle name="Style 50" xfId="4974" xr:uid="{00000000-0005-0000-0000-000096250000}"/>
    <cellStyle name="Style 51" xfId="4975" xr:uid="{00000000-0005-0000-0000-000097250000}"/>
    <cellStyle name="Style 52" xfId="4976" xr:uid="{00000000-0005-0000-0000-000098250000}"/>
    <cellStyle name="Style 53" xfId="4977" xr:uid="{00000000-0005-0000-0000-000099250000}"/>
    <cellStyle name="Style 54" xfId="4978" xr:uid="{00000000-0005-0000-0000-00009A250000}"/>
    <cellStyle name="Style 55" xfId="4979" xr:uid="{00000000-0005-0000-0000-00009B250000}"/>
    <cellStyle name="Style 56" xfId="4980" xr:uid="{00000000-0005-0000-0000-00009C250000}"/>
    <cellStyle name="Style 57" xfId="4981" xr:uid="{00000000-0005-0000-0000-00009D250000}"/>
    <cellStyle name="Style 58" xfId="4982" xr:uid="{00000000-0005-0000-0000-00009E250000}"/>
    <cellStyle name="Style 59" xfId="4983" xr:uid="{00000000-0005-0000-0000-00009F250000}"/>
    <cellStyle name="Style 6" xfId="4984" xr:uid="{00000000-0005-0000-0000-0000A0250000}"/>
    <cellStyle name="Style 60" xfId="4985" xr:uid="{00000000-0005-0000-0000-0000A1250000}"/>
    <cellStyle name="Style 61" xfId="4986" xr:uid="{00000000-0005-0000-0000-0000A2250000}"/>
    <cellStyle name="Style 62" xfId="4987" xr:uid="{00000000-0005-0000-0000-0000A3250000}"/>
    <cellStyle name="Style 63" xfId="4988" xr:uid="{00000000-0005-0000-0000-0000A4250000}"/>
    <cellStyle name="Style 64" xfId="4989" xr:uid="{00000000-0005-0000-0000-0000A5250000}"/>
    <cellStyle name="Style 65" xfId="4990" xr:uid="{00000000-0005-0000-0000-0000A6250000}"/>
    <cellStyle name="Style 66" xfId="4991" xr:uid="{00000000-0005-0000-0000-0000A7250000}"/>
    <cellStyle name="Style 67" xfId="4992" xr:uid="{00000000-0005-0000-0000-0000A8250000}"/>
    <cellStyle name="Style 68" xfId="4993" xr:uid="{00000000-0005-0000-0000-0000A9250000}"/>
    <cellStyle name="Style 69" xfId="4994" xr:uid="{00000000-0005-0000-0000-0000AA250000}"/>
    <cellStyle name="Style 7" xfId="4995" xr:uid="{00000000-0005-0000-0000-0000AB250000}"/>
    <cellStyle name="Style 70" xfId="4996" xr:uid="{00000000-0005-0000-0000-0000AC250000}"/>
    <cellStyle name="Style 71" xfId="4997" xr:uid="{00000000-0005-0000-0000-0000AD250000}"/>
    <cellStyle name="Style 72" xfId="4998" xr:uid="{00000000-0005-0000-0000-0000AE250000}"/>
    <cellStyle name="Style 73" xfId="4999" xr:uid="{00000000-0005-0000-0000-0000AF250000}"/>
    <cellStyle name="Style 74" xfId="5000" xr:uid="{00000000-0005-0000-0000-0000B0250000}"/>
    <cellStyle name="Style 75" xfId="5001" xr:uid="{00000000-0005-0000-0000-0000B1250000}"/>
    <cellStyle name="Style 76" xfId="5002" xr:uid="{00000000-0005-0000-0000-0000B2250000}"/>
    <cellStyle name="Style 77" xfId="5003" xr:uid="{00000000-0005-0000-0000-0000B3250000}"/>
    <cellStyle name="Style 78" xfId="5004" xr:uid="{00000000-0005-0000-0000-0000B4250000}"/>
    <cellStyle name="Style 79" xfId="5005" xr:uid="{00000000-0005-0000-0000-0000B5250000}"/>
    <cellStyle name="Style 8" xfId="5006" xr:uid="{00000000-0005-0000-0000-0000B6250000}"/>
    <cellStyle name="Style 80" xfId="5007" xr:uid="{00000000-0005-0000-0000-0000B7250000}"/>
    <cellStyle name="Style 81" xfId="5008" xr:uid="{00000000-0005-0000-0000-0000B8250000}"/>
    <cellStyle name="Style 82" xfId="5009" xr:uid="{00000000-0005-0000-0000-0000B9250000}"/>
    <cellStyle name="Style 83" xfId="5010" xr:uid="{00000000-0005-0000-0000-0000BA250000}"/>
    <cellStyle name="Style 84" xfId="5011" xr:uid="{00000000-0005-0000-0000-0000BB250000}"/>
    <cellStyle name="Style 85" xfId="5012" xr:uid="{00000000-0005-0000-0000-0000BC250000}"/>
    <cellStyle name="Style 86" xfId="5013" xr:uid="{00000000-0005-0000-0000-0000BD250000}"/>
    <cellStyle name="Style 87" xfId="5014" xr:uid="{00000000-0005-0000-0000-0000BE250000}"/>
    <cellStyle name="Style 88" xfId="5015" xr:uid="{00000000-0005-0000-0000-0000BF250000}"/>
    <cellStyle name="Style 89" xfId="5016" xr:uid="{00000000-0005-0000-0000-0000C0250000}"/>
    <cellStyle name="Style 9" xfId="5017" xr:uid="{00000000-0005-0000-0000-0000C1250000}"/>
    <cellStyle name="Style 90" xfId="5018" xr:uid="{00000000-0005-0000-0000-0000C2250000}"/>
    <cellStyle name="Style 91" xfId="5019" xr:uid="{00000000-0005-0000-0000-0000C3250000}"/>
    <cellStyle name="Style 92" xfId="5020" xr:uid="{00000000-0005-0000-0000-0000C4250000}"/>
    <cellStyle name="Style 93" xfId="5021" xr:uid="{00000000-0005-0000-0000-0000C5250000}"/>
    <cellStyle name="Style 94" xfId="5022" xr:uid="{00000000-0005-0000-0000-0000C6250000}"/>
    <cellStyle name="Style 95" xfId="5023" xr:uid="{00000000-0005-0000-0000-0000C7250000}"/>
    <cellStyle name="Style 96" xfId="5024" xr:uid="{00000000-0005-0000-0000-0000C8250000}"/>
    <cellStyle name="Style 97" xfId="5025" xr:uid="{00000000-0005-0000-0000-0000C9250000}"/>
    <cellStyle name="Style 98" xfId="5026" xr:uid="{00000000-0005-0000-0000-0000CA250000}"/>
    <cellStyle name="Style 99" xfId="5027" xr:uid="{00000000-0005-0000-0000-0000CB250000}"/>
    <cellStyle name="STYLE1" xfId="5028" xr:uid="{00000000-0005-0000-0000-0000CC250000}"/>
    <cellStyle name="STYLE2" xfId="5029" xr:uid="{00000000-0005-0000-0000-0000CD250000}"/>
    <cellStyle name="STYLE3" xfId="5030" xr:uid="{00000000-0005-0000-0000-0000CE250000}"/>
    <cellStyle name="Subhead" xfId="5031" xr:uid="{00000000-0005-0000-0000-0000CF250000}"/>
    <cellStyle name="Subtotal_left" xfId="5032" xr:uid="{00000000-0005-0000-0000-0000D0250000}"/>
    <cellStyle name="SwitchCell" xfId="5033" xr:uid="{00000000-0005-0000-0000-0000D1250000}"/>
    <cellStyle name="t" xfId="5034" xr:uid="{00000000-0005-0000-0000-0000D2250000}"/>
    <cellStyle name="Table Col Head" xfId="5035" xr:uid="{00000000-0005-0000-0000-0000D3250000}"/>
    <cellStyle name="Table Head" xfId="5036" xr:uid="{00000000-0005-0000-0000-0000D4250000}"/>
    <cellStyle name="Table Head Aligned" xfId="5037" xr:uid="{00000000-0005-0000-0000-0000D5250000}"/>
    <cellStyle name="Table Head Aligned 2" xfId="6209" xr:uid="{00000000-0005-0000-0000-0000D6250000}"/>
    <cellStyle name="Table Head Blue" xfId="5038" xr:uid="{00000000-0005-0000-0000-0000D7250000}"/>
    <cellStyle name="Table Head Green" xfId="5039" xr:uid="{00000000-0005-0000-0000-0000D8250000}"/>
    <cellStyle name="Table Head Green 2" xfId="6211" xr:uid="{00000000-0005-0000-0000-0000D9250000}"/>
    <cellStyle name="Table Head_Val_Sum_Graph" xfId="5040" xr:uid="{00000000-0005-0000-0000-0000DA250000}"/>
    <cellStyle name="Table Sub Head" xfId="5041" xr:uid="{00000000-0005-0000-0000-0000DB250000}"/>
    <cellStyle name="Table Text" xfId="5042" xr:uid="{00000000-0005-0000-0000-0000DC250000}"/>
    <cellStyle name="Table Title" xfId="5043" xr:uid="{00000000-0005-0000-0000-0000DD250000}"/>
    <cellStyle name="Table Units" xfId="5044" xr:uid="{00000000-0005-0000-0000-0000DE250000}"/>
    <cellStyle name="Table_Header" xfId="5045" xr:uid="{00000000-0005-0000-0000-0000DF250000}"/>
    <cellStyle name="TableBorder" xfId="5046" xr:uid="{00000000-0005-0000-0000-0000E0250000}"/>
    <cellStyle name="TableColumnHeader" xfId="5047" xr:uid="{00000000-0005-0000-0000-0000E1250000}"/>
    <cellStyle name="TableColumnHeader 2" xfId="8566" xr:uid="{00000000-0005-0000-0000-0000E2250000}"/>
    <cellStyle name="TableHeading" xfId="5048" xr:uid="{00000000-0005-0000-0000-0000E3250000}"/>
    <cellStyle name="TableHighlight" xfId="5049" xr:uid="{00000000-0005-0000-0000-0000E4250000}"/>
    <cellStyle name="TableNote" xfId="5050" xr:uid="{00000000-0005-0000-0000-0000E5250000}"/>
    <cellStyle name="test a style" xfId="5051" xr:uid="{00000000-0005-0000-0000-0000E6250000}"/>
    <cellStyle name="test a style 2" xfId="6212" xr:uid="{00000000-0005-0000-0000-0000E7250000}"/>
    <cellStyle name="Text 1" xfId="5052" xr:uid="{00000000-0005-0000-0000-0000E8250000}"/>
    <cellStyle name="Text Head 1" xfId="5053" xr:uid="{00000000-0005-0000-0000-0000E9250000}"/>
    <cellStyle name="Text Indent A" xfId="5054" xr:uid="{00000000-0005-0000-0000-0000EA250000}"/>
    <cellStyle name="Text Indent B" xfId="5055" xr:uid="{00000000-0005-0000-0000-0000EB250000}"/>
    <cellStyle name="Text Indent C" xfId="5056" xr:uid="{00000000-0005-0000-0000-0000EC250000}"/>
    <cellStyle name="Text Wrap" xfId="5057" xr:uid="{00000000-0005-0000-0000-0000ED250000}"/>
    <cellStyle name="Time" xfId="5058" xr:uid="{00000000-0005-0000-0000-0000EE250000}"/>
    <cellStyle name="Times 10" xfId="5059" xr:uid="{00000000-0005-0000-0000-0000EF250000}"/>
    <cellStyle name="Times 12" xfId="5060" xr:uid="{00000000-0005-0000-0000-0000F0250000}"/>
    <cellStyle name="Times New Roman" xfId="5061" xr:uid="{00000000-0005-0000-0000-0000F1250000}"/>
    <cellStyle name="Title 2" xfId="61" xr:uid="{00000000-0005-0000-0000-0000F2250000}"/>
    <cellStyle name="Title 2 2" xfId="5062" xr:uid="{00000000-0005-0000-0000-0000F3250000}"/>
    <cellStyle name="Title 3" xfId="5063" xr:uid="{00000000-0005-0000-0000-0000F4250000}"/>
    <cellStyle name="title1" xfId="5065" xr:uid="{00000000-0005-0000-0000-0000F5250000}"/>
    <cellStyle name="title2" xfId="5066" xr:uid="{00000000-0005-0000-0000-0000F6250000}"/>
    <cellStyle name="Title-2" xfId="5064" xr:uid="{00000000-0005-0000-0000-0000F7250000}"/>
    <cellStyle name="Titles" xfId="5067" xr:uid="{00000000-0005-0000-0000-0000F8250000}"/>
    <cellStyle name="titre_col" xfId="5068" xr:uid="{00000000-0005-0000-0000-0000F9250000}"/>
    <cellStyle name="TOC" xfId="5069" xr:uid="{00000000-0005-0000-0000-0000FA250000}"/>
    <cellStyle name="Total 2" xfId="62" xr:uid="{00000000-0005-0000-0000-0000FB250000}"/>
    <cellStyle name="Total 2 10" xfId="5070" xr:uid="{00000000-0005-0000-0000-0000FC250000}"/>
    <cellStyle name="Total 2 11" xfId="9751" xr:uid="{00000000-0005-0000-0000-0000FD250000}"/>
    <cellStyle name="Total 2 2" xfId="69" xr:uid="{00000000-0005-0000-0000-0000FE250000}"/>
    <cellStyle name="Total 2 2 2" xfId="89" xr:uid="{00000000-0005-0000-0000-0000FF250000}"/>
    <cellStyle name="Total 2 2 2 2" xfId="9771" xr:uid="{00000000-0005-0000-0000-000000260000}"/>
    <cellStyle name="Total 2 2 3" xfId="9757" xr:uid="{00000000-0005-0000-0000-000001260000}"/>
    <cellStyle name="Total 2 3" xfId="83" xr:uid="{00000000-0005-0000-0000-000002260000}"/>
    <cellStyle name="Total 2 3 2" xfId="9765" xr:uid="{00000000-0005-0000-0000-000003260000}"/>
    <cellStyle name="Total 2 4" xfId="5071" xr:uid="{00000000-0005-0000-0000-000004260000}"/>
    <cellStyle name="Total 2 5" xfId="5072" xr:uid="{00000000-0005-0000-0000-000005260000}"/>
    <cellStyle name="Total 2 6" xfId="5073" xr:uid="{00000000-0005-0000-0000-000006260000}"/>
    <cellStyle name="Total 2 7" xfId="5074" xr:uid="{00000000-0005-0000-0000-000007260000}"/>
    <cellStyle name="Total 2 8" xfId="5075" xr:uid="{00000000-0005-0000-0000-000008260000}"/>
    <cellStyle name="Total 2 9" xfId="5076" xr:uid="{00000000-0005-0000-0000-000009260000}"/>
    <cellStyle name="Total 3" xfId="5077" xr:uid="{00000000-0005-0000-0000-00000A260000}"/>
    <cellStyle name="Total Bold" xfId="5078" xr:uid="{00000000-0005-0000-0000-00000B260000}"/>
    <cellStyle name="Totals" xfId="5079" xr:uid="{00000000-0005-0000-0000-00000C260000}"/>
    <cellStyle name="Totals 2" xfId="8567" xr:uid="{00000000-0005-0000-0000-00000D260000}"/>
    <cellStyle name="Underline_Single" xfId="5080" xr:uid="{00000000-0005-0000-0000-00000E260000}"/>
    <cellStyle name="UnProtectedCalc" xfId="5081" xr:uid="{00000000-0005-0000-0000-00000F260000}"/>
    <cellStyle name="UnProtectedCalc 2" xfId="6213" xr:uid="{00000000-0005-0000-0000-000010260000}"/>
    <cellStyle name="Valuta (0)_Sheet1" xfId="5082" xr:uid="{00000000-0005-0000-0000-000011260000}"/>
    <cellStyle name="Valuta_piv_polio" xfId="5083" xr:uid="{00000000-0005-0000-0000-000012260000}"/>
    <cellStyle name="Währung [0]_A17 - 31.03.1998" xfId="5084" xr:uid="{00000000-0005-0000-0000-000013260000}"/>
    <cellStyle name="Währung_A17 - 31.03.1998" xfId="5085" xr:uid="{00000000-0005-0000-0000-000014260000}"/>
    <cellStyle name="Warburg" xfId="5086" xr:uid="{00000000-0005-0000-0000-000015260000}"/>
    <cellStyle name="Warning Text 2" xfId="63" xr:uid="{00000000-0005-0000-0000-000016260000}"/>
    <cellStyle name="Warning Text 2 2" xfId="5087" xr:uid="{00000000-0005-0000-0000-000017260000}"/>
    <cellStyle name="Warning Text 2 3" xfId="5088" xr:uid="{00000000-0005-0000-0000-000018260000}"/>
    <cellStyle name="Warning Text 2 4" xfId="5089" xr:uid="{00000000-0005-0000-0000-000019260000}"/>
    <cellStyle name="Warning Text 2 5" xfId="5090" xr:uid="{00000000-0005-0000-0000-00001A260000}"/>
    <cellStyle name="Warning Text 2 6" xfId="5091" xr:uid="{00000000-0005-0000-0000-00001B260000}"/>
    <cellStyle name="Warning Text 2 7" xfId="5092" xr:uid="{00000000-0005-0000-0000-00001C260000}"/>
    <cellStyle name="Warning Text 2 8" xfId="5093" xr:uid="{00000000-0005-0000-0000-00001D260000}"/>
    <cellStyle name="Warning Text 2 9" xfId="5094" xr:uid="{00000000-0005-0000-0000-00001E260000}"/>
    <cellStyle name="Warning Text 3" xfId="5095" xr:uid="{00000000-0005-0000-0000-00001F260000}"/>
    <cellStyle name="wild guess" xfId="5096" xr:uid="{00000000-0005-0000-0000-000020260000}"/>
    <cellStyle name="Wildguess" xfId="5097" xr:uid="{00000000-0005-0000-0000-000021260000}"/>
    <cellStyle name="Year" xfId="5098" xr:uid="{00000000-0005-0000-0000-000022260000}"/>
    <cellStyle name="Year Estimate" xfId="5099" xr:uid="{00000000-0005-0000-0000-000023260000}"/>
    <cellStyle name="Year, Actual" xfId="5100" xr:uid="{00000000-0005-0000-0000-000024260000}"/>
    <cellStyle name="YearE_ Pies " xfId="5101" xr:uid="{00000000-0005-0000-0000-000025260000}"/>
    <cellStyle name="YearFormat" xfId="5102" xr:uid="{00000000-0005-0000-0000-000026260000}"/>
    <cellStyle name="YearFormat 2" xfId="6214" xr:uid="{00000000-0005-0000-0000-000027260000}"/>
    <cellStyle name="Yen" xfId="5103" xr:uid="{00000000-0005-0000-0000-000028260000}"/>
    <cellStyle name="YesNo" xfId="5104" xr:uid="{00000000-0005-0000-0000-000029260000}"/>
    <cellStyle name="쬞\?1@" xfId="5105" xr:uid="{00000000-0005-0000-0000-00002A260000}"/>
    <cellStyle name="千位分隔 2" xfId="5106" xr:uid="{00000000-0005-0000-0000-00002B260000}"/>
    <cellStyle name="常规 2" xfId="5107" xr:uid="{00000000-0005-0000-0000-00002C260000}"/>
    <cellStyle name="標準_car_JP" xfId="5108" xr:uid="{00000000-0005-0000-0000-00002D260000}"/>
  </cellStyles>
  <dxfs count="15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99"/>
      <color rgb="FFFFFF66"/>
      <color rgb="FF66FF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1629821" cy="2360900"/>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20524" y="134471"/>
          <a:ext cx="19951095" cy="2064861"/>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20610286" cy="1983620"/>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95250" y="152400"/>
          <a:ext cx="30052131" cy="1855712"/>
          <a:chOff x="10997237" y="5479676"/>
          <a:chExt cx="8857420" cy="1900278"/>
        </a:xfrm>
      </xdr:grpSpPr>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D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D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D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34</xdr:col>
      <xdr:colOff>561975</xdr:colOff>
      <xdr:row>10</xdr:row>
      <xdr:rowOff>170391</xdr:rowOff>
    </xdr:to>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33</xdr:col>
      <xdr:colOff>311572</xdr:colOff>
      <xdr:row>10</xdr:row>
      <xdr:rowOff>158148</xdr:rowOff>
    </xdr:to>
    <xdr:sp macro="" textlink="">
      <xdr:nvSpPr>
        <xdr:cNvPr id="3" name="Rectangle 2">
          <a:extLst>
            <a:ext uri="{FF2B5EF4-FFF2-40B4-BE49-F238E27FC236}">
              <a16:creationId xmlns:a16="http://schemas.microsoft.com/office/drawing/2014/main" id="{00000000-0008-0000-0F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20</xdr:col>
      <xdr:colOff>343118</xdr:colOff>
      <xdr:row>5</xdr:row>
      <xdr:rowOff>14660</xdr:rowOff>
    </xdr:to>
    <xdr:sp macro="" textlink="">
      <xdr:nvSpPr>
        <xdr:cNvPr id="5" name="Rectangle 4">
          <a:extLst>
            <a:ext uri="{FF2B5EF4-FFF2-40B4-BE49-F238E27FC236}">
              <a16:creationId xmlns:a16="http://schemas.microsoft.com/office/drawing/2014/main" id="{00000000-0008-0000-0F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30</xdr:col>
      <xdr:colOff>371475</xdr:colOff>
      <xdr:row>8</xdr:row>
      <xdr:rowOff>47625</xdr:rowOff>
    </xdr:from>
    <xdr:to>
      <xdr:col>34</xdr:col>
      <xdr:colOff>249767</xdr:colOff>
      <xdr:row>9</xdr:row>
      <xdr:rowOff>104775</xdr:rowOff>
    </xdr:to>
    <xdr:sp macro="" textlink="">
      <xdr:nvSpPr>
        <xdr:cNvPr id="6" name="TextBox 5">
          <a:extLst>
            <a:ext uri="{FF2B5EF4-FFF2-40B4-BE49-F238E27FC236}">
              <a16:creationId xmlns:a16="http://schemas.microsoft.com/office/drawing/2014/main" id="{00000000-0008-0000-0F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0628"/>
          <a:ext cx="16832515" cy="2208280"/>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456943" cy="1971275"/>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20953070" cy="2340185"/>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963386</xdr:colOff>
          <xdr:row>53</xdr:row>
          <xdr:rowOff>27214</xdr:rowOff>
        </xdr:from>
        <xdr:to>
          <xdr:col>2</xdr:col>
          <xdr:colOff>1382486</xdr:colOff>
          <xdr:row>54</xdr:row>
          <xdr:rowOff>163286</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963386</xdr:colOff>
          <xdr:row>56</xdr:row>
          <xdr:rowOff>27214</xdr:rowOff>
        </xdr:from>
        <xdr:to>
          <xdr:col>2</xdr:col>
          <xdr:colOff>1382486</xdr:colOff>
          <xdr:row>57</xdr:row>
          <xdr:rowOff>163286</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963386</xdr:colOff>
          <xdr:row>59</xdr:row>
          <xdr:rowOff>27214</xdr:rowOff>
        </xdr:from>
        <xdr:to>
          <xdr:col>2</xdr:col>
          <xdr:colOff>1382486</xdr:colOff>
          <xdr:row>60</xdr:row>
          <xdr:rowOff>163286</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963386</xdr:colOff>
          <xdr:row>62</xdr:row>
          <xdr:rowOff>27214</xdr:rowOff>
        </xdr:from>
        <xdr:to>
          <xdr:col>2</xdr:col>
          <xdr:colOff>1382486</xdr:colOff>
          <xdr:row>63</xdr:row>
          <xdr:rowOff>163286</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963386</xdr:colOff>
          <xdr:row>65</xdr:row>
          <xdr:rowOff>27214</xdr:rowOff>
        </xdr:from>
        <xdr:to>
          <xdr:col>2</xdr:col>
          <xdr:colOff>1382486</xdr:colOff>
          <xdr:row>66</xdr:row>
          <xdr:rowOff>163286</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963386</xdr:colOff>
          <xdr:row>68</xdr:row>
          <xdr:rowOff>38100</xdr:rowOff>
        </xdr:from>
        <xdr:to>
          <xdr:col>2</xdr:col>
          <xdr:colOff>1382486</xdr:colOff>
          <xdr:row>69</xdr:row>
          <xdr:rowOff>179614</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963386</xdr:colOff>
          <xdr:row>71</xdr:row>
          <xdr:rowOff>38100</xdr:rowOff>
        </xdr:from>
        <xdr:to>
          <xdr:col>2</xdr:col>
          <xdr:colOff>1382486</xdr:colOff>
          <xdr:row>72</xdr:row>
          <xdr:rowOff>179614</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27214</xdr:rowOff>
        </xdr:from>
        <xdr:to>
          <xdr:col>2</xdr:col>
          <xdr:colOff>1371600</xdr:colOff>
          <xdr:row>75</xdr:row>
          <xdr:rowOff>163286</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6840200" cy="2115911"/>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20543621" cy="2181678"/>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512505" y="281441"/>
          <a:ext cx="16378498" cy="1566862"/>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22751" y="216648"/>
          <a:ext cx="19277082" cy="224550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decostrategic-my.sharepoint.com/PROGRAMS/Portfolio%20of%20Programs%20-%20Consolidated%20View/Reports/LDC%20Quarterly%20Report%20Template/Results%20by%20LD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PROGRAMS\Portfolio%20of%20Programs%20-%20Consolidated%20View\Reports\LDC%20Quarterly%20Report%20Template\Results%20by%20LDC.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OEB\Rates\2021%20Rate%20Application\LRAM\Whitby%20Model\Older%20Models\Elexicon_Whitby%20RZ_2020_LRAMVA_Work_Form_3.0_FIN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OEB\Rates\2020%20Rate%20Application\Whitby%20Rate%20Zone\LRAMVA\To%20OEB\Whitby_LRAMVA%20WorkForm_version%202.0-2019060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armstrbi\AppData\Local\Hewlett-Packard\HP%20TRIM\TEMP\HPTRIM.17248\Supporting%20Docs\2018%20Final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List"/>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UPDATED"/>
      <sheetName val="5.  2015-2020 LRAM-UPDATED"/>
      <sheetName val="6.  Carrying Charges-UPDATED"/>
      <sheetName val="6-b Carrying Charges-UPDATED"/>
      <sheetName val="7.  Persistence Report-NO NEED "/>
      <sheetName val="8.  Streetlighting-UPDATE NEEDE"/>
    </sheetNames>
    <sheetDataSet>
      <sheetData sheetId="0"/>
      <sheetData sheetId="1"/>
      <sheetData sheetId="2"/>
      <sheetData sheetId="3"/>
      <sheetData sheetId="4">
        <row r="29">
          <cell r="B29" t="str">
            <v>GS&gt;50 kW</v>
          </cell>
        </row>
      </sheetData>
      <sheetData sheetId="5"/>
      <sheetData sheetId="6"/>
      <sheetData sheetId="7"/>
      <sheetData sheetId="8"/>
      <sheetData sheetId="9"/>
      <sheetData sheetId="10"/>
      <sheetData sheetId="11">
        <row r="14">
          <cell r="I14" t="str">
            <v>Residential</v>
          </cell>
          <cell r="J14" t="str">
            <v>GS&lt;50 kW</v>
          </cell>
          <cell r="K14" t="str">
            <v>GS&gt;50 kW</v>
          </cell>
          <cell r="L14" t="str">
            <v>Streetlighting</v>
          </cell>
          <cell r="W14" t="str">
            <v>Total</v>
          </cell>
        </row>
      </sheetData>
      <sheetData sheetId="12"/>
      <sheetData sheetId="13"/>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RAM-2018 program"/>
      <sheetName val="LDC Progress (2)"/>
      <sheetName val="Retro"/>
      <sheetName val="Retro (2)-Maria"/>
      <sheetName val="LDC Progress"/>
    </sheetNames>
    <sheetDataSet>
      <sheetData sheetId="0"/>
      <sheetData sheetId="1"/>
      <sheetData sheetId="2">
        <row r="9">
          <cell r="F9">
            <v>400182.49618913501</v>
          </cell>
        </row>
        <row r="10">
          <cell r="F10">
            <v>4792203.5566968936</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9"/>
  <sheetViews>
    <sheetView zoomScale="90" zoomScaleNormal="90" workbookViewId="0">
      <selection activeCell="G6" sqref="G6"/>
    </sheetView>
  </sheetViews>
  <sheetFormatPr defaultColWidth="9.15234375" defaultRowHeight="14.6"/>
  <cols>
    <col min="1" max="1" width="9.15234375" style="9"/>
    <col min="2" max="2" width="32.15234375" style="27" customWidth="1"/>
    <col min="3" max="3" width="114.3828125" style="9" customWidth="1"/>
    <col min="4" max="4" width="8.15234375" style="9" customWidth="1"/>
    <col min="5" max="16384" width="9.15234375" style="9"/>
  </cols>
  <sheetData>
    <row r="1" spans="1:3" ht="174" customHeight="1"/>
    <row r="3" spans="1:3" ht="19.75">
      <c r="B3" s="1045" t="s">
        <v>174</v>
      </c>
      <c r="C3" s="1045"/>
    </row>
    <row r="4" spans="1:3" ht="11.25" customHeight="1"/>
    <row r="5" spans="1:3" s="30" customFormat="1" ht="25.5" customHeight="1">
      <c r="B5" s="60" t="s">
        <v>420</v>
      </c>
      <c r="C5" s="60" t="s">
        <v>173</v>
      </c>
    </row>
    <row r="6" spans="1:3" s="176" customFormat="1" ht="48" customHeight="1">
      <c r="A6" s="241"/>
      <c r="B6" s="618" t="s">
        <v>170</v>
      </c>
      <c r="C6" s="671" t="s">
        <v>597</v>
      </c>
    </row>
    <row r="7" spans="1:3" s="176" customFormat="1" ht="21" customHeight="1">
      <c r="A7" s="241"/>
      <c r="B7" s="612" t="s">
        <v>552</v>
      </c>
      <c r="C7" s="672" t="s">
        <v>610</v>
      </c>
    </row>
    <row r="8" spans="1:3" s="176" customFormat="1" ht="32.25" customHeight="1">
      <c r="B8" s="612" t="s">
        <v>367</v>
      </c>
      <c r="C8" s="673" t="s">
        <v>598</v>
      </c>
    </row>
    <row r="9" spans="1:3" s="176" customFormat="1" ht="27.75" customHeight="1">
      <c r="B9" s="612" t="s">
        <v>169</v>
      </c>
      <c r="C9" s="673" t="s">
        <v>599</v>
      </c>
    </row>
    <row r="10" spans="1:3" s="176" customFormat="1" ht="33" customHeight="1">
      <c r="B10" s="612" t="s">
        <v>595</v>
      </c>
      <c r="C10" s="672" t="s">
        <v>603</v>
      </c>
    </row>
    <row r="11" spans="1:3" s="176" customFormat="1" ht="26.25" customHeight="1">
      <c r="B11" s="627" t="s">
        <v>368</v>
      </c>
      <c r="C11" s="675" t="s">
        <v>600</v>
      </c>
    </row>
    <row r="12" spans="1:3" s="176" customFormat="1" ht="39.75" customHeight="1">
      <c r="B12" s="612" t="s">
        <v>369</v>
      </c>
      <c r="C12" s="673" t="s">
        <v>601</v>
      </c>
    </row>
    <row r="13" spans="1:3" s="176" customFormat="1" ht="18" customHeight="1">
      <c r="B13" s="612" t="s">
        <v>370</v>
      </c>
      <c r="C13" s="673" t="s">
        <v>602</v>
      </c>
    </row>
    <row r="14" spans="1:3" s="176" customFormat="1" ht="13.5" customHeight="1">
      <c r="B14" s="612"/>
      <c r="C14" s="674"/>
    </row>
    <row r="15" spans="1:3" s="176" customFormat="1" ht="18" customHeight="1">
      <c r="B15" s="612" t="s">
        <v>666</v>
      </c>
      <c r="C15" s="672" t="s">
        <v>664</v>
      </c>
    </row>
    <row r="16" spans="1:3" s="176" customFormat="1" ht="8.25" customHeight="1">
      <c r="B16" s="612"/>
      <c r="C16" s="674"/>
    </row>
    <row r="17" spans="2:3" s="176" customFormat="1" ht="33" customHeight="1">
      <c r="B17" s="676" t="s">
        <v>596</v>
      </c>
      <c r="C17" s="677" t="s">
        <v>665</v>
      </c>
    </row>
    <row r="18" spans="2:3" s="103" customFormat="1" ht="15.9">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topLeftCell="A499" zoomScale="81" zoomScaleNormal="81" zoomScaleSheetLayoutView="80" zoomScalePageLayoutView="85" workbookViewId="0">
      <selection activeCell="K131" sqref="K131"/>
    </sheetView>
  </sheetViews>
  <sheetFormatPr defaultColWidth="9.15234375" defaultRowHeight="14.15" outlineLevelRow="1" outlineLevelCol="1"/>
  <cols>
    <col min="1" max="1" width="4.53515625" style="509" customWidth="1"/>
    <col min="2" max="2" width="43.53515625" style="254" customWidth="1"/>
    <col min="3" max="3" width="14" style="254" customWidth="1"/>
    <col min="4" max="4" width="14.53515625" style="253" customWidth="1"/>
    <col min="5" max="5" width="12.3828125" style="253" customWidth="1" outlineLevel="1"/>
    <col min="6" max="6" width="11.53515625" style="253" customWidth="1" outlineLevel="1"/>
    <col min="7" max="7" width="11.69140625" style="253" customWidth="1" outlineLevel="1"/>
    <col min="8" max="8" width="11.53515625" style="253" customWidth="1" outlineLevel="1"/>
    <col min="9" max="9" width="11.84375" style="253" customWidth="1" outlineLevel="1"/>
    <col min="10" max="10" width="12.53515625" style="253" customWidth="1" outlineLevel="1"/>
    <col min="11" max="11" width="11.69140625" style="253" customWidth="1" outlineLevel="1"/>
    <col min="12" max="13" width="9.15234375" style="253" customWidth="1" outlineLevel="1"/>
    <col min="14" max="14" width="12.3828125" style="253" customWidth="1" outlineLevel="1"/>
    <col min="15" max="15" width="17.53515625" style="253" customWidth="1"/>
    <col min="16" max="24" width="9.3828125" style="253" customWidth="1" outlineLevel="1"/>
    <col min="25" max="25" width="14.15234375" style="255" customWidth="1"/>
    <col min="26" max="26" width="14.53515625" style="255" customWidth="1"/>
    <col min="27" max="27" width="16.84375" style="255" customWidth="1"/>
    <col min="28" max="28" width="17.53515625" style="255" customWidth="1"/>
    <col min="29" max="35" width="14.53515625" style="255" hidden="1" customWidth="1"/>
    <col min="36" max="38" width="15" style="255" hidden="1" customWidth="1"/>
    <col min="39" max="39" width="14.3828125" style="256" customWidth="1"/>
    <col min="40" max="40" width="14.53515625" style="253" customWidth="1"/>
    <col min="41" max="41" width="14.84375" style="253" customWidth="1"/>
    <col min="42" max="42" width="14" style="253" customWidth="1"/>
    <col min="43" max="43" width="9.53515625" style="253" customWidth="1"/>
    <col min="44" max="44" width="11.15234375" style="253" customWidth="1"/>
    <col min="45" max="45" width="12.15234375" style="253" customWidth="1"/>
    <col min="46" max="46" width="6.3828125" style="253" bestFit="1" customWidth="1"/>
    <col min="47" max="51" width="9.15234375" style="253"/>
    <col min="52" max="52" width="6.3828125" style="253" bestFit="1" customWidth="1"/>
    <col min="53" max="16384" width="9.15234375" style="253"/>
  </cols>
  <sheetData>
    <row r="1" spans="1:39" ht="164.25" customHeight="1"/>
    <row r="2" spans="1:39" ht="23.25" customHeight="1" thickBot="1"/>
    <row r="3" spans="1:39" ht="25.5" customHeight="1" thickBot="1">
      <c r="B3" s="1110"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1110"/>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1092" t="s">
        <v>551</v>
      </c>
      <c r="D5" s="1093"/>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1110" t="s">
        <v>505</v>
      </c>
      <c r="C7" s="1109" t="s">
        <v>629</v>
      </c>
      <c r="D7" s="1109"/>
      <c r="E7" s="1109"/>
      <c r="F7" s="1109"/>
      <c r="G7" s="1109"/>
      <c r="H7" s="1109"/>
      <c r="I7" s="1109"/>
      <c r="J7" s="1109"/>
      <c r="K7" s="1109"/>
      <c r="L7" s="1109"/>
      <c r="M7" s="1109"/>
      <c r="N7" s="1109"/>
      <c r="O7" s="1109"/>
      <c r="P7" s="1109"/>
      <c r="Q7" s="1109"/>
      <c r="R7" s="1109"/>
      <c r="S7" s="1109"/>
      <c r="T7" s="1109"/>
      <c r="U7" s="1109"/>
      <c r="V7" s="1109"/>
      <c r="W7" s="1109"/>
      <c r="X7" s="1109"/>
      <c r="Y7" s="606"/>
      <c r="Z7" s="606"/>
      <c r="AA7" s="606"/>
      <c r="AB7" s="606"/>
      <c r="AC7" s="606"/>
      <c r="AD7" s="606"/>
      <c r="AE7" s="270"/>
      <c r="AF7" s="270"/>
      <c r="AG7" s="270"/>
      <c r="AH7" s="270"/>
      <c r="AI7" s="270"/>
      <c r="AJ7" s="270"/>
      <c r="AK7" s="270"/>
      <c r="AL7" s="270"/>
    </row>
    <row r="8" spans="1:39" s="271" customFormat="1" ht="58.5" customHeight="1">
      <c r="A8" s="509"/>
      <c r="B8" s="1110"/>
      <c r="C8" s="1109" t="s">
        <v>567</v>
      </c>
      <c r="D8" s="1109"/>
      <c r="E8" s="1109"/>
      <c r="F8" s="1109"/>
      <c r="G8" s="1109"/>
      <c r="H8" s="1109"/>
      <c r="I8" s="1109"/>
      <c r="J8" s="1109"/>
      <c r="K8" s="1109"/>
      <c r="L8" s="1109"/>
      <c r="M8" s="1109"/>
      <c r="N8" s="1109"/>
      <c r="O8" s="1109"/>
      <c r="P8" s="1109"/>
      <c r="Q8" s="1109"/>
      <c r="R8" s="1109"/>
      <c r="S8" s="1109"/>
      <c r="T8" s="1109"/>
      <c r="U8" s="1109"/>
      <c r="V8" s="1109"/>
      <c r="W8" s="1109"/>
      <c r="X8" s="1109"/>
      <c r="Y8" s="606"/>
      <c r="Z8" s="606"/>
      <c r="AA8" s="606"/>
      <c r="AB8" s="606"/>
      <c r="AC8" s="606"/>
      <c r="AD8" s="606"/>
      <c r="AE8" s="272"/>
      <c r="AF8" s="255"/>
      <c r="AG8" s="255"/>
      <c r="AH8" s="255"/>
      <c r="AI8" s="255"/>
      <c r="AJ8" s="255"/>
      <c r="AK8" s="255"/>
      <c r="AL8" s="255"/>
      <c r="AM8" s="256"/>
    </row>
    <row r="9" spans="1:39" s="271" customFormat="1" ht="57.75" customHeight="1">
      <c r="A9" s="509"/>
      <c r="B9" s="273"/>
      <c r="C9" s="1109" t="s">
        <v>566</v>
      </c>
      <c r="D9" s="1109"/>
      <c r="E9" s="1109"/>
      <c r="F9" s="1109"/>
      <c r="G9" s="1109"/>
      <c r="H9" s="1109"/>
      <c r="I9" s="1109"/>
      <c r="J9" s="1109"/>
      <c r="K9" s="1109"/>
      <c r="L9" s="1109"/>
      <c r="M9" s="1109"/>
      <c r="N9" s="1109"/>
      <c r="O9" s="1109"/>
      <c r="P9" s="1109"/>
      <c r="Q9" s="1109"/>
      <c r="R9" s="1109"/>
      <c r="S9" s="1109"/>
      <c r="T9" s="1109"/>
      <c r="U9" s="1109"/>
      <c r="V9" s="1109"/>
      <c r="W9" s="1109"/>
      <c r="X9" s="1109"/>
      <c r="Y9" s="606"/>
      <c r="Z9" s="606"/>
      <c r="AA9" s="606"/>
      <c r="AB9" s="606"/>
      <c r="AC9" s="606"/>
      <c r="AD9" s="606"/>
      <c r="AE9" s="272"/>
      <c r="AF9" s="255"/>
      <c r="AG9" s="255"/>
      <c r="AH9" s="255"/>
      <c r="AI9" s="255"/>
      <c r="AJ9" s="255"/>
      <c r="AK9" s="255"/>
      <c r="AL9" s="255"/>
      <c r="AM9" s="256"/>
    </row>
    <row r="10" spans="1:39" ht="41.25" customHeight="1">
      <c r="B10" s="275"/>
      <c r="C10" s="1109" t="s">
        <v>632</v>
      </c>
      <c r="D10" s="1109"/>
      <c r="E10" s="1109"/>
      <c r="F10" s="1109"/>
      <c r="G10" s="1109"/>
      <c r="H10" s="1109"/>
      <c r="I10" s="1109"/>
      <c r="J10" s="1109"/>
      <c r="K10" s="1109"/>
      <c r="L10" s="1109"/>
      <c r="M10" s="1109"/>
      <c r="N10" s="1109"/>
      <c r="O10" s="1109"/>
      <c r="P10" s="1109"/>
      <c r="Q10" s="1109"/>
      <c r="R10" s="1109"/>
      <c r="S10" s="1109"/>
      <c r="T10" s="1109"/>
      <c r="U10" s="1109"/>
      <c r="V10" s="1109"/>
      <c r="W10" s="1109"/>
      <c r="X10" s="1109"/>
      <c r="Y10" s="606"/>
      <c r="Z10" s="606"/>
      <c r="AA10" s="606"/>
      <c r="AB10" s="606"/>
      <c r="AC10" s="606"/>
      <c r="AD10" s="606"/>
      <c r="AE10" s="272"/>
      <c r="AF10" s="276"/>
      <c r="AG10" s="276"/>
      <c r="AH10" s="276"/>
      <c r="AI10" s="276"/>
      <c r="AJ10" s="276"/>
      <c r="AK10" s="276"/>
      <c r="AL10" s="276"/>
    </row>
    <row r="11" spans="1:39" ht="53.25" customHeight="1">
      <c r="C11" s="1109" t="s">
        <v>617</v>
      </c>
      <c r="D11" s="1109"/>
      <c r="E11" s="1109"/>
      <c r="F11" s="1109"/>
      <c r="G11" s="1109"/>
      <c r="H11" s="1109"/>
      <c r="I11" s="1109"/>
      <c r="J11" s="1109"/>
      <c r="K11" s="1109"/>
      <c r="L11" s="1109"/>
      <c r="M11" s="1109"/>
      <c r="N11" s="1109"/>
      <c r="O11" s="1109"/>
      <c r="P11" s="1109"/>
      <c r="Q11" s="1109"/>
      <c r="R11" s="1109"/>
      <c r="S11" s="1109"/>
      <c r="T11" s="1109"/>
      <c r="U11" s="1109"/>
      <c r="V11" s="1109"/>
      <c r="W11" s="1109"/>
      <c r="X11" s="1109"/>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1110" t="s">
        <v>527</v>
      </c>
      <c r="C13" s="591" t="s">
        <v>522</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1110"/>
      <c r="C14" s="591" t="s">
        <v>523</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524</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525</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45">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1100" t="s">
        <v>211</v>
      </c>
      <c r="C19" s="1102" t="s">
        <v>33</v>
      </c>
      <c r="D19" s="284" t="s">
        <v>422</v>
      </c>
      <c r="E19" s="1104" t="s">
        <v>209</v>
      </c>
      <c r="F19" s="1105"/>
      <c r="G19" s="1105"/>
      <c r="H19" s="1105"/>
      <c r="I19" s="1105"/>
      <c r="J19" s="1105"/>
      <c r="K19" s="1105"/>
      <c r="L19" s="1105"/>
      <c r="M19" s="1106"/>
      <c r="N19" s="1107" t="s">
        <v>213</v>
      </c>
      <c r="O19" s="284" t="s">
        <v>423</v>
      </c>
      <c r="P19" s="1104" t="s">
        <v>212</v>
      </c>
      <c r="Q19" s="1105"/>
      <c r="R19" s="1105"/>
      <c r="S19" s="1105"/>
      <c r="T19" s="1105"/>
      <c r="U19" s="1105"/>
      <c r="V19" s="1105"/>
      <c r="W19" s="1105"/>
      <c r="X19" s="1106"/>
      <c r="Y19" s="1097" t="s">
        <v>243</v>
      </c>
      <c r="Z19" s="1098"/>
      <c r="AA19" s="1098"/>
      <c r="AB19" s="1098"/>
      <c r="AC19" s="1098"/>
      <c r="AD19" s="1098"/>
      <c r="AE19" s="1098"/>
      <c r="AF19" s="1098"/>
      <c r="AG19" s="1098"/>
      <c r="AH19" s="1098"/>
      <c r="AI19" s="1098"/>
      <c r="AJ19" s="1098"/>
      <c r="AK19" s="1098"/>
      <c r="AL19" s="1098"/>
      <c r="AM19" s="1099"/>
    </row>
    <row r="20" spans="1:39" s="283" customFormat="1" ht="59.25" customHeight="1">
      <c r="A20" s="509"/>
      <c r="B20" s="1101"/>
      <c r="C20" s="1103"/>
      <c r="D20" s="285">
        <v>2011</v>
      </c>
      <c r="E20" s="285">
        <v>2012</v>
      </c>
      <c r="F20" s="285">
        <v>2013</v>
      </c>
      <c r="G20" s="285">
        <v>2014</v>
      </c>
      <c r="H20" s="285">
        <v>2015</v>
      </c>
      <c r="I20" s="285">
        <v>2016</v>
      </c>
      <c r="J20" s="285">
        <v>2017</v>
      </c>
      <c r="K20" s="285">
        <v>2018</v>
      </c>
      <c r="L20" s="285">
        <v>2019</v>
      </c>
      <c r="M20" s="285">
        <v>2020</v>
      </c>
      <c r="N20" s="1108"/>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GS&gt;50 kW</v>
      </c>
      <c r="AB20" s="286" t="str">
        <f>'1.  LRAMVA Summary'!G52</f>
        <v>Streetlighting</v>
      </c>
      <c r="AC20" s="286" t="str">
        <f>'1.  LRAMVA Summary'!H52</f>
        <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f>'1.  LRAMVA Summary'!H53</f>
        <v>0</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v>226453</v>
      </c>
      <c r="E22" s="295">
        <v>226453.15</v>
      </c>
      <c r="F22" s="295">
        <v>226453.15</v>
      </c>
      <c r="G22" s="295">
        <v>226148.76</v>
      </c>
      <c r="H22" s="295">
        <v>153556.72</v>
      </c>
      <c r="I22" s="295">
        <v>0</v>
      </c>
      <c r="J22" s="295">
        <v>0</v>
      </c>
      <c r="K22" s="295">
        <v>0</v>
      </c>
      <c r="L22" s="295"/>
      <c r="M22" s="295"/>
      <c r="N22" s="291"/>
      <c r="O22" s="295">
        <v>31</v>
      </c>
      <c r="P22" s="295">
        <v>31</v>
      </c>
      <c r="Q22" s="295">
        <v>31</v>
      </c>
      <c r="R22" s="295">
        <v>30.5</v>
      </c>
      <c r="S22" s="295">
        <v>20.190000000000001</v>
      </c>
      <c r="T22" s="295">
        <v>0</v>
      </c>
      <c r="U22" s="295">
        <v>0</v>
      </c>
      <c r="V22" s="295"/>
      <c r="W22" s="295"/>
      <c r="X22" s="295"/>
      <c r="Y22" s="410">
        <v>1</v>
      </c>
      <c r="Z22" s="410"/>
      <c r="AA22" s="410"/>
      <c r="AB22" s="410"/>
      <c r="AC22" s="410"/>
      <c r="AD22" s="410"/>
      <c r="AE22" s="410"/>
      <c r="AF22" s="410"/>
      <c r="AG22" s="410"/>
      <c r="AH22" s="410"/>
      <c r="AI22" s="410"/>
      <c r="AJ22" s="410"/>
      <c r="AK22" s="410"/>
      <c r="AL22" s="410"/>
      <c r="AM22" s="296">
        <f>SUM(Y22:AL22)</f>
        <v>1</v>
      </c>
    </row>
    <row r="23" spans="1:39" s="283" customFormat="1" ht="1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1</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4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295">
        <v>3509</v>
      </c>
      <c r="E25" s="295">
        <v>3509.23</v>
      </c>
      <c r="F25" s="295">
        <v>3509.23</v>
      </c>
      <c r="G25" s="295">
        <v>2611.42</v>
      </c>
      <c r="H25" s="295">
        <v>0</v>
      </c>
      <c r="I25" s="295">
        <v>0</v>
      </c>
      <c r="J25" s="295">
        <v>0</v>
      </c>
      <c r="K25" s="295">
        <v>0</v>
      </c>
      <c r="L25" s="295"/>
      <c r="M25" s="295"/>
      <c r="N25" s="291"/>
      <c r="O25" s="295">
        <v>2</v>
      </c>
      <c r="P25" s="295">
        <v>2</v>
      </c>
      <c r="Q25" s="295">
        <v>2</v>
      </c>
      <c r="R25" s="295">
        <v>1.46</v>
      </c>
      <c r="S25" s="295">
        <v>0</v>
      </c>
      <c r="T25" s="295">
        <v>0</v>
      </c>
      <c r="U25" s="295">
        <v>0</v>
      </c>
      <c r="V25" s="295"/>
      <c r="W25" s="295"/>
      <c r="X25" s="295"/>
      <c r="Y25" s="410">
        <v>1</v>
      </c>
      <c r="Z25" s="410"/>
      <c r="AA25" s="410"/>
      <c r="AB25" s="410"/>
      <c r="AC25" s="410"/>
      <c r="AD25" s="410"/>
      <c r="AE25" s="410"/>
      <c r="AF25" s="410"/>
      <c r="AG25" s="410"/>
      <c r="AH25" s="410"/>
      <c r="AI25" s="410"/>
      <c r="AJ25" s="410"/>
      <c r="AK25" s="410"/>
      <c r="AL25" s="410"/>
      <c r="AM25" s="296">
        <f>SUM(Y25:AL25)</f>
        <v>1</v>
      </c>
    </row>
    <row r="26" spans="1:39" s="283" customFormat="1" ht="1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1</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4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295">
        <v>580361</v>
      </c>
      <c r="E28" s="295">
        <v>580360.59</v>
      </c>
      <c r="F28" s="295">
        <v>580360.59</v>
      </c>
      <c r="G28" s="295">
        <v>580360.59</v>
      </c>
      <c r="H28" s="295">
        <v>580360.59</v>
      </c>
      <c r="I28" s="295">
        <v>580360.59</v>
      </c>
      <c r="J28" s="295">
        <v>580360.59389999998</v>
      </c>
      <c r="K28" s="696">
        <v>580360.59394955821</v>
      </c>
      <c r="L28" s="295"/>
      <c r="M28" s="295"/>
      <c r="N28" s="291"/>
      <c r="O28" s="295">
        <v>319</v>
      </c>
      <c r="P28" s="295">
        <v>319</v>
      </c>
      <c r="Q28" s="295">
        <v>319</v>
      </c>
      <c r="R28" s="295">
        <v>318.79000000000002</v>
      </c>
      <c r="S28" s="295">
        <v>318.79000000000002</v>
      </c>
      <c r="T28" s="295">
        <v>318.78579999999999</v>
      </c>
      <c r="U28" s="295">
        <v>318.78584999999998</v>
      </c>
      <c r="V28" s="696">
        <v>318.78585706893699</v>
      </c>
      <c r="W28" s="295"/>
      <c r="X28" s="295"/>
      <c r="Y28" s="410">
        <v>1</v>
      </c>
      <c r="Z28" s="410"/>
      <c r="AA28" s="410"/>
      <c r="AB28" s="410"/>
      <c r="AC28" s="410"/>
      <c r="AD28" s="410"/>
      <c r="AE28" s="410"/>
      <c r="AF28" s="410"/>
      <c r="AG28" s="410"/>
      <c r="AH28" s="410"/>
      <c r="AI28" s="410"/>
      <c r="AJ28" s="410"/>
      <c r="AK28" s="410"/>
      <c r="AL28" s="410"/>
      <c r="AM28" s="296">
        <f>SUM(Y28:AL28)</f>
        <v>1</v>
      </c>
    </row>
    <row r="29" spans="1:39" s="283" customFormat="1" ht="15" outlineLevel="1">
      <c r="A29" s="509"/>
      <c r="B29" s="294" t="s">
        <v>214</v>
      </c>
      <c r="C29" s="291" t="s">
        <v>163</v>
      </c>
      <c r="D29" s="295">
        <v>-72230.350000000006</v>
      </c>
      <c r="E29" s="295">
        <v>-72230.350000000006</v>
      </c>
      <c r="F29" s="295">
        <v>-72230.350000000006</v>
      </c>
      <c r="G29" s="295">
        <v>-72230.350000000006</v>
      </c>
      <c r="H29" s="295">
        <v>-72230.350000000006</v>
      </c>
      <c r="I29" s="295">
        <v>-72230.350000000006</v>
      </c>
      <c r="J29" s="295">
        <v>-72230.354500000001</v>
      </c>
      <c r="K29" s="696">
        <v>-72230.354568184834</v>
      </c>
      <c r="L29" s="295"/>
      <c r="M29" s="295"/>
      <c r="N29" s="468"/>
      <c r="O29" s="295">
        <v>-40</v>
      </c>
      <c r="P29" s="295">
        <v>-40</v>
      </c>
      <c r="Q29" s="295">
        <v>-40</v>
      </c>
      <c r="R29" s="295">
        <v>-40</v>
      </c>
      <c r="S29" s="295">
        <v>-40</v>
      </c>
      <c r="T29" s="295">
        <v>-40.07</v>
      </c>
      <c r="U29" s="295">
        <v>-40.070500000000003</v>
      </c>
      <c r="V29" s="696">
        <v>-40.070588338908898</v>
      </c>
      <c r="W29" s="295"/>
      <c r="X29" s="295"/>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295">
        <v>191285</v>
      </c>
      <c r="E31" s="295">
        <v>191284.51</v>
      </c>
      <c r="F31" s="295">
        <v>191284.51</v>
      </c>
      <c r="G31" s="295">
        <v>191284.51</v>
      </c>
      <c r="H31" s="295">
        <v>176008.38</v>
      </c>
      <c r="I31" s="295">
        <v>159319.85999999999</v>
      </c>
      <c r="J31" s="295">
        <v>120990.47199999999</v>
      </c>
      <c r="K31" s="696">
        <v>120101.26430248145</v>
      </c>
      <c r="L31" s="295"/>
      <c r="M31" s="295"/>
      <c r="N31" s="291"/>
      <c r="O31" s="295">
        <v>12</v>
      </c>
      <c r="P31" s="295">
        <v>12</v>
      </c>
      <c r="Q31" s="295">
        <v>12</v>
      </c>
      <c r="R31" s="295">
        <v>11.55</v>
      </c>
      <c r="S31" s="295">
        <v>10.84</v>
      </c>
      <c r="T31" s="295">
        <v>10.071400000000001</v>
      </c>
      <c r="U31" s="295">
        <v>8.2966700000000007</v>
      </c>
      <c r="V31" s="696">
        <v>8.1951695382861498</v>
      </c>
      <c r="W31" s="295"/>
      <c r="X31" s="295"/>
      <c r="Y31" s="410">
        <v>1</v>
      </c>
      <c r="Z31" s="410"/>
      <c r="AA31" s="410"/>
      <c r="AB31" s="410"/>
      <c r="AC31" s="410"/>
      <c r="AD31" s="410"/>
      <c r="AE31" s="410"/>
      <c r="AF31" s="410"/>
      <c r="AG31" s="410"/>
      <c r="AH31" s="410"/>
      <c r="AI31" s="410"/>
      <c r="AJ31" s="410"/>
      <c r="AK31" s="410"/>
      <c r="AL31" s="410"/>
      <c r="AM31" s="296">
        <f>SUM(Y31:AL31)</f>
        <v>1</v>
      </c>
    </row>
    <row r="32" spans="1:39" s="283" customFormat="1" ht="15" outlineLevel="1">
      <c r="A32" s="509"/>
      <c r="B32" s="294" t="s">
        <v>214</v>
      </c>
      <c r="C32" s="291" t="s">
        <v>163</v>
      </c>
      <c r="D32" s="295">
        <v>2384.66</v>
      </c>
      <c r="E32" s="295">
        <v>2384.66</v>
      </c>
      <c r="F32" s="295">
        <v>2384.66</v>
      </c>
      <c r="G32" s="295">
        <v>2384.66</v>
      </c>
      <c r="H32" s="295">
        <v>2384.66</v>
      </c>
      <c r="I32" s="295">
        <v>2179</v>
      </c>
      <c r="J32" s="295">
        <v>1336.68444</v>
      </c>
      <c r="K32" s="696">
        <v>1334.8645518148569</v>
      </c>
      <c r="L32" s="295"/>
      <c r="M32" s="295"/>
      <c r="N32" s="468"/>
      <c r="O32" s="295">
        <v>0</v>
      </c>
      <c r="P32" s="295">
        <v>0</v>
      </c>
      <c r="Q32" s="295">
        <v>0</v>
      </c>
      <c r="R32" s="295">
        <v>0</v>
      </c>
      <c r="S32" s="295">
        <v>0</v>
      </c>
      <c r="T32" s="295">
        <v>0</v>
      </c>
      <c r="U32" s="295">
        <v>9.0745999999999993E-2</v>
      </c>
      <c r="V32" s="696">
        <v>9.0538328885071295E-2</v>
      </c>
      <c r="W32" s="295"/>
      <c r="X32" s="295"/>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295">
        <v>254227</v>
      </c>
      <c r="E34" s="295">
        <v>254227.22</v>
      </c>
      <c r="F34" s="295">
        <v>254227.22</v>
      </c>
      <c r="G34" s="295">
        <v>254227.22</v>
      </c>
      <c r="H34" s="295">
        <v>232344.95999999999</v>
      </c>
      <c r="I34" s="295">
        <v>208439.51</v>
      </c>
      <c r="J34" s="295">
        <v>157150.1024</v>
      </c>
      <c r="K34" s="696">
        <v>156576.82514857632</v>
      </c>
      <c r="L34" s="295"/>
      <c r="M34" s="295"/>
      <c r="N34" s="291"/>
      <c r="O34" s="295">
        <v>15</v>
      </c>
      <c r="P34" s="295">
        <v>15</v>
      </c>
      <c r="Q34" s="295">
        <v>15</v>
      </c>
      <c r="R34" s="295">
        <v>14.55</v>
      </c>
      <c r="S34" s="295">
        <v>13.53</v>
      </c>
      <c r="T34" s="295">
        <v>12.426</v>
      </c>
      <c r="U34" s="295">
        <v>10.05129</v>
      </c>
      <c r="V34" s="696">
        <v>9.9858518253658808</v>
      </c>
      <c r="W34" s="295"/>
      <c r="X34" s="295"/>
      <c r="Y34" s="410">
        <v>1</v>
      </c>
      <c r="Z34" s="410"/>
      <c r="AA34" s="410"/>
      <c r="AB34" s="410"/>
      <c r="AC34" s="410"/>
      <c r="AD34" s="410"/>
      <c r="AE34" s="410"/>
      <c r="AF34" s="410"/>
      <c r="AG34" s="410"/>
      <c r="AH34" s="410"/>
      <c r="AI34" s="410"/>
      <c r="AJ34" s="410"/>
      <c r="AK34" s="410"/>
      <c r="AL34" s="410"/>
      <c r="AM34" s="296">
        <f>SUM(Y34:AL34)</f>
        <v>1</v>
      </c>
    </row>
    <row r="35" spans="1:39" s="283" customFormat="1" ht="15" outlineLevel="1">
      <c r="A35" s="509"/>
      <c r="B35" s="294" t="s">
        <v>214</v>
      </c>
      <c r="C35" s="291" t="s">
        <v>163</v>
      </c>
      <c r="D35" s="295">
        <v>18888.23</v>
      </c>
      <c r="E35" s="295">
        <v>18888.23</v>
      </c>
      <c r="F35" s="295">
        <v>18888.23</v>
      </c>
      <c r="G35" s="295">
        <v>18888.23</v>
      </c>
      <c r="H35" s="295">
        <v>18888.23</v>
      </c>
      <c r="I35" s="295">
        <v>17164</v>
      </c>
      <c r="J35" s="295">
        <v>9266.6522999999997</v>
      </c>
      <c r="K35" s="696">
        <v>9264.7645024522189</v>
      </c>
      <c r="L35" s="295"/>
      <c r="M35" s="295"/>
      <c r="N35" s="468"/>
      <c r="O35" s="295">
        <v>1</v>
      </c>
      <c r="P35" s="295">
        <v>1</v>
      </c>
      <c r="Q35" s="295">
        <v>1</v>
      </c>
      <c r="R35" s="295">
        <v>1</v>
      </c>
      <c r="S35" s="295">
        <v>1</v>
      </c>
      <c r="T35" s="295">
        <v>0.85</v>
      </c>
      <c r="U35" s="295">
        <v>0.48759999999999998</v>
      </c>
      <c r="V35" s="696">
        <v>0.48739514602454298</v>
      </c>
      <c r="W35" s="295"/>
      <c r="X35" s="295"/>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295">
        <v>0</v>
      </c>
      <c r="E37" s="295"/>
      <c r="F37" s="295"/>
      <c r="G37" s="295"/>
      <c r="H37" s="295"/>
      <c r="I37" s="295"/>
      <c r="J37" s="295"/>
      <c r="K37" s="295"/>
      <c r="L37" s="295"/>
      <c r="M37" s="295"/>
      <c r="N37" s="291"/>
      <c r="O37" s="295">
        <v>0</v>
      </c>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v>0</v>
      </c>
      <c r="E40" s="295"/>
      <c r="F40" s="295"/>
      <c r="G40" s="295"/>
      <c r="H40" s="295"/>
      <c r="I40" s="295"/>
      <c r="J40" s="295"/>
      <c r="K40" s="295"/>
      <c r="L40" s="295"/>
      <c r="M40" s="295"/>
      <c r="N40" s="291"/>
      <c r="O40" s="295">
        <v>0</v>
      </c>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485</v>
      </c>
      <c r="C43" s="291" t="s">
        <v>25</v>
      </c>
      <c r="D43" s="295">
        <v>0</v>
      </c>
      <c r="E43" s="295"/>
      <c r="F43" s="295"/>
      <c r="G43" s="295"/>
      <c r="H43" s="295"/>
      <c r="I43" s="295"/>
      <c r="J43" s="295"/>
      <c r="K43" s="295"/>
      <c r="L43" s="295"/>
      <c r="M43" s="295"/>
      <c r="N43" s="291"/>
      <c r="O43" s="295">
        <v>0</v>
      </c>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v>0</v>
      </c>
      <c r="E46" s="295"/>
      <c r="F46" s="295"/>
      <c r="G46" s="295"/>
      <c r="H46" s="295"/>
      <c r="I46" s="295"/>
      <c r="J46" s="295"/>
      <c r="K46" s="295"/>
      <c r="L46" s="295"/>
      <c r="M46" s="295"/>
      <c r="N46" s="291"/>
      <c r="O46" s="295">
        <v>0</v>
      </c>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4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295">
        <v>824817</v>
      </c>
      <c r="E50" s="295">
        <v>824817</v>
      </c>
      <c r="F50" s="295">
        <v>824817</v>
      </c>
      <c r="G50" s="295">
        <v>824817</v>
      </c>
      <c r="H50" s="295">
        <v>824817</v>
      </c>
      <c r="I50" s="295">
        <v>824817</v>
      </c>
      <c r="J50" s="295">
        <v>824817.05</v>
      </c>
      <c r="K50" s="696">
        <v>824817.05016402388</v>
      </c>
      <c r="L50" s="295"/>
      <c r="M50" s="295"/>
      <c r="N50" s="295">
        <v>12</v>
      </c>
      <c r="O50" s="295">
        <v>141.82</v>
      </c>
      <c r="P50" s="295">
        <v>141.82</v>
      </c>
      <c r="Q50" s="295">
        <v>141.82</v>
      </c>
      <c r="R50" s="295">
        <v>141.82</v>
      </c>
      <c r="S50" s="295">
        <v>141.82</v>
      </c>
      <c r="T50" s="295">
        <v>141.82</v>
      </c>
      <c r="U50" s="295">
        <v>141.81700000000001</v>
      </c>
      <c r="V50" s="696">
        <v>141.817014880214</v>
      </c>
      <c r="W50" s="295"/>
      <c r="X50" s="295"/>
      <c r="Y50" s="415"/>
      <c r="Z50" s="415"/>
      <c r="AA50" s="415">
        <v>1</v>
      </c>
      <c r="AB50" s="415"/>
      <c r="AC50" s="415"/>
      <c r="AD50" s="415"/>
      <c r="AE50" s="415"/>
      <c r="AF50" s="415"/>
      <c r="AG50" s="415"/>
      <c r="AH50" s="415"/>
      <c r="AI50" s="415"/>
      <c r="AJ50" s="415"/>
      <c r="AK50" s="415"/>
      <c r="AL50" s="415"/>
      <c r="AM50" s="296">
        <f>SUM(Y50:AL50)</f>
        <v>1</v>
      </c>
    </row>
    <row r="51" spans="1:42" s="283" customFormat="1" ht="15"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1</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295">
        <v>43922</v>
      </c>
      <c r="E53" s="295">
        <v>43921.7</v>
      </c>
      <c r="F53" s="295">
        <v>41453.42</v>
      </c>
      <c r="G53" s="295">
        <v>33345.94</v>
      </c>
      <c r="H53" s="295">
        <v>33345.94</v>
      </c>
      <c r="I53" s="295">
        <v>32800</v>
      </c>
      <c r="J53" s="295">
        <v>9946.5707999999995</v>
      </c>
      <c r="K53" s="696">
        <v>8415.786384053401</v>
      </c>
      <c r="L53" s="295"/>
      <c r="M53" s="295"/>
      <c r="N53" s="295">
        <v>12</v>
      </c>
      <c r="O53" s="295">
        <v>21.841422079401013</v>
      </c>
      <c r="P53" s="295">
        <v>21.841422079401013</v>
      </c>
      <c r="Q53" s="295">
        <v>20.957718395542777</v>
      </c>
      <c r="R53" s="295">
        <v>18.465604877700063</v>
      </c>
      <c r="S53" s="295">
        <v>18.47</v>
      </c>
      <c r="T53" s="295">
        <v>18.23</v>
      </c>
      <c r="U53" s="295">
        <v>9.6614295000000006</v>
      </c>
      <c r="V53" s="696">
        <v>7.6221133956010698</v>
      </c>
      <c r="W53" s="295"/>
      <c r="X53" s="295"/>
      <c r="Y53" s="415"/>
      <c r="Z53" s="415">
        <v>1</v>
      </c>
      <c r="AA53" s="415"/>
      <c r="AB53" s="415"/>
      <c r="AC53" s="415"/>
      <c r="AD53" s="415"/>
      <c r="AE53" s="415"/>
      <c r="AF53" s="415"/>
      <c r="AG53" s="415"/>
      <c r="AH53" s="415"/>
      <c r="AI53" s="415"/>
      <c r="AJ53" s="415"/>
      <c r="AK53" s="415"/>
      <c r="AL53" s="415"/>
      <c r="AM53" s="296">
        <f>SUM(Y53:AL53)</f>
        <v>1</v>
      </c>
    </row>
    <row r="54" spans="1:42" s="283" customFormat="1" ht="15"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1</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v>0</v>
      </c>
      <c r="E56" s="295"/>
      <c r="F56" s="295"/>
      <c r="G56" s="295"/>
      <c r="H56" s="295"/>
      <c r="I56" s="295"/>
      <c r="J56" s="295"/>
      <c r="K56" s="295"/>
      <c r="L56" s="295"/>
      <c r="M56" s="295"/>
      <c r="N56" s="295">
        <v>3</v>
      </c>
      <c r="O56" s="295">
        <v>0</v>
      </c>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295">
        <v>0</v>
      </c>
      <c r="E59" s="295"/>
      <c r="F59" s="295"/>
      <c r="G59" s="295"/>
      <c r="H59" s="295"/>
      <c r="I59" s="295"/>
      <c r="J59" s="295"/>
      <c r="K59" s="295"/>
      <c r="L59" s="295"/>
      <c r="M59" s="295"/>
      <c r="N59" s="295">
        <v>12</v>
      </c>
      <c r="O59" s="295">
        <v>0</v>
      </c>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v>0</v>
      </c>
      <c r="E62" s="295"/>
      <c r="F62" s="295"/>
      <c r="G62" s="295"/>
      <c r="H62" s="295"/>
      <c r="I62" s="295"/>
      <c r="J62" s="295"/>
      <c r="K62" s="295"/>
      <c r="L62" s="295"/>
      <c r="M62" s="295"/>
      <c r="N62" s="295">
        <v>12</v>
      </c>
      <c r="O62" s="295">
        <v>0</v>
      </c>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486</v>
      </c>
      <c r="C65" s="291" t="s">
        <v>25</v>
      </c>
      <c r="D65" s="295">
        <v>0</v>
      </c>
      <c r="E65" s="295"/>
      <c r="F65" s="295"/>
      <c r="G65" s="295"/>
      <c r="H65" s="295"/>
      <c r="I65" s="295"/>
      <c r="J65" s="295"/>
      <c r="K65" s="295"/>
      <c r="L65" s="295"/>
      <c r="M65" s="295"/>
      <c r="N65" s="291"/>
      <c r="O65" s="295">
        <v>0</v>
      </c>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15" outlineLevel="1">
      <c r="A68" s="509">
        <v>16</v>
      </c>
      <c r="B68" s="314" t="s">
        <v>487</v>
      </c>
      <c r="C68" s="291" t="s">
        <v>25</v>
      </c>
      <c r="D68" s="295">
        <v>0</v>
      </c>
      <c r="E68" s="295"/>
      <c r="F68" s="295"/>
      <c r="G68" s="295"/>
      <c r="H68" s="295"/>
      <c r="I68" s="295"/>
      <c r="J68" s="295"/>
      <c r="K68" s="295"/>
      <c r="L68" s="295"/>
      <c r="M68" s="295"/>
      <c r="N68" s="291"/>
      <c r="O68" s="295">
        <v>0</v>
      </c>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v>4235</v>
      </c>
      <c r="E71" s="295"/>
      <c r="F71" s="295"/>
      <c r="G71" s="295"/>
      <c r="H71" s="295"/>
      <c r="I71" s="295"/>
      <c r="J71" s="295"/>
      <c r="K71" s="295"/>
      <c r="L71" s="295"/>
      <c r="M71" s="295"/>
      <c r="N71" s="291"/>
      <c r="O71" s="295">
        <v>108.46</v>
      </c>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4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v>0</v>
      </c>
      <c r="E75" s="295">
        <v>0</v>
      </c>
      <c r="F75" s="295"/>
      <c r="G75" s="295"/>
      <c r="H75" s="295"/>
      <c r="I75" s="295"/>
      <c r="J75" s="295"/>
      <c r="K75" s="295"/>
      <c r="L75" s="295"/>
      <c r="M75" s="295"/>
      <c r="N75" s="295">
        <v>12</v>
      </c>
      <c r="O75" s="295">
        <v>0</v>
      </c>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v>0</v>
      </c>
      <c r="E78" s="295">
        <v>0</v>
      </c>
      <c r="F78" s="295"/>
      <c r="G78" s="295"/>
      <c r="H78" s="295"/>
      <c r="I78" s="295"/>
      <c r="J78" s="295"/>
      <c r="K78" s="295"/>
      <c r="L78" s="295"/>
      <c r="M78" s="295"/>
      <c r="N78" s="295">
        <v>12</v>
      </c>
      <c r="O78" s="295">
        <v>0</v>
      </c>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v>0</v>
      </c>
      <c r="E81" s="295">
        <v>0</v>
      </c>
      <c r="F81" s="295"/>
      <c r="G81" s="295"/>
      <c r="H81" s="295"/>
      <c r="I81" s="295"/>
      <c r="J81" s="295"/>
      <c r="K81" s="295"/>
      <c r="L81" s="295"/>
      <c r="M81" s="295"/>
      <c r="N81" s="295">
        <v>12</v>
      </c>
      <c r="O81" s="295">
        <v>0</v>
      </c>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v>364108</v>
      </c>
      <c r="E84" s="295">
        <v>364108</v>
      </c>
      <c r="F84" s="295">
        <v>364108</v>
      </c>
      <c r="G84" s="295">
        <v>364108</v>
      </c>
      <c r="H84" s="295">
        <v>364108</v>
      </c>
      <c r="I84" s="295">
        <v>364108</v>
      </c>
      <c r="J84" s="295">
        <v>364107.88329999999</v>
      </c>
      <c r="K84" s="696">
        <v>364107.88337864738</v>
      </c>
      <c r="L84" s="295"/>
      <c r="M84" s="295"/>
      <c r="N84" s="295">
        <v>12</v>
      </c>
      <c r="O84" s="295">
        <v>58.592049347927158</v>
      </c>
      <c r="P84" s="295">
        <v>58.592049347927158</v>
      </c>
      <c r="Q84" s="295">
        <v>58.592049347927158</v>
      </c>
      <c r="R84" s="295">
        <v>58.592049347927158</v>
      </c>
      <c r="S84" s="295">
        <v>58.59</v>
      </c>
      <c r="T84" s="295">
        <v>58.59</v>
      </c>
      <c r="U84" s="295">
        <v>58.591999999999999</v>
      </c>
      <c r="V84" s="696">
        <v>58.592049347927201</v>
      </c>
      <c r="W84" s="295"/>
      <c r="X84" s="295"/>
      <c r="Y84" s="410"/>
      <c r="Z84" s="415"/>
      <c r="AA84" s="415">
        <v>1</v>
      </c>
      <c r="AB84" s="415"/>
      <c r="AC84" s="415"/>
      <c r="AD84" s="415"/>
      <c r="AE84" s="415"/>
      <c r="AF84" s="415"/>
      <c r="AG84" s="415"/>
      <c r="AH84" s="415"/>
      <c r="AI84" s="415"/>
      <c r="AJ84" s="415"/>
      <c r="AK84" s="415"/>
      <c r="AL84" s="415"/>
      <c r="AM84" s="296">
        <f>SUM(Y84:AL84)</f>
        <v>1</v>
      </c>
    </row>
    <row r="85" spans="1:39" s="283" customFormat="1" ht="1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1</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v>13901</v>
      </c>
      <c r="E87" s="295"/>
      <c r="F87" s="295"/>
      <c r="G87" s="295"/>
      <c r="H87" s="295"/>
      <c r="I87" s="295"/>
      <c r="J87" s="295"/>
      <c r="K87" s="295"/>
      <c r="L87" s="295"/>
      <c r="M87" s="295"/>
      <c r="N87" s="291"/>
      <c r="O87" s="295">
        <v>236.82</v>
      </c>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4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v>0</v>
      </c>
      <c r="E91" s="295">
        <v>0</v>
      </c>
      <c r="F91" s="295"/>
      <c r="G91" s="295"/>
      <c r="H91" s="295"/>
      <c r="I91" s="295"/>
      <c r="J91" s="295"/>
      <c r="K91" s="295"/>
      <c r="L91" s="295"/>
      <c r="M91" s="295"/>
      <c r="N91" s="291"/>
      <c r="O91" s="295">
        <v>0</v>
      </c>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45" outlineLevel="1">
      <c r="A94" s="510"/>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v>0</v>
      </c>
      <c r="E95" s="295">
        <v>0</v>
      </c>
      <c r="F95" s="295"/>
      <c r="G95" s="295"/>
      <c r="H95" s="295"/>
      <c r="I95" s="295"/>
      <c r="J95" s="295"/>
      <c r="K95" s="295"/>
      <c r="L95" s="295"/>
      <c r="M95" s="295"/>
      <c r="N95" s="291"/>
      <c r="O95" s="295">
        <v>0</v>
      </c>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v>0</v>
      </c>
      <c r="E98" s="295">
        <v>0</v>
      </c>
      <c r="F98" s="295"/>
      <c r="G98" s="295"/>
      <c r="H98" s="295"/>
      <c r="I98" s="295"/>
      <c r="J98" s="295"/>
      <c r="K98" s="295"/>
      <c r="L98" s="295"/>
      <c r="M98" s="295"/>
      <c r="N98" s="295">
        <v>0</v>
      </c>
      <c r="O98" s="295">
        <v>0</v>
      </c>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4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295">
        <v>499572</v>
      </c>
      <c r="E102" s="295">
        <v>499572</v>
      </c>
      <c r="F102" s="295">
        <v>499572</v>
      </c>
      <c r="G102" s="295">
        <v>499572</v>
      </c>
      <c r="H102" s="295">
        <v>499572</v>
      </c>
      <c r="I102" s="295">
        <v>499572</v>
      </c>
      <c r="J102" s="295">
        <v>499572.19990000001</v>
      </c>
      <c r="K102" s="696">
        <v>499572.19991078402</v>
      </c>
      <c r="L102" s="295"/>
      <c r="M102" s="295"/>
      <c r="N102" s="295">
        <v>12</v>
      </c>
      <c r="O102" s="295">
        <v>90.079109120000012</v>
      </c>
      <c r="P102" s="295">
        <v>90.079109120000012</v>
      </c>
      <c r="Q102" s="295">
        <v>90.079109120000012</v>
      </c>
      <c r="R102" s="295">
        <v>90.079109120000012</v>
      </c>
      <c r="S102" s="295">
        <v>90.08</v>
      </c>
      <c r="T102" s="295">
        <v>90.05</v>
      </c>
      <c r="U102" s="295">
        <v>90.078999999999994</v>
      </c>
      <c r="V102" s="696">
        <v>90.079109119999998</v>
      </c>
      <c r="W102" s="295"/>
      <c r="X102" s="295"/>
      <c r="Y102" s="410"/>
      <c r="Z102" s="410"/>
      <c r="AA102" s="410">
        <v>1</v>
      </c>
      <c r="AB102" s="410"/>
      <c r="AC102" s="410"/>
      <c r="AD102" s="410"/>
      <c r="AE102" s="415"/>
      <c r="AF102" s="415"/>
      <c r="AG102" s="415"/>
      <c r="AH102" s="415"/>
      <c r="AI102" s="415"/>
      <c r="AJ102" s="415"/>
      <c r="AK102" s="415"/>
      <c r="AL102" s="415"/>
      <c r="AM102" s="296">
        <f>SUM(Y102:AL102)</f>
        <v>1</v>
      </c>
    </row>
    <row r="103" spans="1:39" s="283" customFormat="1" ht="15" outlineLevel="1">
      <c r="A103" s="509"/>
      <c r="B103" s="315" t="s">
        <v>214</v>
      </c>
      <c r="C103" s="291" t="s">
        <v>163</v>
      </c>
      <c r="D103" s="295">
        <v>4648</v>
      </c>
      <c r="E103" s="295">
        <v>4648</v>
      </c>
      <c r="F103" s="295">
        <v>4648</v>
      </c>
      <c r="G103" s="295">
        <v>4648</v>
      </c>
      <c r="H103" s="295">
        <v>4648</v>
      </c>
      <c r="I103" s="295">
        <v>4648</v>
      </c>
      <c r="J103" s="295">
        <v>4326.6578</v>
      </c>
      <c r="K103" s="295">
        <v>0</v>
      </c>
      <c r="L103" s="295"/>
      <c r="M103" s="295"/>
      <c r="N103" s="295">
        <f>N102</f>
        <v>12</v>
      </c>
      <c r="O103" s="295">
        <v>0.77</v>
      </c>
      <c r="P103" s="295">
        <v>1</v>
      </c>
      <c r="Q103" s="295">
        <v>1</v>
      </c>
      <c r="R103" s="295">
        <v>1</v>
      </c>
      <c r="S103" s="295">
        <v>1</v>
      </c>
      <c r="T103" s="295">
        <v>0.77</v>
      </c>
      <c r="U103" s="295">
        <v>0.71681600000000001</v>
      </c>
      <c r="V103" s="295"/>
      <c r="W103" s="295"/>
      <c r="X103" s="295"/>
      <c r="Y103" s="411">
        <f>Y102</f>
        <v>0</v>
      </c>
      <c r="Z103" s="411">
        <f>Z102</f>
        <v>0</v>
      </c>
      <c r="AA103" s="411">
        <f t="shared" ref="AA103:AL103" si="25">AA102</f>
        <v>1</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295">
        <v>38721</v>
      </c>
      <c r="E105" s="295">
        <v>38721</v>
      </c>
      <c r="F105" s="295">
        <v>38721</v>
      </c>
      <c r="G105" s="295">
        <v>38721</v>
      </c>
      <c r="H105" s="295">
        <v>38721</v>
      </c>
      <c r="I105" s="295">
        <v>38720.5</v>
      </c>
      <c r="J105" s="295">
        <v>38720.533600000002</v>
      </c>
      <c r="K105" s="696">
        <v>38720.533360655987</v>
      </c>
      <c r="L105" s="295"/>
      <c r="M105" s="295"/>
      <c r="N105" s="295">
        <v>12</v>
      </c>
      <c r="O105" s="295">
        <v>7.54</v>
      </c>
      <c r="P105" s="295">
        <v>7.54</v>
      </c>
      <c r="Q105" s="295">
        <v>7.54</v>
      </c>
      <c r="R105" s="295">
        <v>7.54</v>
      </c>
      <c r="S105" s="295">
        <v>7.54</v>
      </c>
      <c r="T105" s="295">
        <v>7.54</v>
      </c>
      <c r="U105" s="295">
        <v>7.5389999999999997</v>
      </c>
      <c r="V105" s="696">
        <v>7.5390446574486001</v>
      </c>
      <c r="W105" s="295"/>
      <c r="X105" s="295"/>
      <c r="Y105" s="410"/>
      <c r="Z105" s="410"/>
      <c r="AA105" s="410">
        <v>1</v>
      </c>
      <c r="AB105" s="410"/>
      <c r="AC105" s="410"/>
      <c r="AD105" s="410"/>
      <c r="AE105" s="415"/>
      <c r="AF105" s="415"/>
      <c r="AG105" s="415"/>
      <c r="AH105" s="415"/>
      <c r="AI105" s="415"/>
      <c r="AJ105" s="415"/>
      <c r="AK105" s="415"/>
      <c r="AL105" s="415"/>
      <c r="AM105" s="296">
        <f>SUM(Y105:AL105)</f>
        <v>1</v>
      </c>
    </row>
    <row r="106" spans="1:39" s="283" customFormat="1" ht="15" outlineLevel="1">
      <c r="A106" s="509"/>
      <c r="B106" s="315" t="s">
        <v>214</v>
      </c>
      <c r="C106" s="291" t="s">
        <v>163</v>
      </c>
      <c r="D106" s="295">
        <v>9943</v>
      </c>
      <c r="E106" s="295">
        <v>9943</v>
      </c>
      <c r="F106" s="295">
        <v>9943</v>
      </c>
      <c r="G106" s="295">
        <v>9943</v>
      </c>
      <c r="H106" s="295">
        <v>9943</v>
      </c>
      <c r="I106" s="295">
        <v>9943</v>
      </c>
      <c r="J106" s="295">
        <v>9943.0666000000001</v>
      </c>
      <c r="K106" s="696">
        <v>9943.0666393440115</v>
      </c>
      <c r="L106" s="295"/>
      <c r="M106" s="295"/>
      <c r="N106" s="295">
        <f>N105</f>
        <v>12</v>
      </c>
      <c r="O106" s="295">
        <v>1.94</v>
      </c>
      <c r="P106" s="295">
        <v>1.94</v>
      </c>
      <c r="Q106" s="295">
        <v>1.94</v>
      </c>
      <c r="R106" s="295">
        <v>1.94</v>
      </c>
      <c r="S106" s="295">
        <v>1.94</v>
      </c>
      <c r="T106" s="295">
        <v>1.96</v>
      </c>
      <c r="U106" s="295">
        <v>1.9359550000000001</v>
      </c>
      <c r="V106" s="696">
        <v>1.9359553425514</v>
      </c>
      <c r="W106" s="295"/>
      <c r="X106" s="295"/>
      <c r="Y106" s="411">
        <f>Y105</f>
        <v>0</v>
      </c>
      <c r="Z106" s="411">
        <f>Z105</f>
        <v>0</v>
      </c>
      <c r="AA106" s="411">
        <f>AA105</f>
        <v>1</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4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v>0</v>
      </c>
      <c r="E108" s="295">
        <v>0</v>
      </c>
      <c r="F108" s="295"/>
      <c r="G108" s="295"/>
      <c r="H108" s="295"/>
      <c r="I108" s="295"/>
      <c r="J108" s="295"/>
      <c r="K108" s="295"/>
      <c r="L108" s="295"/>
      <c r="M108" s="295"/>
      <c r="N108" s="295">
        <v>0</v>
      </c>
      <c r="O108" s="295">
        <v>0</v>
      </c>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v>0</v>
      </c>
      <c r="E111" s="295">
        <v>0</v>
      </c>
      <c r="F111" s="295"/>
      <c r="G111" s="295"/>
      <c r="H111" s="295"/>
      <c r="I111" s="295"/>
      <c r="J111" s="295"/>
      <c r="K111" s="295"/>
      <c r="L111" s="295"/>
      <c r="M111" s="295"/>
      <c r="N111" s="295">
        <v>0</v>
      </c>
      <c r="O111" s="295">
        <v>0</v>
      </c>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489</v>
      </c>
      <c r="C114" s="291" t="s">
        <v>25</v>
      </c>
      <c r="D114" s="295">
        <v>0</v>
      </c>
      <c r="E114" s="295">
        <v>0</v>
      </c>
      <c r="F114" s="295"/>
      <c r="G114" s="295"/>
      <c r="H114" s="295"/>
      <c r="I114" s="295"/>
      <c r="J114" s="295"/>
      <c r="K114" s="295"/>
      <c r="L114" s="295"/>
      <c r="M114" s="295"/>
      <c r="N114" s="295">
        <v>0</v>
      </c>
      <c r="O114" s="295">
        <v>0</v>
      </c>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45" outlineLevel="1">
      <c r="A117" s="509"/>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491</v>
      </c>
      <c r="C118" s="291" t="s">
        <v>25</v>
      </c>
      <c r="D118" s="295">
        <v>0</v>
      </c>
      <c r="E118" s="295">
        <v>0</v>
      </c>
      <c r="F118" s="295"/>
      <c r="G118" s="295"/>
      <c r="H118" s="295"/>
      <c r="I118" s="295"/>
      <c r="J118" s="295"/>
      <c r="K118" s="295"/>
      <c r="L118" s="295"/>
      <c r="M118" s="295"/>
      <c r="N118" s="295">
        <v>0</v>
      </c>
      <c r="O118" s="295">
        <v>0</v>
      </c>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492</v>
      </c>
      <c r="C121" s="291" t="s">
        <v>25</v>
      </c>
      <c r="D121" s="295">
        <v>0</v>
      </c>
      <c r="E121" s="295">
        <v>0</v>
      </c>
      <c r="F121" s="295"/>
      <c r="G121" s="295"/>
      <c r="H121" s="295"/>
      <c r="I121" s="295"/>
      <c r="J121" s="295"/>
      <c r="K121" s="295"/>
      <c r="L121" s="295"/>
      <c r="M121" s="295"/>
      <c r="N121" s="295">
        <v>0</v>
      </c>
      <c r="O121" s="295">
        <v>0</v>
      </c>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493</v>
      </c>
      <c r="C124" s="291" t="s">
        <v>25</v>
      </c>
      <c r="D124" s="295">
        <v>0</v>
      </c>
      <c r="E124" s="295">
        <v>0</v>
      </c>
      <c r="F124" s="295"/>
      <c r="G124" s="295"/>
      <c r="H124" s="295"/>
      <c r="I124" s="295"/>
      <c r="J124" s="295"/>
      <c r="K124" s="295"/>
      <c r="L124" s="295"/>
      <c r="M124" s="295"/>
      <c r="N124" s="295">
        <v>12</v>
      </c>
      <c r="O124" s="295">
        <v>0</v>
      </c>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45">
      <c r="A127" s="509"/>
      <c r="B127" s="327" t="s">
        <v>237</v>
      </c>
      <c r="C127" s="328"/>
      <c r="D127" s="328">
        <f>SUM(D22:D125)</f>
        <v>3008744.54</v>
      </c>
      <c r="E127" s="328">
        <f t="shared" ref="E127:I127" si="33">SUM(E22:E125)</f>
        <v>2990607.94</v>
      </c>
      <c r="F127" s="328">
        <f t="shared" si="33"/>
        <v>2988139.66</v>
      </c>
      <c r="G127" s="328">
        <f t="shared" si="33"/>
        <v>2978829.98</v>
      </c>
      <c r="H127" s="328">
        <f t="shared" si="33"/>
        <v>2866468.13</v>
      </c>
      <c r="I127" s="328">
        <f t="shared" si="33"/>
        <v>2669841.11</v>
      </c>
      <c r="J127" s="328">
        <f>SUM(J22:J125)</f>
        <v>2548308.1125400001</v>
      </c>
      <c r="K127" s="328">
        <f>SUM(K22:K125)</f>
        <v>2540984.4777242071</v>
      </c>
      <c r="L127" s="328"/>
      <c r="M127" s="328"/>
      <c r="N127" s="328"/>
      <c r="O127" s="328">
        <f t="shared" ref="O127:U127" si="34">SUM(O22:O125)</f>
        <v>1007.8625805473281</v>
      </c>
      <c r="P127" s="328">
        <f t="shared" si="34"/>
        <v>662.81258054732814</v>
      </c>
      <c r="Q127" s="328">
        <f t="shared" si="34"/>
        <v>661.9288768634699</v>
      </c>
      <c r="R127" s="328">
        <f t="shared" si="34"/>
        <v>657.28676334562726</v>
      </c>
      <c r="S127" s="328">
        <f t="shared" si="34"/>
        <v>643.79000000000008</v>
      </c>
      <c r="T127" s="328">
        <f t="shared" si="34"/>
        <v>621.02319999999997</v>
      </c>
      <c r="U127" s="328">
        <f t="shared" si="34"/>
        <v>607.98285650000003</v>
      </c>
      <c r="V127" s="328">
        <f>SUM(V22:V125)</f>
        <v>605.05951031233201</v>
      </c>
      <c r="W127" s="328"/>
      <c r="X127" s="328"/>
      <c r="Y127" s="329">
        <f>IF(Y21="kWh",SUMPRODUCT(D22:D125,Y22:Y125))</f>
        <v>1204877.54</v>
      </c>
      <c r="Z127" s="329">
        <f>IF(Z21="kWh",SUMPRODUCT(D22:D125,Z22:Z125))</f>
        <v>43922</v>
      </c>
      <c r="AA127" s="329">
        <f>IF(AA21="kW",SUMPRODUCT(N22:N125,O22:O125,AA22:AA125),SUMPRODUCT(D22:D125,AA22:AA125))</f>
        <v>3608.8939016151262</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4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1.46E-2</v>
      </c>
      <c r="Z130" s="341">
        <f>HLOOKUP(Z$20,'3.  Distribution Rates'!$C$122:$P$133,3,FALSE)</f>
        <v>1.9400000000000001E-2</v>
      </c>
      <c r="AA130" s="341">
        <f>HLOOKUP(AA$20,'3.  Distribution Rates'!$C$122:$P$133,3,FALSE)</f>
        <v>3.9331</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4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5">Y127*Y130</f>
        <v>17591.212084000003</v>
      </c>
      <c r="Z131" s="346">
        <f t="shared" si="35"/>
        <v>852.08680000000004</v>
      </c>
      <c r="AA131" s="347">
        <f t="shared" si="35"/>
        <v>14194.140604442453</v>
      </c>
      <c r="AB131" s="347">
        <f t="shared" si="35"/>
        <v>0</v>
      </c>
      <c r="AC131" s="347">
        <f t="shared" si="35"/>
        <v>0</v>
      </c>
      <c r="AD131" s="347">
        <f t="shared" si="35"/>
        <v>0</v>
      </c>
      <c r="AE131" s="347">
        <f>AE127*AE130</f>
        <v>0</v>
      </c>
      <c r="AF131" s="347">
        <f t="shared" ref="AF131:AL131" si="36">AF127*AF130</f>
        <v>0</v>
      </c>
      <c r="AG131" s="347">
        <f t="shared" si="36"/>
        <v>0</v>
      </c>
      <c r="AH131" s="347">
        <f t="shared" si="36"/>
        <v>0</v>
      </c>
      <c r="AI131" s="347">
        <f t="shared" si="36"/>
        <v>0</v>
      </c>
      <c r="AJ131" s="347">
        <f t="shared" si="36"/>
        <v>0</v>
      </c>
      <c r="AK131" s="347">
        <f t="shared" si="36"/>
        <v>0</v>
      </c>
      <c r="AL131" s="347">
        <f t="shared" si="36"/>
        <v>0</v>
      </c>
      <c r="AM131" s="407">
        <f>SUM(Y131:AL131)</f>
        <v>32637.439488442455</v>
      </c>
    </row>
    <row r="132" spans="1:40" s="303" customFormat="1" ht="15.4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7">Y128*Y130</f>
        <v>0</v>
      </c>
      <c r="Z132" s="347">
        <f t="shared" si="37"/>
        <v>0</v>
      </c>
      <c r="AA132" s="347">
        <f t="shared" si="37"/>
        <v>0</v>
      </c>
      <c r="AB132" s="347">
        <f t="shared" si="37"/>
        <v>0</v>
      </c>
      <c r="AC132" s="347">
        <f t="shared" si="37"/>
        <v>0</v>
      </c>
      <c r="AD132" s="347">
        <f t="shared" si="37"/>
        <v>0</v>
      </c>
      <c r="AE132" s="347">
        <f>AE128*AE130</f>
        <v>0</v>
      </c>
      <c r="AF132" s="347">
        <f t="shared" ref="AF132:AL132" si="38">AF128*AF130</f>
        <v>0</v>
      </c>
      <c r="AG132" s="347">
        <f t="shared" si="38"/>
        <v>0</v>
      </c>
      <c r="AH132" s="347">
        <f t="shared" si="38"/>
        <v>0</v>
      </c>
      <c r="AI132" s="347">
        <f t="shared" si="38"/>
        <v>0</v>
      </c>
      <c r="AJ132" s="347">
        <f t="shared" si="38"/>
        <v>0</v>
      </c>
      <c r="AK132" s="347">
        <f t="shared" si="38"/>
        <v>0</v>
      </c>
      <c r="AL132" s="347">
        <f t="shared" si="38"/>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32637.439488442455</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1204877.24</v>
      </c>
      <c r="Z135" s="291">
        <f>SUMPRODUCT(E22:E125,Z22:Z125)</f>
        <v>43921.7</v>
      </c>
      <c r="AA135" s="291">
        <f>IF(AA21="kW",SUMPRODUCT(N22:N125,P22:P125,AA22:AA125),SUMPRODUCT(E22:E125,AA22:AA125))</f>
        <v>3611.6539016151264</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1204877.24</v>
      </c>
      <c r="Z136" s="291">
        <f>SUMPRODUCT(F22:F125,Z22:Z125)</f>
        <v>41453.42</v>
      </c>
      <c r="AA136" s="291">
        <f>IF(AA21="kW",SUMPRODUCT(N22:N125,Q22:Q125,AA22:AA125),SUMPRODUCT(F22:F125,AA22:AA125))</f>
        <v>3611.6539016151264</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1203675.04</v>
      </c>
      <c r="Z137" s="291">
        <f>SUMPRODUCT(G22:G125,Z22:Z125)</f>
        <v>33345.94</v>
      </c>
      <c r="AA137" s="291">
        <f>IF(AA21="kW",SUMPRODUCT(N22:N125,R22:R125,AA22:AA125),SUMPRODUCT(G22:G125,AA22:AA125))</f>
        <v>3611.6539016151264</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1091313.19</v>
      </c>
      <c r="Z138" s="291">
        <f>SUMPRODUCT(H22:H125,Z22:Z125)</f>
        <v>33345.94</v>
      </c>
      <c r="AA138" s="291">
        <f>IF(AA21="kW",SUMPRODUCT(N22:N125,S22:S125,AA22:AA125),SUMPRODUCT(H22:H125,AA22:AA125))</f>
        <v>3611.6400000000003</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895232.61</v>
      </c>
      <c r="Z139" s="291">
        <f>SUMPRODUCT(I22:I125,Z22:Z125)</f>
        <v>32800</v>
      </c>
      <c r="AA139" s="291">
        <f>IF(AA21="kW",SUMPRODUCT(N22:N125,T22:T125,AA22:AA125),SUMPRODUCT(I22:I125,AA22:AA125))</f>
        <v>3608.7599999999998</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796874.15053999983</v>
      </c>
      <c r="Z140" s="291">
        <f>SUMPRODUCT(J22:J125,Z22:Z125)</f>
        <v>9946.5707999999995</v>
      </c>
      <c r="AA140" s="291">
        <f>IF(AA21="kW",SUMPRODUCT(N22:N125,U22:U125,AA22:AA125),SUMPRODUCT(J22:J125,AA22:AA125))</f>
        <v>3608.157252</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75" customHeight="1">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795407.95788669819</v>
      </c>
      <c r="Z141" s="291">
        <f>SUMPRODUCT(K22:K125,Z22:Z125)</f>
        <v>8415.786384053401</v>
      </c>
      <c r="AA141" s="291">
        <f>IF(AA21="kW",SUMPRODUCT(N22:N125,V22:V125,AA22:AA125),SUMPRODUCT(K22:K125,AA22:AA125))</f>
        <v>3599.5580801776941</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585</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45">
      <c r="B146" s="280" t="s">
        <v>242</v>
      </c>
      <c r="C146" s="281"/>
      <c r="D146" s="590" t="s">
        <v>526</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1100" t="s">
        <v>211</v>
      </c>
      <c r="C147" s="1102" t="s">
        <v>33</v>
      </c>
      <c r="D147" s="284" t="s">
        <v>422</v>
      </c>
      <c r="E147" s="1104" t="s">
        <v>209</v>
      </c>
      <c r="F147" s="1105"/>
      <c r="G147" s="1105"/>
      <c r="H147" s="1105"/>
      <c r="I147" s="1105"/>
      <c r="J147" s="1105"/>
      <c r="K147" s="1105"/>
      <c r="L147" s="1105"/>
      <c r="M147" s="1106"/>
      <c r="N147" s="1107" t="s">
        <v>213</v>
      </c>
      <c r="O147" s="284" t="s">
        <v>423</v>
      </c>
      <c r="P147" s="1104" t="s">
        <v>212</v>
      </c>
      <c r="Q147" s="1105"/>
      <c r="R147" s="1105"/>
      <c r="S147" s="1105"/>
      <c r="T147" s="1105"/>
      <c r="U147" s="1105"/>
      <c r="V147" s="1105"/>
      <c r="W147" s="1105"/>
      <c r="X147" s="1106"/>
      <c r="Y147" s="1097" t="s">
        <v>243</v>
      </c>
      <c r="Z147" s="1098"/>
      <c r="AA147" s="1098"/>
      <c r="AB147" s="1098"/>
      <c r="AC147" s="1098"/>
      <c r="AD147" s="1098"/>
      <c r="AE147" s="1098"/>
      <c r="AF147" s="1098"/>
      <c r="AG147" s="1098"/>
      <c r="AH147" s="1098"/>
      <c r="AI147" s="1098"/>
      <c r="AJ147" s="1098"/>
      <c r="AK147" s="1098"/>
      <c r="AL147" s="1098"/>
      <c r="AM147" s="1099"/>
    </row>
    <row r="148" spans="1:39" ht="60.75" customHeight="1">
      <c r="B148" s="1101"/>
      <c r="C148" s="1103"/>
      <c r="D148" s="285">
        <v>2012</v>
      </c>
      <c r="E148" s="285">
        <v>2013</v>
      </c>
      <c r="F148" s="285">
        <v>2014</v>
      </c>
      <c r="G148" s="285">
        <v>2015</v>
      </c>
      <c r="H148" s="285">
        <v>2016</v>
      </c>
      <c r="I148" s="285">
        <v>2017</v>
      </c>
      <c r="J148" s="285">
        <v>2018</v>
      </c>
      <c r="K148" s="285">
        <v>2019</v>
      </c>
      <c r="L148" s="285">
        <v>2020</v>
      </c>
      <c r="M148" s="285">
        <v>2021</v>
      </c>
      <c r="N148" s="1108"/>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GS&gt;50 kW</v>
      </c>
      <c r="AB148" s="285" t="str">
        <f>'1.  LRAMVA Summary'!G52</f>
        <v>Streetlighting</v>
      </c>
      <c r="AC148" s="285" t="str">
        <f>'1.  LRAMVA Summary'!H52</f>
        <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f>'1.  LRAMVA Summary'!H53</f>
        <v>0</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9">
        <v>1</v>
      </c>
      <c r="B150" s="294" t="s">
        <v>1</v>
      </c>
      <c r="C150" s="291" t="s">
        <v>25</v>
      </c>
      <c r="D150" s="295">
        <v>92074.33</v>
      </c>
      <c r="E150" s="295">
        <v>92074.33</v>
      </c>
      <c r="F150" s="295">
        <v>92074.33</v>
      </c>
      <c r="G150" s="295">
        <v>91869.36</v>
      </c>
      <c r="H150" s="295">
        <v>56194.99</v>
      </c>
      <c r="I150" s="295">
        <v>0</v>
      </c>
      <c r="J150" s="295">
        <v>0</v>
      </c>
      <c r="K150" s="295"/>
      <c r="L150" s="295"/>
      <c r="M150" s="295"/>
      <c r="N150" s="291"/>
      <c r="O150" s="295">
        <v>13.09</v>
      </c>
      <c r="P150" s="295">
        <v>13.09</v>
      </c>
      <c r="Q150" s="295">
        <v>13.09</v>
      </c>
      <c r="R150" s="295">
        <v>12.858000000000001</v>
      </c>
      <c r="S150" s="295">
        <v>7.3879999999999999</v>
      </c>
      <c r="T150" s="295">
        <v>0</v>
      </c>
      <c r="U150" s="295"/>
      <c r="V150" s="295"/>
      <c r="W150" s="295"/>
      <c r="X150" s="295"/>
      <c r="Y150" s="410">
        <v>1</v>
      </c>
      <c r="Z150" s="410"/>
      <c r="AA150" s="410"/>
      <c r="AB150" s="410"/>
      <c r="AC150" s="410"/>
      <c r="AD150" s="410"/>
      <c r="AE150" s="410"/>
      <c r="AF150" s="410"/>
      <c r="AG150" s="410"/>
      <c r="AH150" s="410"/>
      <c r="AI150" s="410"/>
      <c r="AJ150" s="410"/>
      <c r="AK150" s="410"/>
      <c r="AL150" s="410"/>
      <c r="AM150" s="296">
        <f>SUM(Y150:AL150)</f>
        <v>1</v>
      </c>
    </row>
    <row r="151" spans="1:39" ht="1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1</v>
      </c>
      <c r="Z151" s="411">
        <f>Z150</f>
        <v>0</v>
      </c>
      <c r="AA151" s="411">
        <f t="shared" ref="AA151:AL151" si="39">AA150</f>
        <v>0</v>
      </c>
      <c r="AB151" s="411">
        <f t="shared" si="39"/>
        <v>0</v>
      </c>
      <c r="AC151" s="411">
        <f t="shared" si="39"/>
        <v>0</v>
      </c>
      <c r="AD151" s="411">
        <f t="shared" si="39"/>
        <v>0</v>
      </c>
      <c r="AE151" s="411">
        <f t="shared" si="39"/>
        <v>0</v>
      </c>
      <c r="AF151" s="411">
        <f t="shared" si="39"/>
        <v>0</v>
      </c>
      <c r="AG151" s="411">
        <f t="shared" si="39"/>
        <v>0</v>
      </c>
      <c r="AH151" s="411">
        <f t="shared" si="39"/>
        <v>0</v>
      </c>
      <c r="AI151" s="411">
        <f t="shared" si="39"/>
        <v>0</v>
      </c>
      <c r="AJ151" s="411">
        <f t="shared" si="39"/>
        <v>0</v>
      </c>
      <c r="AK151" s="411">
        <f t="shared" si="39"/>
        <v>0</v>
      </c>
      <c r="AL151" s="411">
        <f t="shared" si="39"/>
        <v>0</v>
      </c>
      <c r="AM151" s="505"/>
    </row>
    <row r="152" spans="1:39" ht="15.4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295">
        <v>5076.6099999999997</v>
      </c>
      <c r="E153" s="295">
        <v>5076.6099999999997</v>
      </c>
      <c r="F153" s="295">
        <v>5076.6099999999997</v>
      </c>
      <c r="G153" s="295">
        <v>5060.16</v>
      </c>
      <c r="H153" s="295">
        <v>0</v>
      </c>
      <c r="I153" s="295">
        <v>0</v>
      </c>
      <c r="J153" s="295">
        <v>0</v>
      </c>
      <c r="K153" s="295"/>
      <c r="L153" s="295"/>
      <c r="M153" s="295"/>
      <c r="N153" s="291"/>
      <c r="O153" s="295">
        <v>2.86</v>
      </c>
      <c r="P153" s="295">
        <v>2.86</v>
      </c>
      <c r="Q153" s="295">
        <v>2.86</v>
      </c>
      <c r="R153" s="295">
        <v>2.8370000000000002</v>
      </c>
      <c r="S153" s="295">
        <v>0</v>
      </c>
      <c r="T153" s="295">
        <v>0</v>
      </c>
      <c r="U153" s="295"/>
      <c r="V153" s="295"/>
      <c r="W153" s="295"/>
      <c r="X153" s="295"/>
      <c r="Y153" s="410">
        <v>1</v>
      </c>
      <c r="Z153" s="410"/>
      <c r="AA153" s="410"/>
      <c r="AB153" s="410"/>
      <c r="AC153" s="410"/>
      <c r="AD153" s="410"/>
      <c r="AE153" s="410"/>
      <c r="AF153" s="410"/>
      <c r="AG153" s="410"/>
      <c r="AH153" s="410"/>
      <c r="AI153" s="410"/>
      <c r="AJ153" s="410"/>
      <c r="AK153" s="410"/>
      <c r="AL153" s="410"/>
      <c r="AM153" s="296">
        <f>SUM(Y153:AL153)</f>
        <v>1</v>
      </c>
    </row>
    <row r="154" spans="1:39" ht="1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1</v>
      </c>
      <c r="Z154" s="411">
        <f>Z153</f>
        <v>0</v>
      </c>
      <c r="AA154" s="411">
        <f t="shared" ref="AA154:AL154" si="40">AA153</f>
        <v>0</v>
      </c>
      <c r="AB154" s="411">
        <f t="shared" si="40"/>
        <v>0</v>
      </c>
      <c r="AC154" s="411">
        <f t="shared" si="40"/>
        <v>0</v>
      </c>
      <c r="AD154" s="411">
        <f t="shared" si="40"/>
        <v>0</v>
      </c>
      <c r="AE154" s="411">
        <f t="shared" si="40"/>
        <v>0</v>
      </c>
      <c r="AF154" s="411">
        <f t="shared" si="40"/>
        <v>0</v>
      </c>
      <c r="AG154" s="411">
        <f t="shared" si="40"/>
        <v>0</v>
      </c>
      <c r="AH154" s="411">
        <f t="shared" si="40"/>
        <v>0</v>
      </c>
      <c r="AI154" s="411">
        <f t="shared" si="40"/>
        <v>0</v>
      </c>
      <c r="AJ154" s="411">
        <f t="shared" si="40"/>
        <v>0</v>
      </c>
      <c r="AK154" s="411">
        <f t="shared" si="40"/>
        <v>0</v>
      </c>
      <c r="AL154" s="411">
        <f t="shared" si="40"/>
        <v>0</v>
      </c>
      <c r="AM154" s="505"/>
    </row>
    <row r="155" spans="1:39" ht="15.4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295">
        <v>379038</v>
      </c>
      <c r="E156" s="295">
        <v>379038</v>
      </c>
      <c r="F156" s="295">
        <v>379038</v>
      </c>
      <c r="G156" s="295">
        <v>379038</v>
      </c>
      <c r="H156" s="295">
        <v>379038</v>
      </c>
      <c r="I156" s="295">
        <v>379038.33899999998</v>
      </c>
      <c r="J156" s="696">
        <v>379038.3394690383</v>
      </c>
      <c r="K156" s="295"/>
      <c r="L156" s="295"/>
      <c r="M156" s="295"/>
      <c r="N156" s="291"/>
      <c r="O156" s="295">
        <v>225</v>
      </c>
      <c r="P156" s="295">
        <v>225</v>
      </c>
      <c r="Q156" s="295">
        <v>225</v>
      </c>
      <c r="R156" s="295">
        <v>225</v>
      </c>
      <c r="S156" s="295">
        <v>225.34</v>
      </c>
      <c r="T156" s="295">
        <v>225.34399999999999</v>
      </c>
      <c r="U156" s="696">
        <v>225.3442248430915</v>
      </c>
      <c r="V156" s="295"/>
      <c r="W156" s="295"/>
      <c r="X156" s="295"/>
      <c r="Y156" s="410">
        <v>1</v>
      </c>
      <c r="Z156" s="410"/>
      <c r="AA156" s="410"/>
      <c r="AB156" s="410"/>
      <c r="AC156" s="410"/>
      <c r="AD156" s="410"/>
      <c r="AE156" s="410"/>
      <c r="AF156" s="410"/>
      <c r="AG156" s="410"/>
      <c r="AH156" s="410"/>
      <c r="AI156" s="410"/>
      <c r="AJ156" s="410"/>
      <c r="AK156" s="410"/>
      <c r="AL156" s="410"/>
      <c r="AM156" s="296">
        <f>SUM(Y156:AL156)</f>
        <v>1</v>
      </c>
    </row>
    <row r="157" spans="1:39" ht="15" outlineLevel="1">
      <c r="B157" s="294" t="s">
        <v>244</v>
      </c>
      <c r="C157" s="291" t="s">
        <v>163</v>
      </c>
      <c r="D157" s="295">
        <v>6574</v>
      </c>
      <c r="E157" s="295">
        <v>6574</v>
      </c>
      <c r="F157" s="295">
        <v>6574</v>
      </c>
      <c r="G157" s="295">
        <v>6574</v>
      </c>
      <c r="H157" s="295">
        <v>6574</v>
      </c>
      <c r="I157" s="295">
        <v>6573.6444600000004</v>
      </c>
      <c r="J157" s="295">
        <v>6573.6445028817498</v>
      </c>
      <c r="K157" s="295"/>
      <c r="L157" s="295"/>
      <c r="M157" s="295"/>
      <c r="N157" s="468"/>
      <c r="O157" s="295">
        <v>3</v>
      </c>
      <c r="P157" s="295">
        <v>3</v>
      </c>
      <c r="Q157" s="295">
        <v>3</v>
      </c>
      <c r="R157" s="295">
        <v>3</v>
      </c>
      <c r="S157" s="295">
        <v>3.19</v>
      </c>
      <c r="T157" s="295">
        <v>3.2252730000000001</v>
      </c>
      <c r="U157" s="696">
        <v>3.1899587459999998</v>
      </c>
      <c r="V157" s="295"/>
      <c r="W157" s="295"/>
      <c r="X157" s="295"/>
      <c r="Y157" s="411">
        <f>Y156</f>
        <v>1</v>
      </c>
      <c r="Z157" s="411">
        <f>Z156</f>
        <v>0</v>
      </c>
      <c r="AA157" s="411">
        <f t="shared" ref="AA157:AL157" si="41">AA156</f>
        <v>0</v>
      </c>
      <c r="AB157" s="411">
        <f t="shared" si="41"/>
        <v>0</v>
      </c>
      <c r="AC157" s="411">
        <f t="shared" si="41"/>
        <v>0</v>
      </c>
      <c r="AD157" s="411">
        <f t="shared" si="41"/>
        <v>0</v>
      </c>
      <c r="AE157" s="411">
        <f t="shared" si="41"/>
        <v>0</v>
      </c>
      <c r="AF157" s="411">
        <f t="shared" si="41"/>
        <v>0</v>
      </c>
      <c r="AG157" s="411">
        <f t="shared" si="41"/>
        <v>0</v>
      </c>
      <c r="AH157" s="411">
        <f t="shared" si="41"/>
        <v>0</v>
      </c>
      <c r="AI157" s="411">
        <f t="shared" si="41"/>
        <v>0</v>
      </c>
      <c r="AJ157" s="411">
        <f t="shared" si="41"/>
        <v>0</v>
      </c>
      <c r="AK157" s="411">
        <f t="shared" si="41"/>
        <v>0</v>
      </c>
      <c r="AL157" s="411">
        <f t="shared" si="41"/>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295">
        <v>12096</v>
      </c>
      <c r="E159" s="295">
        <v>12096</v>
      </c>
      <c r="F159" s="295">
        <v>12096</v>
      </c>
      <c r="G159" s="295">
        <v>12096</v>
      </c>
      <c r="H159" s="295">
        <v>11914</v>
      </c>
      <c r="I159" s="295">
        <v>11913.946</v>
      </c>
      <c r="J159" s="295">
        <v>5610.2366772290743</v>
      </c>
      <c r="K159" s="295"/>
      <c r="L159" s="295"/>
      <c r="M159" s="295"/>
      <c r="N159" s="291"/>
      <c r="O159" s="295">
        <v>2.13</v>
      </c>
      <c r="P159" s="295">
        <v>2.13</v>
      </c>
      <c r="Q159" s="295">
        <v>2.13</v>
      </c>
      <c r="R159" s="295">
        <v>2.13</v>
      </c>
      <c r="S159" s="295">
        <v>1.98</v>
      </c>
      <c r="T159" s="295">
        <v>1.98488</v>
      </c>
      <c r="U159" s="295">
        <v>1.6930010708335701</v>
      </c>
      <c r="V159" s="295"/>
      <c r="W159" s="295"/>
      <c r="X159" s="295"/>
      <c r="Y159" s="410">
        <v>1</v>
      </c>
      <c r="Z159" s="410"/>
      <c r="AA159" s="410"/>
      <c r="AB159" s="410"/>
      <c r="AC159" s="410"/>
      <c r="AD159" s="410"/>
      <c r="AE159" s="410"/>
      <c r="AF159" s="410"/>
      <c r="AG159" s="410"/>
      <c r="AH159" s="410"/>
      <c r="AI159" s="410"/>
      <c r="AJ159" s="410"/>
      <c r="AK159" s="410"/>
      <c r="AL159" s="410"/>
      <c r="AM159" s="296">
        <f>SUM(Y159:AL159)</f>
        <v>1</v>
      </c>
    </row>
    <row r="160" spans="1:39" ht="1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1</v>
      </c>
      <c r="Z160" s="411">
        <f>Z159</f>
        <v>0</v>
      </c>
      <c r="AA160" s="411">
        <f t="shared" ref="AA160:AL160" si="42">AA159</f>
        <v>0</v>
      </c>
      <c r="AB160" s="411">
        <f t="shared" si="42"/>
        <v>0</v>
      </c>
      <c r="AC160" s="411">
        <f t="shared" si="42"/>
        <v>0</v>
      </c>
      <c r="AD160" s="411">
        <f t="shared" si="42"/>
        <v>0</v>
      </c>
      <c r="AE160" s="411">
        <f t="shared" si="42"/>
        <v>0</v>
      </c>
      <c r="AF160" s="411">
        <f t="shared" si="42"/>
        <v>0</v>
      </c>
      <c r="AG160" s="411">
        <f t="shared" si="42"/>
        <v>0</v>
      </c>
      <c r="AH160" s="411">
        <f t="shared" si="42"/>
        <v>0</v>
      </c>
      <c r="AI160" s="411">
        <f t="shared" si="42"/>
        <v>0</v>
      </c>
      <c r="AJ160" s="411">
        <f t="shared" si="42"/>
        <v>0</v>
      </c>
      <c r="AK160" s="411">
        <f t="shared" si="42"/>
        <v>0</v>
      </c>
      <c r="AL160" s="411">
        <f t="shared" si="42"/>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295">
        <v>231685</v>
      </c>
      <c r="E162" s="295">
        <v>231685</v>
      </c>
      <c r="F162" s="295">
        <v>231685</v>
      </c>
      <c r="G162" s="295">
        <v>231685</v>
      </c>
      <c r="H162" s="295">
        <v>208270</v>
      </c>
      <c r="I162" s="295">
        <v>169353.198</v>
      </c>
      <c r="J162" s="696">
        <v>115516.25050870549</v>
      </c>
      <c r="K162" s="295"/>
      <c r="L162" s="295"/>
      <c r="M162" s="295"/>
      <c r="N162" s="291"/>
      <c r="O162" s="295">
        <v>13</v>
      </c>
      <c r="P162" s="295">
        <v>13</v>
      </c>
      <c r="Q162" s="295">
        <v>13</v>
      </c>
      <c r="R162" s="295">
        <v>13</v>
      </c>
      <c r="S162" s="295">
        <v>11.72</v>
      </c>
      <c r="T162" s="295">
        <v>9.9169999999999998</v>
      </c>
      <c r="U162" s="696">
        <v>7.4241984885496901</v>
      </c>
      <c r="V162" s="295"/>
      <c r="W162" s="295"/>
      <c r="X162" s="295"/>
      <c r="Y162" s="410">
        <v>1</v>
      </c>
      <c r="Z162" s="410"/>
      <c r="AA162" s="410"/>
      <c r="AB162" s="410"/>
      <c r="AC162" s="410"/>
      <c r="AD162" s="410"/>
      <c r="AE162" s="410"/>
      <c r="AF162" s="410"/>
      <c r="AG162" s="410"/>
      <c r="AH162" s="410"/>
      <c r="AI162" s="410"/>
      <c r="AJ162" s="410"/>
      <c r="AK162" s="410"/>
      <c r="AL162" s="410"/>
      <c r="AM162" s="296">
        <f>SUM(Y162:AL162)</f>
        <v>1</v>
      </c>
    </row>
    <row r="163" spans="1:39" ht="1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1</v>
      </c>
      <c r="Z163" s="411">
        <f>Z162</f>
        <v>0</v>
      </c>
      <c r="AA163" s="411">
        <f t="shared" ref="AA163:AL163" si="43">AA162</f>
        <v>0</v>
      </c>
      <c r="AB163" s="411">
        <f t="shared" si="43"/>
        <v>0</v>
      </c>
      <c r="AC163" s="411">
        <f t="shared" si="43"/>
        <v>0</v>
      </c>
      <c r="AD163" s="411">
        <f t="shared" si="43"/>
        <v>0</v>
      </c>
      <c r="AE163" s="411">
        <f t="shared" si="43"/>
        <v>0</v>
      </c>
      <c r="AF163" s="411">
        <f t="shared" si="43"/>
        <v>0</v>
      </c>
      <c r="AG163" s="411">
        <f t="shared" si="43"/>
        <v>0</v>
      </c>
      <c r="AH163" s="411">
        <f t="shared" si="43"/>
        <v>0</v>
      </c>
      <c r="AI163" s="411">
        <f t="shared" si="43"/>
        <v>0</v>
      </c>
      <c r="AJ163" s="411">
        <f t="shared" si="43"/>
        <v>0</v>
      </c>
      <c r="AK163" s="411">
        <f t="shared" si="43"/>
        <v>0</v>
      </c>
      <c r="AL163" s="411">
        <f t="shared" si="43"/>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v>0</v>
      </c>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4">AA165</f>
        <v>0</v>
      </c>
      <c r="AB166" s="411">
        <f t="shared" si="44"/>
        <v>0</v>
      </c>
      <c r="AC166" s="411">
        <f t="shared" si="44"/>
        <v>0</v>
      </c>
      <c r="AD166" s="411">
        <f t="shared" si="44"/>
        <v>0</v>
      </c>
      <c r="AE166" s="411">
        <f t="shared" si="44"/>
        <v>0</v>
      </c>
      <c r="AF166" s="411">
        <f t="shared" si="44"/>
        <v>0</v>
      </c>
      <c r="AG166" s="411">
        <f t="shared" si="44"/>
        <v>0</v>
      </c>
      <c r="AH166" s="411">
        <f t="shared" si="44"/>
        <v>0</v>
      </c>
      <c r="AI166" s="411">
        <f t="shared" si="44"/>
        <v>0</v>
      </c>
      <c r="AJ166" s="411">
        <f t="shared" si="44"/>
        <v>0</v>
      </c>
      <c r="AK166" s="411">
        <f t="shared" si="44"/>
        <v>0</v>
      </c>
      <c r="AL166" s="411">
        <f t="shared" si="44"/>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v>3263.28</v>
      </c>
      <c r="E168" s="295">
        <v>0</v>
      </c>
      <c r="F168" s="295">
        <v>0</v>
      </c>
      <c r="G168" s="295">
        <v>0</v>
      </c>
      <c r="H168" s="295">
        <v>0</v>
      </c>
      <c r="I168" s="295">
        <v>0</v>
      </c>
      <c r="J168" s="295"/>
      <c r="K168" s="295"/>
      <c r="L168" s="295"/>
      <c r="M168" s="295"/>
      <c r="N168" s="291"/>
      <c r="O168" s="295">
        <v>449.78</v>
      </c>
      <c r="P168" s="295">
        <v>0</v>
      </c>
      <c r="Q168" s="295">
        <v>0</v>
      </c>
      <c r="R168" s="295">
        <v>0</v>
      </c>
      <c r="S168" s="295">
        <v>0</v>
      </c>
      <c r="T168" s="295">
        <v>0</v>
      </c>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5">AA168</f>
        <v>0</v>
      </c>
      <c r="AB169" s="411">
        <f t="shared" si="45"/>
        <v>0</v>
      </c>
      <c r="AC169" s="411">
        <f t="shared" si="45"/>
        <v>0</v>
      </c>
      <c r="AD169" s="411">
        <f t="shared" si="45"/>
        <v>0</v>
      </c>
      <c r="AE169" s="411">
        <f t="shared" si="45"/>
        <v>0</v>
      </c>
      <c r="AF169" s="411">
        <f t="shared" si="45"/>
        <v>0</v>
      </c>
      <c r="AG169" s="411">
        <f t="shared" si="45"/>
        <v>0</v>
      </c>
      <c r="AH169" s="411">
        <f t="shared" si="45"/>
        <v>0</v>
      </c>
      <c r="AI169" s="411">
        <f t="shared" si="45"/>
        <v>0</v>
      </c>
      <c r="AJ169" s="411">
        <f t="shared" si="45"/>
        <v>0</v>
      </c>
      <c r="AK169" s="411">
        <f t="shared" si="45"/>
        <v>0</v>
      </c>
      <c r="AL169" s="411">
        <f t="shared" si="45"/>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244</v>
      </c>
      <c r="C172" s="291" t="s">
        <v>163</v>
      </c>
      <c r="D172" s="295"/>
      <c r="E172" s="295">
        <v>484</v>
      </c>
      <c r="F172" s="295">
        <v>0</v>
      </c>
      <c r="G172" s="295"/>
      <c r="H172" s="295"/>
      <c r="I172" s="295"/>
      <c r="J172" s="295"/>
      <c r="K172" s="295"/>
      <c r="L172" s="295"/>
      <c r="M172" s="295"/>
      <c r="N172" s="291"/>
      <c r="O172" s="295"/>
      <c r="P172" s="295">
        <v>494</v>
      </c>
      <c r="Q172" s="295">
        <v>446</v>
      </c>
      <c r="R172" s="295"/>
      <c r="S172" s="295"/>
      <c r="T172" s="295"/>
      <c r="U172" s="295"/>
      <c r="V172" s="295"/>
      <c r="W172" s="295"/>
      <c r="X172" s="295"/>
      <c r="Y172" s="411">
        <f>Y171</f>
        <v>0</v>
      </c>
      <c r="Z172" s="411">
        <f>Z171</f>
        <v>0</v>
      </c>
      <c r="AA172" s="411">
        <f t="shared" ref="AA172:AL172" si="46">AA171</f>
        <v>0</v>
      </c>
      <c r="AB172" s="411">
        <f t="shared" si="46"/>
        <v>0</v>
      </c>
      <c r="AC172" s="411">
        <f t="shared" si="46"/>
        <v>0</v>
      </c>
      <c r="AD172" s="411">
        <f t="shared" si="46"/>
        <v>0</v>
      </c>
      <c r="AE172" s="411">
        <f t="shared" si="46"/>
        <v>0</v>
      </c>
      <c r="AF172" s="411">
        <f t="shared" si="46"/>
        <v>0</v>
      </c>
      <c r="AG172" s="411">
        <f t="shared" si="46"/>
        <v>0</v>
      </c>
      <c r="AH172" s="411">
        <f t="shared" si="46"/>
        <v>0</v>
      </c>
      <c r="AI172" s="411">
        <f t="shared" si="46"/>
        <v>0</v>
      </c>
      <c r="AJ172" s="411">
        <f t="shared" si="46"/>
        <v>0</v>
      </c>
      <c r="AK172" s="411">
        <f t="shared" si="46"/>
        <v>0</v>
      </c>
      <c r="AL172" s="411">
        <f t="shared" si="46"/>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7">AA174</f>
        <v>0</v>
      </c>
      <c r="AB175" s="411">
        <f t="shared" si="47"/>
        <v>0</v>
      </c>
      <c r="AC175" s="411">
        <f t="shared" si="47"/>
        <v>0</v>
      </c>
      <c r="AD175" s="411">
        <f t="shared" si="47"/>
        <v>0</v>
      </c>
      <c r="AE175" s="411">
        <f t="shared" si="47"/>
        <v>0</v>
      </c>
      <c r="AF175" s="411">
        <f t="shared" si="47"/>
        <v>0</v>
      </c>
      <c r="AG175" s="411">
        <f t="shared" si="47"/>
        <v>0</v>
      </c>
      <c r="AH175" s="411">
        <f t="shared" si="47"/>
        <v>0</v>
      </c>
      <c r="AI175" s="411">
        <f t="shared" si="47"/>
        <v>0</v>
      </c>
      <c r="AJ175" s="411">
        <f t="shared" si="47"/>
        <v>0</v>
      </c>
      <c r="AK175" s="411">
        <f t="shared" si="47"/>
        <v>0</v>
      </c>
      <c r="AL175" s="411">
        <f t="shared" si="47"/>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4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295">
        <v>1456233</v>
      </c>
      <c r="E178" s="295">
        <v>1456233</v>
      </c>
      <c r="F178" s="295">
        <v>1456233</v>
      </c>
      <c r="G178" s="295">
        <v>1443057</v>
      </c>
      <c r="H178" s="295">
        <v>1443057</v>
      </c>
      <c r="I178" s="295">
        <v>1436047.2819999999</v>
      </c>
      <c r="J178" s="696">
        <v>1412736.4545250912</v>
      </c>
      <c r="K178" s="295"/>
      <c r="L178" s="295"/>
      <c r="M178" s="295"/>
      <c r="N178" s="295">
        <v>12</v>
      </c>
      <c r="O178" s="295">
        <v>245.34</v>
      </c>
      <c r="P178" s="295">
        <v>245.34</v>
      </c>
      <c r="Q178" s="295">
        <v>245.34</v>
      </c>
      <c r="R178" s="295">
        <v>241.36</v>
      </c>
      <c r="S178" s="295">
        <v>240.59</v>
      </c>
      <c r="T178" s="295">
        <v>238.46700000000001</v>
      </c>
      <c r="U178" s="696">
        <v>235.2678240406718</v>
      </c>
      <c r="V178" s="295"/>
      <c r="W178" s="295"/>
      <c r="X178" s="295"/>
      <c r="Y178" s="467"/>
      <c r="Z178" s="469"/>
      <c r="AA178" s="469">
        <v>1</v>
      </c>
      <c r="AB178" s="415"/>
      <c r="AC178" s="415"/>
      <c r="AD178" s="415"/>
      <c r="AE178" s="415"/>
      <c r="AF178" s="415"/>
      <c r="AG178" s="415"/>
      <c r="AH178" s="415"/>
      <c r="AI178" s="415"/>
      <c r="AJ178" s="415"/>
      <c r="AK178" s="415"/>
      <c r="AL178" s="415"/>
      <c r="AM178" s="296">
        <f>SUM(Y178:AL178)</f>
        <v>1</v>
      </c>
    </row>
    <row r="179" spans="1:39" ht="15" outlineLevel="1">
      <c r="B179" s="294" t="s">
        <v>244</v>
      </c>
      <c r="C179" s="291" t="s">
        <v>163</v>
      </c>
      <c r="D179" s="295">
        <v>653792</v>
      </c>
      <c r="E179" s="295">
        <v>653792</v>
      </c>
      <c r="F179" s="295">
        <v>653792</v>
      </c>
      <c r="G179" s="295">
        <v>653792</v>
      </c>
      <c r="H179" s="295">
        <v>653792</v>
      </c>
      <c r="I179" s="295">
        <v>653791.59199999995</v>
      </c>
      <c r="J179" s="696">
        <v>649913.33113442699</v>
      </c>
      <c r="K179" s="295"/>
      <c r="L179" s="295"/>
      <c r="M179" s="295"/>
      <c r="N179" s="295">
        <f>N178</f>
        <v>12</v>
      </c>
      <c r="O179" s="295">
        <v>91.12</v>
      </c>
      <c r="P179" s="295">
        <v>91.12</v>
      </c>
      <c r="Q179" s="295">
        <v>91.12</v>
      </c>
      <c r="R179" s="295">
        <v>91.12</v>
      </c>
      <c r="S179" s="295">
        <v>91.12</v>
      </c>
      <c r="T179" s="295">
        <v>91.120679999999993</v>
      </c>
      <c r="U179" s="696">
        <v>90.184883650000003</v>
      </c>
      <c r="V179" s="295"/>
      <c r="W179" s="295"/>
      <c r="X179" s="295"/>
      <c r="Y179" s="411">
        <f>Y178</f>
        <v>0</v>
      </c>
      <c r="Z179" s="411">
        <f>Z178</f>
        <v>0</v>
      </c>
      <c r="AA179" s="411">
        <f t="shared" ref="AA179:AL179" si="48">AA178</f>
        <v>1</v>
      </c>
      <c r="AB179" s="411">
        <f t="shared" si="48"/>
        <v>0</v>
      </c>
      <c r="AC179" s="411">
        <f t="shared" si="48"/>
        <v>0</v>
      </c>
      <c r="AD179" s="411">
        <f t="shared" si="48"/>
        <v>0</v>
      </c>
      <c r="AE179" s="411">
        <f t="shared" si="48"/>
        <v>0</v>
      </c>
      <c r="AF179" s="411">
        <f t="shared" si="48"/>
        <v>0</v>
      </c>
      <c r="AG179" s="411">
        <f t="shared" si="48"/>
        <v>0</v>
      </c>
      <c r="AH179" s="411">
        <f t="shared" si="48"/>
        <v>0</v>
      </c>
      <c r="AI179" s="411">
        <f t="shared" si="48"/>
        <v>0</v>
      </c>
      <c r="AJ179" s="411">
        <f t="shared" si="48"/>
        <v>0</v>
      </c>
      <c r="AK179" s="411">
        <f t="shared" si="48"/>
        <v>0</v>
      </c>
      <c r="AL179" s="411">
        <f t="shared" si="48"/>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295">
        <v>46962.25</v>
      </c>
      <c r="E181" s="295">
        <v>46962.25</v>
      </c>
      <c r="F181" s="295">
        <v>46414.25</v>
      </c>
      <c r="G181" s="295">
        <v>34154.160000000003</v>
      </c>
      <c r="H181" s="295">
        <v>34154.160000000003</v>
      </c>
      <c r="I181" s="295">
        <v>22190.704900000001</v>
      </c>
      <c r="J181" s="696">
        <v>22190.704966213478</v>
      </c>
      <c r="K181" s="295"/>
      <c r="L181" s="295"/>
      <c r="M181" s="295"/>
      <c r="N181" s="295">
        <v>12</v>
      </c>
      <c r="O181" s="295">
        <v>11.645</v>
      </c>
      <c r="P181" s="295">
        <v>11.645</v>
      </c>
      <c r="Q181" s="295">
        <v>11.51</v>
      </c>
      <c r="R181" s="295">
        <v>8.8870000000000005</v>
      </c>
      <c r="S181" s="295">
        <v>8.8870000000000005</v>
      </c>
      <c r="T181" s="295">
        <v>5.8252990000000002</v>
      </c>
      <c r="U181" s="696">
        <v>5.8252997992152196</v>
      </c>
      <c r="V181" s="295"/>
      <c r="W181" s="295"/>
      <c r="X181" s="295"/>
      <c r="Y181" s="415"/>
      <c r="Z181" s="469">
        <v>1</v>
      </c>
      <c r="AA181" s="415"/>
      <c r="AB181" s="415"/>
      <c r="AC181" s="415"/>
      <c r="AD181" s="415"/>
      <c r="AE181" s="415"/>
      <c r="AF181" s="415"/>
      <c r="AG181" s="415"/>
      <c r="AH181" s="415"/>
      <c r="AI181" s="415"/>
      <c r="AJ181" s="415"/>
      <c r="AK181" s="415"/>
      <c r="AL181" s="415"/>
      <c r="AM181" s="296">
        <f>SUM(Y181:AL181)</f>
        <v>1</v>
      </c>
    </row>
    <row r="182" spans="1:39" ht="1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1</v>
      </c>
      <c r="AA182" s="411">
        <f t="shared" ref="AA182:AL182" si="49">AA181</f>
        <v>0</v>
      </c>
      <c r="AB182" s="411">
        <f t="shared" si="49"/>
        <v>0</v>
      </c>
      <c r="AC182" s="411">
        <f t="shared" si="49"/>
        <v>0</v>
      </c>
      <c r="AD182" s="411">
        <f t="shared" si="49"/>
        <v>0</v>
      </c>
      <c r="AE182" s="411">
        <f t="shared" si="49"/>
        <v>0</v>
      </c>
      <c r="AF182" s="411">
        <f t="shared" si="49"/>
        <v>0</v>
      </c>
      <c r="AG182" s="411">
        <f t="shared" si="49"/>
        <v>0</v>
      </c>
      <c r="AH182" s="411">
        <f t="shared" si="49"/>
        <v>0</v>
      </c>
      <c r="AI182" s="411">
        <f t="shared" si="49"/>
        <v>0</v>
      </c>
      <c r="AJ182" s="411">
        <f t="shared" si="49"/>
        <v>0</v>
      </c>
      <c r="AK182" s="411">
        <f t="shared" si="49"/>
        <v>0</v>
      </c>
      <c r="AL182" s="411">
        <f t="shared" si="49"/>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50">AA184</f>
        <v>0</v>
      </c>
      <c r="AB185" s="411">
        <f t="shared" si="50"/>
        <v>0</v>
      </c>
      <c r="AC185" s="411">
        <f t="shared" si="50"/>
        <v>0</v>
      </c>
      <c r="AD185" s="411">
        <f t="shared" si="50"/>
        <v>0</v>
      </c>
      <c r="AE185" s="411">
        <f t="shared" si="50"/>
        <v>0</v>
      </c>
      <c r="AF185" s="411">
        <f t="shared" si="50"/>
        <v>0</v>
      </c>
      <c r="AG185" s="411">
        <f t="shared" si="50"/>
        <v>0</v>
      </c>
      <c r="AH185" s="411">
        <f t="shared" si="50"/>
        <v>0</v>
      </c>
      <c r="AI185" s="411">
        <f t="shared" si="50"/>
        <v>0</v>
      </c>
      <c r="AJ185" s="411">
        <f t="shared" si="50"/>
        <v>0</v>
      </c>
      <c r="AK185" s="411">
        <f t="shared" si="50"/>
        <v>0</v>
      </c>
      <c r="AL185" s="411">
        <f t="shared" si="50"/>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51">AA187</f>
        <v>0</v>
      </c>
      <c r="AB188" s="411">
        <f t="shared" si="51"/>
        <v>0</v>
      </c>
      <c r="AC188" s="411">
        <f t="shared" si="51"/>
        <v>0</v>
      </c>
      <c r="AD188" s="411">
        <f t="shared" si="51"/>
        <v>0</v>
      </c>
      <c r="AE188" s="411">
        <f t="shared" si="51"/>
        <v>0</v>
      </c>
      <c r="AF188" s="411">
        <f t="shared" si="51"/>
        <v>0</v>
      </c>
      <c r="AG188" s="411">
        <f t="shared" si="51"/>
        <v>0</v>
      </c>
      <c r="AH188" s="411">
        <f t="shared" si="51"/>
        <v>0</v>
      </c>
      <c r="AI188" s="411">
        <f t="shared" si="51"/>
        <v>0</v>
      </c>
      <c r="AJ188" s="411">
        <f t="shared" si="51"/>
        <v>0</v>
      </c>
      <c r="AK188" s="411">
        <f t="shared" si="51"/>
        <v>0</v>
      </c>
      <c r="AL188" s="411">
        <f t="shared" si="51"/>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2">AA190</f>
        <v>0</v>
      </c>
      <c r="AB191" s="411">
        <f t="shared" si="52"/>
        <v>0</v>
      </c>
      <c r="AC191" s="411">
        <f t="shared" si="52"/>
        <v>0</v>
      </c>
      <c r="AD191" s="411">
        <f t="shared" si="52"/>
        <v>0</v>
      </c>
      <c r="AE191" s="411">
        <f t="shared" si="52"/>
        <v>0</v>
      </c>
      <c r="AF191" s="411">
        <f t="shared" si="52"/>
        <v>0</v>
      </c>
      <c r="AG191" s="411">
        <f t="shared" si="52"/>
        <v>0</v>
      </c>
      <c r="AH191" s="411">
        <f t="shared" si="52"/>
        <v>0</v>
      </c>
      <c r="AI191" s="411">
        <f t="shared" si="52"/>
        <v>0</v>
      </c>
      <c r="AJ191" s="411">
        <f t="shared" si="52"/>
        <v>0</v>
      </c>
      <c r="AK191" s="411">
        <f t="shared" si="52"/>
        <v>0</v>
      </c>
      <c r="AL191" s="411">
        <f t="shared" si="52"/>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3">AA193</f>
        <v>0</v>
      </c>
      <c r="AB194" s="411">
        <f t="shared" si="53"/>
        <v>0</v>
      </c>
      <c r="AC194" s="411">
        <f t="shared" si="53"/>
        <v>0</v>
      </c>
      <c r="AD194" s="411">
        <f t="shared" si="53"/>
        <v>0</v>
      </c>
      <c r="AE194" s="411">
        <f t="shared" si="53"/>
        <v>0</v>
      </c>
      <c r="AF194" s="411">
        <f t="shared" si="53"/>
        <v>0</v>
      </c>
      <c r="AG194" s="411">
        <f t="shared" si="53"/>
        <v>0</v>
      </c>
      <c r="AH194" s="411">
        <f t="shared" si="53"/>
        <v>0</v>
      </c>
      <c r="AI194" s="411">
        <f t="shared" si="53"/>
        <v>0</v>
      </c>
      <c r="AJ194" s="411">
        <f t="shared" si="53"/>
        <v>0</v>
      </c>
      <c r="AK194" s="411">
        <f t="shared" si="53"/>
        <v>0</v>
      </c>
      <c r="AL194" s="411">
        <f t="shared" si="53"/>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15" outlineLevel="1">
      <c r="A196" s="509">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4">AA196</f>
        <v>0</v>
      </c>
      <c r="AB197" s="411">
        <f t="shared" si="54"/>
        <v>0</v>
      </c>
      <c r="AC197" s="411">
        <f t="shared" si="54"/>
        <v>0</v>
      </c>
      <c r="AD197" s="411">
        <f t="shared" si="54"/>
        <v>0</v>
      </c>
      <c r="AE197" s="411">
        <f t="shared" si="54"/>
        <v>0</v>
      </c>
      <c r="AF197" s="411">
        <f t="shared" si="54"/>
        <v>0</v>
      </c>
      <c r="AG197" s="411">
        <f t="shared" si="54"/>
        <v>0</v>
      </c>
      <c r="AH197" s="411">
        <f t="shared" si="54"/>
        <v>0</v>
      </c>
      <c r="AI197" s="411">
        <f t="shared" si="54"/>
        <v>0</v>
      </c>
      <c r="AJ197" s="411">
        <f t="shared" si="54"/>
        <v>0</v>
      </c>
      <c r="AK197" s="411">
        <f t="shared" si="54"/>
        <v>0</v>
      </c>
      <c r="AL197" s="411">
        <f t="shared" si="54"/>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v>1581.16</v>
      </c>
      <c r="E199" s="295">
        <v>0</v>
      </c>
      <c r="F199" s="295">
        <v>0</v>
      </c>
      <c r="G199" s="295">
        <v>0</v>
      </c>
      <c r="H199" s="295">
        <v>0</v>
      </c>
      <c r="I199" s="295">
        <v>0</v>
      </c>
      <c r="J199" s="295"/>
      <c r="K199" s="295"/>
      <c r="L199" s="295"/>
      <c r="M199" s="295"/>
      <c r="N199" s="291"/>
      <c r="O199" s="295">
        <v>108.78</v>
      </c>
      <c r="P199" s="295">
        <v>0</v>
      </c>
      <c r="Q199" s="295">
        <v>0</v>
      </c>
      <c r="R199" s="295">
        <v>0</v>
      </c>
      <c r="S199" s="295">
        <v>0</v>
      </c>
      <c r="T199" s="295">
        <v>0</v>
      </c>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5">AA199</f>
        <v>0</v>
      </c>
      <c r="AB200" s="411">
        <f t="shared" si="55"/>
        <v>0</v>
      </c>
      <c r="AC200" s="411">
        <f t="shared" si="55"/>
        <v>0</v>
      </c>
      <c r="AD200" s="411">
        <f t="shared" si="55"/>
        <v>0</v>
      </c>
      <c r="AE200" s="411">
        <f t="shared" si="55"/>
        <v>0</v>
      </c>
      <c r="AF200" s="411">
        <f t="shared" si="55"/>
        <v>0</v>
      </c>
      <c r="AG200" s="411">
        <f t="shared" si="55"/>
        <v>0</v>
      </c>
      <c r="AH200" s="411">
        <f t="shared" si="55"/>
        <v>0</v>
      </c>
      <c r="AI200" s="411">
        <f t="shared" si="55"/>
        <v>0</v>
      </c>
      <c r="AJ200" s="411">
        <f t="shared" si="55"/>
        <v>0</v>
      </c>
      <c r="AK200" s="411">
        <f t="shared" si="55"/>
        <v>0</v>
      </c>
      <c r="AL200" s="411">
        <f t="shared" si="55"/>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4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6">AA203</f>
        <v>0</v>
      </c>
      <c r="AB204" s="411">
        <f t="shared" si="56"/>
        <v>0</v>
      </c>
      <c r="AC204" s="411">
        <f t="shared" si="56"/>
        <v>0</v>
      </c>
      <c r="AD204" s="411">
        <f t="shared" si="56"/>
        <v>0</v>
      </c>
      <c r="AE204" s="411">
        <f t="shared" si="56"/>
        <v>0</v>
      </c>
      <c r="AF204" s="411">
        <f t="shared" si="56"/>
        <v>0</v>
      </c>
      <c r="AG204" s="411">
        <f t="shared" si="56"/>
        <v>0</v>
      </c>
      <c r="AH204" s="411">
        <f t="shared" si="56"/>
        <v>0</v>
      </c>
      <c r="AI204" s="411">
        <f t="shared" si="56"/>
        <v>0</v>
      </c>
      <c r="AJ204" s="411">
        <f t="shared" si="56"/>
        <v>0</v>
      </c>
      <c r="AK204" s="411">
        <f t="shared" si="56"/>
        <v>0</v>
      </c>
      <c r="AL204" s="411">
        <f t="shared" si="56"/>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7">AA206</f>
        <v>0</v>
      </c>
      <c r="AB207" s="411">
        <f t="shared" si="57"/>
        <v>0</v>
      </c>
      <c r="AC207" s="411">
        <f t="shared" si="57"/>
        <v>0</v>
      </c>
      <c r="AD207" s="411">
        <f t="shared" si="57"/>
        <v>0</v>
      </c>
      <c r="AE207" s="411">
        <f t="shared" si="57"/>
        <v>0</v>
      </c>
      <c r="AF207" s="411">
        <f t="shared" si="57"/>
        <v>0</v>
      </c>
      <c r="AG207" s="411">
        <f t="shared" si="57"/>
        <v>0</v>
      </c>
      <c r="AH207" s="411">
        <f t="shared" si="57"/>
        <v>0</v>
      </c>
      <c r="AI207" s="411">
        <f t="shared" si="57"/>
        <v>0</v>
      </c>
      <c r="AJ207" s="411">
        <f t="shared" si="57"/>
        <v>0</v>
      </c>
      <c r="AK207" s="411">
        <f t="shared" si="57"/>
        <v>0</v>
      </c>
      <c r="AL207" s="411">
        <f t="shared" si="57"/>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8">AA209</f>
        <v>0</v>
      </c>
      <c r="AB210" s="411">
        <f t="shared" si="58"/>
        <v>0</v>
      </c>
      <c r="AC210" s="411">
        <f t="shared" si="58"/>
        <v>0</v>
      </c>
      <c r="AD210" s="411">
        <f t="shared" si="58"/>
        <v>0</v>
      </c>
      <c r="AE210" s="411">
        <f t="shared" si="58"/>
        <v>0</v>
      </c>
      <c r="AF210" s="411">
        <f t="shared" si="58"/>
        <v>0</v>
      </c>
      <c r="AG210" s="411">
        <f t="shared" si="58"/>
        <v>0</v>
      </c>
      <c r="AH210" s="411">
        <f t="shared" si="58"/>
        <v>0</v>
      </c>
      <c r="AI210" s="411">
        <f t="shared" si="58"/>
        <v>0</v>
      </c>
      <c r="AJ210" s="411">
        <f t="shared" si="58"/>
        <v>0</v>
      </c>
      <c r="AK210" s="411">
        <f t="shared" si="58"/>
        <v>0</v>
      </c>
      <c r="AL210" s="411">
        <f t="shared" si="58"/>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9">AA212</f>
        <v>0</v>
      </c>
      <c r="AB213" s="411">
        <f t="shared" si="59"/>
        <v>0</v>
      </c>
      <c r="AC213" s="411">
        <f t="shared" si="59"/>
        <v>0</v>
      </c>
      <c r="AD213" s="411">
        <f t="shared" si="59"/>
        <v>0</v>
      </c>
      <c r="AE213" s="411">
        <f t="shared" si="59"/>
        <v>0</v>
      </c>
      <c r="AF213" s="411">
        <f t="shared" si="59"/>
        <v>0</v>
      </c>
      <c r="AG213" s="411">
        <f t="shared" si="59"/>
        <v>0</v>
      </c>
      <c r="AH213" s="411">
        <f t="shared" si="59"/>
        <v>0</v>
      </c>
      <c r="AI213" s="411">
        <f t="shared" si="59"/>
        <v>0</v>
      </c>
      <c r="AJ213" s="411">
        <f t="shared" si="59"/>
        <v>0</v>
      </c>
      <c r="AK213" s="411">
        <f t="shared" si="59"/>
        <v>0</v>
      </c>
      <c r="AL213" s="411">
        <f t="shared" si="59"/>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v>10603.75</v>
      </c>
      <c r="E215" s="295">
        <v>0</v>
      </c>
      <c r="F215" s="295">
        <v>0</v>
      </c>
      <c r="G215" s="295">
        <v>0</v>
      </c>
      <c r="H215" s="295">
        <v>0</v>
      </c>
      <c r="I215" s="295">
        <v>0</v>
      </c>
      <c r="J215" s="295"/>
      <c r="K215" s="295"/>
      <c r="L215" s="295"/>
      <c r="M215" s="295"/>
      <c r="N215" s="291"/>
      <c r="O215" s="295">
        <v>440</v>
      </c>
      <c r="P215" s="295">
        <v>0</v>
      </c>
      <c r="Q215" s="295">
        <v>0</v>
      </c>
      <c r="R215" s="295">
        <v>0</v>
      </c>
      <c r="S215" s="295">
        <v>0</v>
      </c>
      <c r="T215" s="295">
        <v>0</v>
      </c>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60">AA215</f>
        <v>0</v>
      </c>
      <c r="AB216" s="411">
        <f t="shared" si="60"/>
        <v>0</v>
      </c>
      <c r="AC216" s="411">
        <f t="shared" si="60"/>
        <v>0</v>
      </c>
      <c r="AD216" s="411">
        <f t="shared" si="60"/>
        <v>0</v>
      </c>
      <c r="AE216" s="411">
        <f t="shared" si="60"/>
        <v>0</v>
      </c>
      <c r="AF216" s="411">
        <f t="shared" si="60"/>
        <v>0</v>
      </c>
      <c r="AG216" s="411">
        <f t="shared" si="60"/>
        <v>0</v>
      </c>
      <c r="AH216" s="411">
        <f t="shared" si="60"/>
        <v>0</v>
      </c>
      <c r="AI216" s="411">
        <f t="shared" si="60"/>
        <v>0</v>
      </c>
      <c r="AJ216" s="411">
        <f t="shared" si="60"/>
        <v>0</v>
      </c>
      <c r="AK216" s="411">
        <f t="shared" si="60"/>
        <v>0</v>
      </c>
      <c r="AL216" s="411">
        <f t="shared" si="60"/>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45"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61">AA219</f>
        <v>0</v>
      </c>
      <c r="AB220" s="411">
        <f t="shared" si="61"/>
        <v>0</v>
      </c>
      <c r="AC220" s="411">
        <f t="shared" si="61"/>
        <v>0</v>
      </c>
      <c r="AD220" s="411">
        <f t="shared" si="61"/>
        <v>0</v>
      </c>
      <c r="AE220" s="411">
        <f t="shared" si="61"/>
        <v>0</v>
      </c>
      <c r="AF220" s="411">
        <f t="shared" si="61"/>
        <v>0</v>
      </c>
      <c r="AG220" s="411">
        <f t="shared" si="61"/>
        <v>0</v>
      </c>
      <c r="AH220" s="411">
        <f t="shared" si="61"/>
        <v>0</v>
      </c>
      <c r="AI220" s="411">
        <f t="shared" si="61"/>
        <v>0</v>
      </c>
      <c r="AJ220" s="411">
        <f t="shared" si="61"/>
        <v>0</v>
      </c>
      <c r="AK220" s="411">
        <f t="shared" si="61"/>
        <v>0</v>
      </c>
      <c r="AL220" s="411">
        <f t="shared" si="61"/>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45" outlineLevel="1">
      <c r="A222" s="510"/>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2">AA223</f>
        <v>0</v>
      </c>
      <c r="AB224" s="411">
        <f t="shared" si="62"/>
        <v>0</v>
      </c>
      <c r="AC224" s="411">
        <f t="shared" si="62"/>
        <v>0</v>
      </c>
      <c r="AD224" s="411">
        <f t="shared" si="62"/>
        <v>0</v>
      </c>
      <c r="AE224" s="411">
        <f t="shared" si="62"/>
        <v>0</v>
      </c>
      <c r="AF224" s="411">
        <f t="shared" si="62"/>
        <v>0</v>
      </c>
      <c r="AG224" s="411">
        <f t="shared" si="62"/>
        <v>0</v>
      </c>
      <c r="AH224" s="411">
        <f t="shared" si="62"/>
        <v>0</v>
      </c>
      <c r="AI224" s="411">
        <f t="shared" si="62"/>
        <v>0</v>
      </c>
      <c r="AJ224" s="411">
        <f t="shared" si="62"/>
        <v>0</v>
      </c>
      <c r="AK224" s="411">
        <f t="shared" si="62"/>
        <v>0</v>
      </c>
      <c r="AL224" s="411">
        <f t="shared" si="62"/>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3">AA226</f>
        <v>0</v>
      </c>
      <c r="AB227" s="411">
        <f t="shared" si="63"/>
        <v>0</v>
      </c>
      <c r="AC227" s="411">
        <f t="shared" si="63"/>
        <v>0</v>
      </c>
      <c r="AD227" s="411">
        <f t="shared" si="63"/>
        <v>0</v>
      </c>
      <c r="AE227" s="411">
        <f t="shared" si="63"/>
        <v>0</v>
      </c>
      <c r="AF227" s="411">
        <f t="shared" si="63"/>
        <v>0</v>
      </c>
      <c r="AG227" s="411">
        <f t="shared" si="63"/>
        <v>0</v>
      </c>
      <c r="AH227" s="411">
        <f t="shared" si="63"/>
        <v>0</v>
      </c>
      <c r="AI227" s="411">
        <f t="shared" si="63"/>
        <v>0</v>
      </c>
      <c r="AJ227" s="411">
        <f t="shared" si="63"/>
        <v>0</v>
      </c>
      <c r="AK227" s="411">
        <f t="shared" si="63"/>
        <v>0</v>
      </c>
      <c r="AL227" s="411">
        <f t="shared" si="63"/>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4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4">AA230</f>
        <v>0</v>
      </c>
      <c r="AB231" s="411">
        <f t="shared" si="64"/>
        <v>0</v>
      </c>
      <c r="AC231" s="411">
        <f t="shared" si="64"/>
        <v>0</v>
      </c>
      <c r="AD231" s="411">
        <f t="shared" si="64"/>
        <v>0</v>
      </c>
      <c r="AE231" s="411">
        <f t="shared" si="64"/>
        <v>0</v>
      </c>
      <c r="AF231" s="411">
        <f t="shared" si="64"/>
        <v>0</v>
      </c>
      <c r="AG231" s="411">
        <f t="shared" si="64"/>
        <v>0</v>
      </c>
      <c r="AH231" s="411">
        <f t="shared" si="64"/>
        <v>0</v>
      </c>
      <c r="AI231" s="411">
        <f t="shared" si="64"/>
        <v>0</v>
      </c>
      <c r="AJ231" s="411">
        <f t="shared" si="64"/>
        <v>0</v>
      </c>
      <c r="AK231" s="411">
        <f t="shared" si="64"/>
        <v>0</v>
      </c>
      <c r="AL231" s="411">
        <f t="shared" si="64"/>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295">
        <v>947</v>
      </c>
      <c r="E233" s="295">
        <v>947</v>
      </c>
      <c r="F233" s="295">
        <v>947</v>
      </c>
      <c r="G233" s="295">
        <v>947</v>
      </c>
      <c r="H233" s="295">
        <v>947</v>
      </c>
      <c r="I233" s="295">
        <v>947.08447000000001</v>
      </c>
      <c r="J233" s="696">
        <v>947.08447725554527</v>
      </c>
      <c r="K233" s="295"/>
      <c r="L233" s="295"/>
      <c r="M233" s="295"/>
      <c r="N233" s="295">
        <v>12</v>
      </c>
      <c r="O233" s="295">
        <v>1</v>
      </c>
      <c r="P233" s="295">
        <v>1</v>
      </c>
      <c r="Q233" s="295">
        <v>1</v>
      </c>
      <c r="R233" s="295">
        <v>1</v>
      </c>
      <c r="S233" s="295">
        <v>0.98</v>
      </c>
      <c r="T233" s="295">
        <v>0.97750000000000004</v>
      </c>
      <c r="U233" s="696">
        <v>0.97754852258549962</v>
      </c>
      <c r="V233" s="295"/>
      <c r="W233" s="295"/>
      <c r="X233" s="295"/>
      <c r="Y233" s="426"/>
      <c r="Z233" s="415"/>
      <c r="AA233" s="415">
        <v>1</v>
      </c>
      <c r="AB233" s="415"/>
      <c r="AC233" s="415"/>
      <c r="AD233" s="415"/>
      <c r="AE233" s="415"/>
      <c r="AF233" s="415"/>
      <c r="AG233" s="415"/>
      <c r="AH233" s="415"/>
      <c r="AI233" s="415"/>
      <c r="AJ233" s="415"/>
      <c r="AK233" s="415"/>
      <c r="AL233" s="415"/>
      <c r="AM233" s="296">
        <f>SUM(Y233:AL233)</f>
        <v>1</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5">AA233</f>
        <v>1</v>
      </c>
      <c r="AB234" s="411">
        <f t="shared" si="65"/>
        <v>0</v>
      </c>
      <c r="AC234" s="411">
        <f t="shared" si="65"/>
        <v>0</v>
      </c>
      <c r="AD234" s="411">
        <f t="shared" si="65"/>
        <v>0</v>
      </c>
      <c r="AE234" s="411">
        <f t="shared" si="65"/>
        <v>0</v>
      </c>
      <c r="AF234" s="411">
        <f t="shared" si="65"/>
        <v>0</v>
      </c>
      <c r="AG234" s="411">
        <f t="shared" si="65"/>
        <v>0</v>
      </c>
      <c r="AH234" s="411">
        <f t="shared" si="65"/>
        <v>0</v>
      </c>
      <c r="AI234" s="411">
        <f t="shared" si="65"/>
        <v>0</v>
      </c>
      <c r="AJ234" s="411">
        <f t="shared" si="65"/>
        <v>0</v>
      </c>
      <c r="AK234" s="411">
        <f t="shared" si="65"/>
        <v>0</v>
      </c>
      <c r="AL234" s="411">
        <f t="shared" si="65"/>
        <v>0</v>
      </c>
      <c r="AM234" s="505"/>
    </row>
    <row r="235" spans="1:39" ht="15.4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6">AA236</f>
        <v>0</v>
      </c>
      <c r="AB237" s="411">
        <f t="shared" si="66"/>
        <v>0</v>
      </c>
      <c r="AC237" s="411">
        <f t="shared" si="66"/>
        <v>0</v>
      </c>
      <c r="AD237" s="411">
        <f t="shared" si="66"/>
        <v>0</v>
      </c>
      <c r="AE237" s="411">
        <f t="shared" si="66"/>
        <v>0</v>
      </c>
      <c r="AF237" s="411">
        <f t="shared" si="66"/>
        <v>0</v>
      </c>
      <c r="AG237" s="411">
        <f t="shared" si="66"/>
        <v>0</v>
      </c>
      <c r="AH237" s="411">
        <f t="shared" si="66"/>
        <v>0</v>
      </c>
      <c r="AI237" s="411">
        <f t="shared" si="66"/>
        <v>0</v>
      </c>
      <c r="AJ237" s="411">
        <f t="shared" si="66"/>
        <v>0</v>
      </c>
      <c r="AK237" s="411">
        <f t="shared" si="66"/>
        <v>0</v>
      </c>
      <c r="AL237" s="411">
        <f t="shared" si="66"/>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7">Z239</f>
        <v>0</v>
      </c>
      <c r="AA240" s="411">
        <f t="shared" si="67"/>
        <v>0</v>
      </c>
      <c r="AB240" s="411">
        <f t="shared" si="67"/>
        <v>0</v>
      </c>
      <c r="AC240" s="411">
        <f t="shared" si="67"/>
        <v>0</v>
      </c>
      <c r="AD240" s="411">
        <f t="shared" si="67"/>
        <v>0</v>
      </c>
      <c r="AE240" s="411">
        <f t="shared" si="67"/>
        <v>0</v>
      </c>
      <c r="AF240" s="411">
        <f t="shared" si="67"/>
        <v>0</v>
      </c>
      <c r="AG240" s="411">
        <f t="shared" si="67"/>
        <v>0</v>
      </c>
      <c r="AH240" s="411">
        <f t="shared" si="67"/>
        <v>0</v>
      </c>
      <c r="AI240" s="411">
        <f t="shared" si="67"/>
        <v>0</v>
      </c>
      <c r="AJ240" s="411">
        <f t="shared" si="67"/>
        <v>0</v>
      </c>
      <c r="AK240" s="411">
        <f t="shared" si="67"/>
        <v>0</v>
      </c>
      <c r="AL240" s="411">
        <f t="shared" si="67"/>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8">Z242</f>
        <v>0</v>
      </c>
      <c r="AA243" s="411">
        <f t="shared" si="68"/>
        <v>0</v>
      </c>
      <c r="AB243" s="411">
        <f t="shared" si="68"/>
        <v>0</v>
      </c>
      <c r="AC243" s="411">
        <f t="shared" si="68"/>
        <v>0</v>
      </c>
      <c r="AD243" s="411">
        <f t="shared" si="68"/>
        <v>0</v>
      </c>
      <c r="AE243" s="411">
        <f t="shared" si="68"/>
        <v>0</v>
      </c>
      <c r="AF243" s="411">
        <f t="shared" si="68"/>
        <v>0</v>
      </c>
      <c r="AG243" s="411">
        <f t="shared" si="68"/>
        <v>0</v>
      </c>
      <c r="AH243" s="411">
        <f t="shared" si="68"/>
        <v>0</v>
      </c>
      <c r="AI243" s="411">
        <f t="shared" si="68"/>
        <v>0</v>
      </c>
      <c r="AJ243" s="411">
        <f t="shared" si="68"/>
        <v>0</v>
      </c>
      <c r="AK243" s="411">
        <f t="shared" si="68"/>
        <v>0</v>
      </c>
      <c r="AL243" s="411">
        <f t="shared" si="68"/>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45" outlineLevel="1">
      <c r="A245" s="509"/>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9">Z246</f>
        <v>0</v>
      </c>
      <c r="AA247" s="411">
        <f t="shared" si="69"/>
        <v>0</v>
      </c>
      <c r="AB247" s="411">
        <f t="shared" si="69"/>
        <v>0</v>
      </c>
      <c r="AC247" s="411">
        <f t="shared" si="69"/>
        <v>0</v>
      </c>
      <c r="AD247" s="411">
        <f t="shared" si="69"/>
        <v>0</v>
      </c>
      <c r="AE247" s="411">
        <f t="shared" si="69"/>
        <v>0</v>
      </c>
      <c r="AF247" s="411">
        <f t="shared" si="69"/>
        <v>0</v>
      </c>
      <c r="AG247" s="411">
        <f t="shared" si="69"/>
        <v>0</v>
      </c>
      <c r="AH247" s="411">
        <f t="shared" si="69"/>
        <v>0</v>
      </c>
      <c r="AI247" s="411">
        <f t="shared" si="69"/>
        <v>0</v>
      </c>
      <c r="AJ247" s="411">
        <f t="shared" si="69"/>
        <v>0</v>
      </c>
      <c r="AK247" s="411">
        <f t="shared" si="69"/>
        <v>0</v>
      </c>
      <c r="AL247" s="411">
        <f t="shared" si="69"/>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70">Z249</f>
        <v>0</v>
      </c>
      <c r="AA250" s="411">
        <f t="shared" si="70"/>
        <v>0</v>
      </c>
      <c r="AB250" s="411">
        <f t="shared" si="70"/>
        <v>0</v>
      </c>
      <c r="AC250" s="411">
        <f t="shared" si="70"/>
        <v>0</v>
      </c>
      <c r="AD250" s="411">
        <f t="shared" si="70"/>
        <v>0</v>
      </c>
      <c r="AE250" s="411">
        <f t="shared" si="70"/>
        <v>0</v>
      </c>
      <c r="AF250" s="411">
        <f t="shared" si="70"/>
        <v>0</v>
      </c>
      <c r="AG250" s="411">
        <f t="shared" si="70"/>
        <v>0</v>
      </c>
      <c r="AH250" s="411">
        <f t="shared" si="70"/>
        <v>0</v>
      </c>
      <c r="AI250" s="411">
        <f t="shared" si="70"/>
        <v>0</v>
      </c>
      <c r="AJ250" s="411">
        <f t="shared" si="70"/>
        <v>0</v>
      </c>
      <c r="AK250" s="411">
        <f t="shared" si="70"/>
        <v>0</v>
      </c>
      <c r="AL250" s="411">
        <f t="shared" si="70"/>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71">Z252</f>
        <v>0</v>
      </c>
      <c r="AA253" s="411">
        <f t="shared" si="71"/>
        <v>0</v>
      </c>
      <c r="AB253" s="411">
        <f t="shared" si="71"/>
        <v>0</v>
      </c>
      <c r="AC253" s="411">
        <f t="shared" si="71"/>
        <v>0</v>
      </c>
      <c r="AD253" s="411">
        <f t="shared" si="71"/>
        <v>0</v>
      </c>
      <c r="AE253" s="411">
        <f t="shared" si="71"/>
        <v>0</v>
      </c>
      <c r="AF253" s="411">
        <f t="shared" si="71"/>
        <v>0</v>
      </c>
      <c r="AG253" s="411">
        <f t="shared" si="71"/>
        <v>0</v>
      </c>
      <c r="AH253" s="411">
        <f t="shared" si="71"/>
        <v>0</v>
      </c>
      <c r="AI253" s="411">
        <f t="shared" si="71"/>
        <v>0</v>
      </c>
      <c r="AJ253" s="411">
        <f t="shared" si="71"/>
        <v>0</v>
      </c>
      <c r="AK253" s="411">
        <f t="shared" si="71"/>
        <v>0</v>
      </c>
      <c r="AL253" s="411">
        <f t="shared" si="71"/>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45">
      <c r="B255" s="327" t="s">
        <v>245</v>
      </c>
      <c r="C255" s="329"/>
      <c r="D255" s="329">
        <f>SUM(D150:D253)</f>
        <v>2899926.38</v>
      </c>
      <c r="E255" s="329">
        <f t="shared" ref="E255:I255" si="72">SUM(E150:E253)</f>
        <v>2884962.19</v>
      </c>
      <c r="F255" s="329">
        <f t="shared" si="72"/>
        <v>2883930.19</v>
      </c>
      <c r="G255" s="329">
        <f t="shared" si="72"/>
        <v>2858272.68</v>
      </c>
      <c r="H255" s="329">
        <f t="shared" si="72"/>
        <v>2793941.1500000004</v>
      </c>
      <c r="I255" s="329">
        <f t="shared" si="72"/>
        <v>2679855.7908299998</v>
      </c>
      <c r="J255" s="329">
        <f>SUM(J150:J253)</f>
        <v>2592526.0462608421</v>
      </c>
      <c r="K255" s="329"/>
      <c r="L255" s="329"/>
      <c r="M255" s="329"/>
      <c r="N255" s="329"/>
      <c r="O255" s="329">
        <f>SUM(O150:O253)</f>
        <v>1606.7449999999999</v>
      </c>
      <c r="P255" s="329">
        <f t="shared" ref="P255:U255" si="73">SUM(P150:P253)</f>
        <v>1102.1849999999999</v>
      </c>
      <c r="Q255" s="329">
        <f t="shared" si="73"/>
        <v>1054.05</v>
      </c>
      <c r="R255" s="329">
        <f t="shared" si="73"/>
        <v>601.19200000000001</v>
      </c>
      <c r="S255" s="329">
        <f t="shared" si="73"/>
        <v>591.19499999999994</v>
      </c>
      <c r="T255" s="329">
        <f t="shared" si="73"/>
        <v>576.86163199999999</v>
      </c>
      <c r="U255" s="329">
        <f t="shared" si="73"/>
        <v>569.90693916094722</v>
      </c>
      <c r="V255" s="329"/>
      <c r="W255" s="329"/>
      <c r="X255" s="329"/>
      <c r="Y255" s="329">
        <f>IF(Y149="kWh",SUMPRODUCT(D150:D253,Y150:Y253))</f>
        <v>726543.94</v>
      </c>
      <c r="Z255" s="329">
        <f>IF(Z149="kWh",SUMPRODUCT(D150:D253,Z150:Z253))</f>
        <v>46962.25</v>
      </c>
      <c r="AA255" s="329">
        <f>IF(AA149="kW",SUMPRODUCT(N150:N253,O150:O253,AA150:AA253),SUMPRODUCT(D150:D253,AA150:AA253))</f>
        <v>4049.52</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4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1.49E-2</v>
      </c>
      <c r="Z258" s="341">
        <f>HLOOKUP(Z$20,'3.  Distribution Rates'!$C$122:$P$133,4,FALSE)</f>
        <v>2.0500000000000001E-2</v>
      </c>
      <c r="AA258" s="341">
        <f>HLOOKUP(AA$20,'3.  Distribution Rates'!$C$122:$P$133,4,FALSE)</f>
        <v>3.9811999999999999</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4">Y135*Y258</f>
        <v>17952.670876</v>
      </c>
      <c r="Z259" s="378">
        <f t="shared" si="74"/>
        <v>900.39485000000002</v>
      </c>
      <c r="AA259" s="378">
        <f t="shared" si="74"/>
        <v>14378.716513110141</v>
      </c>
      <c r="AB259" s="378">
        <f t="shared" si="74"/>
        <v>0</v>
      </c>
      <c r="AC259" s="378">
        <f t="shared" si="74"/>
        <v>0</v>
      </c>
      <c r="AD259" s="378">
        <f t="shared" si="74"/>
        <v>0</v>
      </c>
      <c r="AE259" s="378">
        <f t="shared" si="74"/>
        <v>0</v>
      </c>
      <c r="AF259" s="378">
        <f t="shared" si="74"/>
        <v>0</v>
      </c>
      <c r="AG259" s="378">
        <f t="shared" si="74"/>
        <v>0</v>
      </c>
      <c r="AH259" s="378">
        <f t="shared" si="74"/>
        <v>0</v>
      </c>
      <c r="AI259" s="378">
        <f t="shared" si="74"/>
        <v>0</v>
      </c>
      <c r="AJ259" s="378">
        <f t="shared" si="74"/>
        <v>0</v>
      </c>
      <c r="AK259" s="378">
        <f t="shared" si="74"/>
        <v>0</v>
      </c>
      <c r="AL259" s="378">
        <f t="shared" si="74"/>
        <v>0</v>
      </c>
      <c r="AM259" s="629">
        <f>SUM(Y259:AL259)</f>
        <v>33231.782239110144</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5">Y255*Y258</f>
        <v>10825.504706</v>
      </c>
      <c r="Z260" s="378">
        <f t="shared" si="75"/>
        <v>962.72612500000002</v>
      </c>
      <c r="AA260" s="379">
        <f t="shared" si="75"/>
        <v>16121.949024</v>
      </c>
      <c r="AB260" s="379">
        <f t="shared" si="75"/>
        <v>0</v>
      </c>
      <c r="AC260" s="379">
        <f t="shared" si="75"/>
        <v>0</v>
      </c>
      <c r="AD260" s="379">
        <f t="shared" si="75"/>
        <v>0</v>
      </c>
      <c r="AE260" s="379">
        <f t="shared" si="75"/>
        <v>0</v>
      </c>
      <c r="AF260" s="379">
        <f t="shared" ref="AF260:AL260" si="76">AF255*AF258</f>
        <v>0</v>
      </c>
      <c r="AG260" s="379">
        <f t="shared" si="76"/>
        <v>0</v>
      </c>
      <c r="AH260" s="379">
        <f t="shared" si="76"/>
        <v>0</v>
      </c>
      <c r="AI260" s="379">
        <f t="shared" si="76"/>
        <v>0</v>
      </c>
      <c r="AJ260" s="379">
        <f t="shared" si="76"/>
        <v>0</v>
      </c>
      <c r="AK260" s="379">
        <f t="shared" si="76"/>
        <v>0</v>
      </c>
      <c r="AL260" s="379">
        <f t="shared" si="76"/>
        <v>0</v>
      </c>
      <c r="AM260" s="629">
        <f>SUM(Y260:AL260)</f>
        <v>27910.179854999998</v>
      </c>
    </row>
    <row r="261" spans="1:41" s="380" customFormat="1" ht="15.4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28778.175582</v>
      </c>
      <c r="Z261" s="346">
        <f t="shared" ref="Z261:AE261" si="77">SUM(Z259:Z260)</f>
        <v>1863.120975</v>
      </c>
      <c r="AA261" s="346">
        <f t="shared" si="77"/>
        <v>30500.665537110141</v>
      </c>
      <c r="AB261" s="346">
        <f t="shared" si="77"/>
        <v>0</v>
      </c>
      <c r="AC261" s="346">
        <f t="shared" si="77"/>
        <v>0</v>
      </c>
      <c r="AD261" s="346">
        <f t="shared" si="77"/>
        <v>0</v>
      </c>
      <c r="AE261" s="346">
        <f t="shared" si="77"/>
        <v>0</v>
      </c>
      <c r="AF261" s="346">
        <f t="shared" ref="AF261:AL261" si="78">SUM(AF259:AF260)</f>
        <v>0</v>
      </c>
      <c r="AG261" s="346">
        <f t="shared" si="78"/>
        <v>0</v>
      </c>
      <c r="AH261" s="346">
        <f t="shared" si="78"/>
        <v>0</v>
      </c>
      <c r="AI261" s="346">
        <f t="shared" si="78"/>
        <v>0</v>
      </c>
      <c r="AJ261" s="346">
        <f t="shared" si="78"/>
        <v>0</v>
      </c>
      <c r="AK261" s="346">
        <f t="shared" si="78"/>
        <v>0</v>
      </c>
      <c r="AL261" s="346">
        <f t="shared" si="78"/>
        <v>0</v>
      </c>
      <c r="AM261" s="407">
        <f>SUM(AM259:AM260)</f>
        <v>61141.962094110146</v>
      </c>
    </row>
    <row r="262" spans="1:41" s="380" customFormat="1" ht="15.4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9">Y256*Y258</f>
        <v>0</v>
      </c>
      <c r="Z262" s="347">
        <f t="shared" si="79"/>
        <v>0</v>
      </c>
      <c r="AA262" s="347">
        <f t="shared" si="79"/>
        <v>0</v>
      </c>
      <c r="AB262" s="347">
        <f t="shared" si="79"/>
        <v>0</v>
      </c>
      <c r="AC262" s="347">
        <f t="shared" si="79"/>
        <v>0</v>
      </c>
      <c r="AD262" s="347">
        <f t="shared" si="79"/>
        <v>0</v>
      </c>
      <c r="AE262" s="347">
        <f t="shared" si="79"/>
        <v>0</v>
      </c>
      <c r="AF262" s="347">
        <f t="shared" ref="AF262:AL262" si="80">AF256*AF258</f>
        <v>0</v>
      </c>
      <c r="AG262" s="347">
        <f t="shared" si="80"/>
        <v>0</v>
      </c>
      <c r="AH262" s="347">
        <f t="shared" si="80"/>
        <v>0</v>
      </c>
      <c r="AI262" s="347">
        <f t="shared" si="80"/>
        <v>0</v>
      </c>
      <c r="AJ262" s="347">
        <f t="shared" si="80"/>
        <v>0</v>
      </c>
      <c r="AK262" s="347">
        <f t="shared" si="80"/>
        <v>0</v>
      </c>
      <c r="AL262" s="347">
        <f t="shared" si="80"/>
        <v>0</v>
      </c>
      <c r="AM262" s="407">
        <f>SUM(Y262:AL262)</f>
        <v>0</v>
      </c>
    </row>
    <row r="263" spans="1:41" s="380" customFormat="1" ht="15.4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61141.962094110146</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726543.94</v>
      </c>
      <c r="Z265" s="291">
        <f>SUMPRODUCT(E150:E253,Z150:Z253)</f>
        <v>46962.25</v>
      </c>
      <c r="AA265" s="291">
        <f>IF(AA149="kW",SUMPRODUCT(N150:N253,P150:P253,AA150:AA253),SUMPRODUCT(E150:E253,AA150:AA253))</f>
        <v>4049.52</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726543.94</v>
      </c>
      <c r="Z266" s="291">
        <f>SUMPRODUCT(F150:F253,Z150:Z253)</f>
        <v>46414.25</v>
      </c>
      <c r="AA266" s="291">
        <f>IF(AA149="kW",SUMPRODUCT(N150:N253,Q150:Q253,AA150:AA253),SUMPRODUCT(F150:F253,AA150:AA253))</f>
        <v>4049.52</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726322.52</v>
      </c>
      <c r="Z267" s="291">
        <f>SUMPRODUCT(G150:G253,Z150:Z253)</f>
        <v>34154.160000000003</v>
      </c>
      <c r="AA267" s="291">
        <f>IF(AA149="kW",SUMPRODUCT(N150:N253,R150:R253,AA150:AA253),SUMPRODUCT(G150:G253,AA150:AA253))</f>
        <v>4001.76</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661990.99</v>
      </c>
      <c r="Z268" s="291">
        <f>SUMPRODUCT(H150:H253,Z150:Z253)</f>
        <v>34154.160000000003</v>
      </c>
      <c r="AA268" s="291">
        <f>IF(AA149="kW",SUMPRODUCT(N150:N253,S150:S253,AA150:AA253),SUMPRODUCT(H150:H253,AA150:AA253))</f>
        <v>3992.28</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566879.12745999999</v>
      </c>
      <c r="Z269" s="291">
        <f>SUMPRODUCT(I150:I253,Z150:Z253)</f>
        <v>22190.704900000001</v>
      </c>
      <c r="AA269" s="291">
        <f>IF(AA149="kW",SUMPRODUCT(N150:N253,T150:T253,AA150:AA253),SUMPRODUCT(I150:I253,AA150:AA253))</f>
        <v>3966.7821600000002</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506738.4711578546</v>
      </c>
      <c r="Z270" s="291">
        <f>SUMPRODUCT(J150:J253,Z150:Z253)</f>
        <v>22190.704966213478</v>
      </c>
      <c r="AA270" s="291">
        <f>IF(AA149="kW",SUMPRODUCT(N150:N253,U150:U253,AA150:AA253),SUMPRODUCT(J150:J253,AA150:AA253))</f>
        <v>3917.1630745590874</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585</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45">
      <c r="B275" s="280" t="s">
        <v>248</v>
      </c>
      <c r="C275" s="281"/>
      <c r="D275" s="592" t="s">
        <v>526</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1100" t="s">
        <v>211</v>
      </c>
      <c r="C276" s="1102" t="s">
        <v>33</v>
      </c>
      <c r="D276" s="284" t="s">
        <v>422</v>
      </c>
      <c r="E276" s="1104" t="s">
        <v>209</v>
      </c>
      <c r="F276" s="1105"/>
      <c r="G276" s="1105"/>
      <c r="H276" s="1105"/>
      <c r="I276" s="1105"/>
      <c r="J276" s="1105"/>
      <c r="K276" s="1105"/>
      <c r="L276" s="1105"/>
      <c r="M276" s="1106"/>
      <c r="N276" s="1107" t="s">
        <v>213</v>
      </c>
      <c r="O276" s="284" t="s">
        <v>423</v>
      </c>
      <c r="P276" s="1104" t="s">
        <v>212</v>
      </c>
      <c r="Q276" s="1105"/>
      <c r="R276" s="1105"/>
      <c r="S276" s="1105"/>
      <c r="T276" s="1105"/>
      <c r="U276" s="1105"/>
      <c r="V276" s="1105"/>
      <c r="W276" s="1105"/>
      <c r="X276" s="1106"/>
      <c r="Y276" s="1097" t="s">
        <v>243</v>
      </c>
      <c r="Z276" s="1098"/>
      <c r="AA276" s="1098"/>
      <c r="AB276" s="1098"/>
      <c r="AC276" s="1098"/>
      <c r="AD276" s="1098"/>
      <c r="AE276" s="1098"/>
      <c r="AF276" s="1098"/>
      <c r="AG276" s="1098"/>
      <c r="AH276" s="1098"/>
      <c r="AI276" s="1098"/>
      <c r="AJ276" s="1098"/>
      <c r="AK276" s="1098"/>
      <c r="AL276" s="1098"/>
      <c r="AM276" s="1099"/>
    </row>
    <row r="277" spans="1:39" ht="60.75" customHeight="1">
      <c r="B277" s="1101"/>
      <c r="C277" s="1103"/>
      <c r="D277" s="285">
        <v>2013</v>
      </c>
      <c r="E277" s="285">
        <v>2014</v>
      </c>
      <c r="F277" s="285">
        <v>2015</v>
      </c>
      <c r="G277" s="285">
        <v>2016</v>
      </c>
      <c r="H277" s="285">
        <v>2017</v>
      </c>
      <c r="I277" s="285">
        <v>2018</v>
      </c>
      <c r="J277" s="285">
        <v>2019</v>
      </c>
      <c r="K277" s="285">
        <v>2020</v>
      </c>
      <c r="L277" s="285">
        <v>2021</v>
      </c>
      <c r="M277" s="285">
        <v>2022</v>
      </c>
      <c r="N277" s="1108"/>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GS&gt;50 kW</v>
      </c>
      <c r="AB277" s="285" t="str">
        <f>'1.  LRAMVA Summary'!G52</f>
        <v>Streetlighting</v>
      </c>
      <c r="AC277" s="285" t="str">
        <f>'1.  LRAMVA Summary'!H52</f>
        <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f>'1.  LRAMVA Summary'!H53</f>
        <v>0</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9">
        <v>1</v>
      </c>
      <c r="B279" s="294" t="s">
        <v>1</v>
      </c>
      <c r="C279" s="291" t="s">
        <v>25</v>
      </c>
      <c r="D279" s="295">
        <v>61731</v>
      </c>
      <c r="E279" s="295">
        <v>61731</v>
      </c>
      <c r="F279" s="295">
        <v>61731</v>
      </c>
      <c r="G279" s="295">
        <v>61731</v>
      </c>
      <c r="H279" s="295">
        <v>39668.832389999996</v>
      </c>
      <c r="I279" s="295">
        <v>0</v>
      </c>
      <c r="J279" s="295"/>
      <c r="K279" s="295"/>
      <c r="L279" s="295"/>
      <c r="M279" s="295"/>
      <c r="N279" s="291"/>
      <c r="O279" s="295">
        <v>9.25</v>
      </c>
      <c r="P279" s="295">
        <v>9.25</v>
      </c>
      <c r="Q279" s="295">
        <v>9.25</v>
      </c>
      <c r="R279" s="295">
        <v>9.25</v>
      </c>
      <c r="S279" s="295">
        <v>5.8300798999999994</v>
      </c>
      <c r="T279" s="295">
        <v>0</v>
      </c>
      <c r="U279" s="295"/>
      <c r="V279" s="295"/>
      <c r="W279" s="295"/>
      <c r="X279" s="295"/>
      <c r="Y279" s="410">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1</v>
      </c>
      <c r="Z280" s="411">
        <f>Z279</f>
        <v>0</v>
      </c>
      <c r="AA280" s="411">
        <f t="shared" ref="AA280:AL280" si="81">AA279</f>
        <v>0</v>
      </c>
      <c r="AB280" s="411">
        <f t="shared" si="81"/>
        <v>0</v>
      </c>
      <c r="AC280" s="411">
        <f t="shared" si="81"/>
        <v>0</v>
      </c>
      <c r="AD280" s="411">
        <f t="shared" si="81"/>
        <v>0</v>
      </c>
      <c r="AE280" s="411">
        <f t="shared" si="81"/>
        <v>0</v>
      </c>
      <c r="AF280" s="411">
        <f t="shared" si="81"/>
        <v>0</v>
      </c>
      <c r="AG280" s="411">
        <f t="shared" si="81"/>
        <v>0</v>
      </c>
      <c r="AH280" s="411">
        <f t="shared" si="81"/>
        <v>0</v>
      </c>
      <c r="AI280" s="411">
        <f t="shared" si="81"/>
        <v>0</v>
      </c>
      <c r="AJ280" s="411">
        <f t="shared" si="81"/>
        <v>0</v>
      </c>
      <c r="AK280" s="411">
        <f t="shared" si="81"/>
        <v>0</v>
      </c>
      <c r="AL280" s="411">
        <f t="shared" si="81"/>
        <v>0</v>
      </c>
      <c r="AM280" s="297"/>
    </row>
    <row r="281" spans="1:39" ht="15.4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295">
        <v>10713.76</v>
      </c>
      <c r="E282" s="295">
        <v>10713.76</v>
      </c>
      <c r="F282" s="295">
        <v>10713.76</v>
      </c>
      <c r="G282" s="295">
        <v>10713.76</v>
      </c>
      <c r="H282" s="295">
        <v>0</v>
      </c>
      <c r="I282" s="295">
        <v>0</v>
      </c>
      <c r="J282" s="295"/>
      <c r="K282" s="295"/>
      <c r="L282" s="295"/>
      <c r="M282" s="295"/>
      <c r="N282" s="291"/>
      <c r="O282" s="295">
        <v>6.01</v>
      </c>
      <c r="P282" s="295">
        <v>6.01</v>
      </c>
      <c r="Q282" s="295">
        <v>6.01</v>
      </c>
      <c r="R282" s="295">
        <v>6.01</v>
      </c>
      <c r="S282" s="295">
        <v>0</v>
      </c>
      <c r="T282" s="295">
        <v>0</v>
      </c>
      <c r="U282" s="295"/>
      <c r="V282" s="295"/>
      <c r="W282" s="295"/>
      <c r="X282" s="295"/>
      <c r="Y282" s="410">
        <v>1</v>
      </c>
      <c r="Z282" s="410"/>
      <c r="AA282" s="410"/>
      <c r="AB282" s="410"/>
      <c r="AC282" s="410"/>
      <c r="AD282" s="410"/>
      <c r="AE282" s="410"/>
      <c r="AF282" s="410"/>
      <c r="AG282" s="410"/>
      <c r="AH282" s="410"/>
      <c r="AI282" s="410"/>
      <c r="AJ282" s="410"/>
      <c r="AK282" s="410"/>
      <c r="AL282" s="410"/>
      <c r="AM282" s="296">
        <f>SUM(Y282:AL282)</f>
        <v>1</v>
      </c>
    </row>
    <row r="283" spans="1:39" ht="1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1</v>
      </c>
      <c r="Z283" s="411">
        <f>Z282</f>
        <v>0</v>
      </c>
      <c r="AA283" s="411">
        <f t="shared" ref="AA283:AL283" si="82">AA282</f>
        <v>0</v>
      </c>
      <c r="AB283" s="411">
        <f t="shared" si="82"/>
        <v>0</v>
      </c>
      <c r="AC283" s="411">
        <f t="shared" si="82"/>
        <v>0</v>
      </c>
      <c r="AD283" s="411">
        <f t="shared" si="82"/>
        <v>0</v>
      </c>
      <c r="AE283" s="411">
        <f t="shared" si="82"/>
        <v>0</v>
      </c>
      <c r="AF283" s="411">
        <f t="shared" si="82"/>
        <v>0</v>
      </c>
      <c r="AG283" s="411">
        <f t="shared" si="82"/>
        <v>0</v>
      </c>
      <c r="AH283" s="411">
        <f t="shared" si="82"/>
        <v>0</v>
      </c>
      <c r="AI283" s="411">
        <f t="shared" si="82"/>
        <v>0</v>
      </c>
      <c r="AJ283" s="411">
        <f t="shared" si="82"/>
        <v>0</v>
      </c>
      <c r="AK283" s="411">
        <f t="shared" si="82"/>
        <v>0</v>
      </c>
      <c r="AL283" s="411">
        <f t="shared" si="82"/>
        <v>0</v>
      </c>
      <c r="AM283" s="297"/>
    </row>
    <row r="284" spans="1:39" ht="15.4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295">
        <v>398521</v>
      </c>
      <c r="E285" s="295">
        <v>398521</v>
      </c>
      <c r="F285" s="295">
        <v>398521</v>
      </c>
      <c r="G285" s="295">
        <v>398521</v>
      </c>
      <c r="H285" s="295">
        <v>398520.90500000003</v>
      </c>
      <c r="I285" s="696">
        <v>398520.90540731599</v>
      </c>
      <c r="J285" s="295"/>
      <c r="K285" s="295"/>
      <c r="L285" s="295"/>
      <c r="M285" s="295"/>
      <c r="N285" s="291"/>
      <c r="O285" s="295">
        <v>232</v>
      </c>
      <c r="P285" s="295">
        <v>232</v>
      </c>
      <c r="Q285" s="295">
        <v>232</v>
      </c>
      <c r="R285" s="295">
        <v>231.59</v>
      </c>
      <c r="S285" s="295">
        <v>231.59399999999999</v>
      </c>
      <c r="T285" s="696">
        <v>231.59423398000001</v>
      </c>
      <c r="U285" s="295"/>
      <c r="V285" s="295"/>
      <c r="W285" s="295"/>
      <c r="X285" s="295"/>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249</v>
      </c>
      <c r="C286" s="291" t="s">
        <v>163</v>
      </c>
      <c r="D286" s="295">
        <v>20448</v>
      </c>
      <c r="E286" s="295">
        <v>20448</v>
      </c>
      <c r="F286" s="295">
        <v>20448</v>
      </c>
      <c r="G286" s="295">
        <v>20448</v>
      </c>
      <c r="H286" s="295">
        <v>20448.003000000001</v>
      </c>
      <c r="I286" s="696">
        <v>20448.003029700001</v>
      </c>
      <c r="J286" s="295"/>
      <c r="K286" s="295"/>
      <c r="L286" s="295"/>
      <c r="M286" s="295"/>
      <c r="N286" s="468"/>
      <c r="O286" s="295">
        <v>12</v>
      </c>
      <c r="P286" s="295">
        <v>12</v>
      </c>
      <c r="Q286" s="295">
        <v>12</v>
      </c>
      <c r="R286" s="295">
        <v>11.78</v>
      </c>
      <c r="S286" s="295">
        <v>11.778</v>
      </c>
      <c r="T286" s="696">
        <v>11.778405764999999</v>
      </c>
      <c r="U286" s="295"/>
      <c r="V286" s="295"/>
      <c r="W286" s="295"/>
      <c r="X286" s="295"/>
      <c r="Y286" s="411">
        <f>Y285</f>
        <v>1</v>
      </c>
      <c r="Z286" s="411">
        <f>Z285</f>
        <v>0</v>
      </c>
      <c r="AA286" s="411">
        <f t="shared" ref="AA286:AL286" si="83">AA285</f>
        <v>0</v>
      </c>
      <c r="AB286" s="411">
        <f t="shared" si="83"/>
        <v>0</v>
      </c>
      <c r="AC286" s="411">
        <f t="shared" si="83"/>
        <v>0</v>
      </c>
      <c r="AD286" s="411">
        <f t="shared" si="83"/>
        <v>0</v>
      </c>
      <c r="AE286" s="411">
        <f t="shared" si="83"/>
        <v>0</v>
      </c>
      <c r="AF286" s="411">
        <f t="shared" si="83"/>
        <v>0</v>
      </c>
      <c r="AG286" s="411">
        <f t="shared" si="83"/>
        <v>0</v>
      </c>
      <c r="AH286" s="411">
        <f t="shared" si="83"/>
        <v>0</v>
      </c>
      <c r="AI286" s="411">
        <f t="shared" si="83"/>
        <v>0</v>
      </c>
      <c r="AJ286" s="411">
        <f t="shared" si="83"/>
        <v>0</v>
      </c>
      <c r="AK286" s="411">
        <f t="shared" si="83"/>
        <v>0</v>
      </c>
      <c r="AL286" s="411">
        <f t="shared" si="83"/>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294" t="s">
        <v>4</v>
      </c>
      <c r="C288" s="291" t="s">
        <v>25</v>
      </c>
      <c r="D288" s="295">
        <v>66677.23</v>
      </c>
      <c r="E288" s="295">
        <v>66677.23</v>
      </c>
      <c r="F288" s="295">
        <v>64107.76</v>
      </c>
      <c r="G288" s="295">
        <v>54312.5</v>
      </c>
      <c r="H288" s="295">
        <v>54312.5026</v>
      </c>
      <c r="I288" s="696">
        <v>54312.502613990997</v>
      </c>
      <c r="J288" s="295"/>
      <c r="K288" s="295"/>
      <c r="L288" s="295"/>
      <c r="M288" s="295"/>
      <c r="N288" s="291"/>
      <c r="O288" s="295">
        <v>4.47</v>
      </c>
      <c r="P288" s="295">
        <v>4.47</v>
      </c>
      <c r="Q288" s="295">
        <v>4.3099999999999996</v>
      </c>
      <c r="R288" s="295">
        <v>3.69</v>
      </c>
      <c r="S288" s="295">
        <v>3.6926899999999998</v>
      </c>
      <c r="T288" s="696">
        <v>3.6926939230000002</v>
      </c>
      <c r="U288" s="295"/>
      <c r="V288" s="295"/>
      <c r="W288" s="295"/>
      <c r="X288" s="295"/>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249</v>
      </c>
      <c r="C289" s="291" t="s">
        <v>163</v>
      </c>
      <c r="D289" s="295">
        <v>204</v>
      </c>
      <c r="E289" s="295">
        <v>204</v>
      </c>
      <c r="F289" s="295">
        <v>194</v>
      </c>
      <c r="G289" s="295">
        <v>168</v>
      </c>
      <c r="H289" s="295">
        <v>168</v>
      </c>
      <c r="I289" s="696">
        <v>168</v>
      </c>
      <c r="J289" s="295"/>
      <c r="K289" s="295"/>
      <c r="L289" s="295"/>
      <c r="M289" s="295"/>
      <c r="N289" s="468"/>
      <c r="O289" s="295">
        <v>0</v>
      </c>
      <c r="P289" s="295">
        <v>0</v>
      </c>
      <c r="Q289" s="295">
        <v>0</v>
      </c>
      <c r="R289" s="295">
        <v>0</v>
      </c>
      <c r="S289" s="295">
        <v>1.2E-2</v>
      </c>
      <c r="T289" s="295"/>
      <c r="U289" s="295"/>
      <c r="V289" s="295"/>
      <c r="W289" s="295"/>
      <c r="X289" s="295"/>
      <c r="Y289" s="411">
        <f>Y288</f>
        <v>1</v>
      </c>
      <c r="Z289" s="411">
        <f>Z288</f>
        <v>0</v>
      </c>
      <c r="AA289" s="411">
        <f t="shared" ref="AA289:AL289" si="84">AA288</f>
        <v>0</v>
      </c>
      <c r="AB289" s="411">
        <f t="shared" si="84"/>
        <v>0</v>
      </c>
      <c r="AC289" s="411">
        <f t="shared" si="84"/>
        <v>0</v>
      </c>
      <c r="AD289" s="411">
        <f t="shared" si="84"/>
        <v>0</v>
      </c>
      <c r="AE289" s="411">
        <f t="shared" si="84"/>
        <v>0</v>
      </c>
      <c r="AF289" s="411">
        <f t="shared" si="84"/>
        <v>0</v>
      </c>
      <c r="AG289" s="411">
        <f t="shared" si="84"/>
        <v>0</v>
      </c>
      <c r="AH289" s="411">
        <f t="shared" si="84"/>
        <v>0</v>
      </c>
      <c r="AI289" s="411">
        <f t="shared" si="84"/>
        <v>0</v>
      </c>
      <c r="AJ289" s="411">
        <f t="shared" si="84"/>
        <v>0</v>
      </c>
      <c r="AK289" s="411">
        <f t="shared" si="84"/>
        <v>0</v>
      </c>
      <c r="AL289" s="411">
        <f t="shared" si="84"/>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295">
        <v>148620.6</v>
      </c>
      <c r="E291" s="295">
        <v>148620.6</v>
      </c>
      <c r="F291" s="295">
        <v>139665.85</v>
      </c>
      <c r="G291" s="295">
        <v>109105.57</v>
      </c>
      <c r="H291" s="295">
        <v>109105.57</v>
      </c>
      <c r="I291" s="696">
        <v>109105.56789739701</v>
      </c>
      <c r="J291" s="295"/>
      <c r="K291" s="295"/>
      <c r="L291" s="295"/>
      <c r="M291" s="295"/>
      <c r="N291" s="291"/>
      <c r="O291" s="295">
        <v>10.24</v>
      </c>
      <c r="P291" s="295">
        <v>10.24</v>
      </c>
      <c r="Q291" s="295">
        <v>9.68</v>
      </c>
      <c r="R291" s="295">
        <v>7.76</v>
      </c>
      <c r="S291" s="295">
        <v>7.7590570000000003</v>
      </c>
      <c r="T291" s="696">
        <v>7.7590573740000002</v>
      </c>
      <c r="U291" s="295"/>
      <c r="V291" s="295"/>
      <c r="W291" s="295"/>
      <c r="X291" s="295"/>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1</v>
      </c>
      <c r="Z292" s="411">
        <f>Z291</f>
        <v>0</v>
      </c>
      <c r="AA292" s="411">
        <f t="shared" ref="AA292:AL292" si="85">AA291</f>
        <v>0</v>
      </c>
      <c r="AB292" s="411">
        <f t="shared" si="85"/>
        <v>0</v>
      </c>
      <c r="AC292" s="411">
        <f t="shared" si="85"/>
        <v>0</v>
      </c>
      <c r="AD292" s="411">
        <f t="shared" si="85"/>
        <v>0</v>
      </c>
      <c r="AE292" s="411">
        <f t="shared" si="85"/>
        <v>0</v>
      </c>
      <c r="AF292" s="411">
        <f t="shared" si="85"/>
        <v>0</v>
      </c>
      <c r="AG292" s="411">
        <f t="shared" si="85"/>
        <v>0</v>
      </c>
      <c r="AH292" s="411">
        <f t="shared" si="85"/>
        <v>0</v>
      </c>
      <c r="AI292" s="411">
        <f t="shared" si="85"/>
        <v>0</v>
      </c>
      <c r="AJ292" s="411">
        <f t="shared" si="85"/>
        <v>0</v>
      </c>
      <c r="AK292" s="411">
        <f t="shared" si="85"/>
        <v>0</v>
      </c>
      <c r="AL292" s="411">
        <f t="shared" si="85"/>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6">AA294</f>
        <v>0</v>
      </c>
      <c r="AB295" s="411">
        <f t="shared" si="86"/>
        <v>0</v>
      </c>
      <c r="AC295" s="411">
        <f t="shared" si="86"/>
        <v>0</v>
      </c>
      <c r="AD295" s="411">
        <f t="shared" si="86"/>
        <v>0</v>
      </c>
      <c r="AE295" s="411">
        <f t="shared" si="86"/>
        <v>0</v>
      </c>
      <c r="AF295" s="411">
        <f t="shared" si="86"/>
        <v>0</v>
      </c>
      <c r="AG295" s="411">
        <f t="shared" si="86"/>
        <v>0</v>
      </c>
      <c r="AH295" s="411">
        <f t="shared" si="86"/>
        <v>0</v>
      </c>
      <c r="AI295" s="411">
        <f t="shared" si="86"/>
        <v>0</v>
      </c>
      <c r="AJ295" s="411">
        <f t="shared" si="86"/>
        <v>0</v>
      </c>
      <c r="AK295" s="411">
        <f t="shared" si="86"/>
        <v>0</v>
      </c>
      <c r="AL295" s="411">
        <f t="shared" si="86"/>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v>1001</v>
      </c>
      <c r="E297" s="295">
        <v>0</v>
      </c>
      <c r="F297" s="295">
        <v>0</v>
      </c>
      <c r="G297" s="295">
        <v>0</v>
      </c>
      <c r="H297" s="295">
        <v>0</v>
      </c>
      <c r="I297" s="295">
        <v>0</v>
      </c>
      <c r="J297" s="295"/>
      <c r="K297" s="295"/>
      <c r="L297" s="295"/>
      <c r="M297" s="295"/>
      <c r="N297" s="291"/>
      <c r="O297" s="295">
        <v>1390</v>
      </c>
      <c r="P297" s="295">
        <v>0</v>
      </c>
      <c r="Q297" s="295">
        <v>0</v>
      </c>
      <c r="R297" s="295">
        <v>0</v>
      </c>
      <c r="S297" s="295">
        <v>0</v>
      </c>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249</v>
      </c>
      <c r="C298" s="291" t="s">
        <v>163</v>
      </c>
      <c r="D298" s="295"/>
      <c r="E298" s="295">
        <v>0</v>
      </c>
      <c r="F298" s="295"/>
      <c r="G298" s="295"/>
      <c r="H298" s="295"/>
      <c r="I298" s="295"/>
      <c r="J298" s="295"/>
      <c r="K298" s="295"/>
      <c r="L298" s="295"/>
      <c r="M298" s="295"/>
      <c r="N298" s="291"/>
      <c r="O298" s="295"/>
      <c r="P298" s="295">
        <v>1259</v>
      </c>
      <c r="Q298" s="295"/>
      <c r="R298" s="295"/>
      <c r="S298" s="295"/>
      <c r="T298" s="295"/>
      <c r="U298" s="295"/>
      <c r="V298" s="295"/>
      <c r="W298" s="295"/>
      <c r="X298" s="295"/>
      <c r="Y298" s="411">
        <f>Y297</f>
        <v>0</v>
      </c>
      <c r="Z298" s="411">
        <f>Z297</f>
        <v>0</v>
      </c>
      <c r="AA298" s="411">
        <f t="shared" ref="AA298:AL298" si="87">AA297</f>
        <v>0</v>
      </c>
      <c r="AB298" s="411">
        <f t="shared" si="87"/>
        <v>0</v>
      </c>
      <c r="AC298" s="411">
        <f t="shared" si="87"/>
        <v>0</v>
      </c>
      <c r="AD298" s="411">
        <f t="shared" si="87"/>
        <v>0</v>
      </c>
      <c r="AE298" s="411">
        <f t="shared" si="87"/>
        <v>0</v>
      </c>
      <c r="AF298" s="411">
        <f t="shared" si="87"/>
        <v>0</v>
      </c>
      <c r="AG298" s="411">
        <f t="shared" si="87"/>
        <v>0</v>
      </c>
      <c r="AH298" s="411">
        <f t="shared" si="87"/>
        <v>0</v>
      </c>
      <c r="AI298" s="411">
        <f t="shared" si="87"/>
        <v>0</v>
      </c>
      <c r="AJ298" s="411">
        <f t="shared" si="87"/>
        <v>0</v>
      </c>
      <c r="AK298" s="411">
        <f t="shared" si="87"/>
        <v>0</v>
      </c>
      <c r="AL298" s="411">
        <f t="shared" si="87"/>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8">AA300</f>
        <v>0</v>
      </c>
      <c r="AB301" s="411">
        <f t="shared" si="88"/>
        <v>0</v>
      </c>
      <c r="AC301" s="411">
        <f t="shared" si="88"/>
        <v>0</v>
      </c>
      <c r="AD301" s="411">
        <f t="shared" si="88"/>
        <v>0</v>
      </c>
      <c r="AE301" s="411">
        <f t="shared" si="88"/>
        <v>0</v>
      </c>
      <c r="AF301" s="411">
        <f t="shared" si="88"/>
        <v>0</v>
      </c>
      <c r="AG301" s="411">
        <f t="shared" si="88"/>
        <v>0</v>
      </c>
      <c r="AH301" s="411">
        <f t="shared" si="88"/>
        <v>0</v>
      </c>
      <c r="AI301" s="411">
        <f t="shared" si="88"/>
        <v>0</v>
      </c>
      <c r="AJ301" s="411">
        <f t="shared" si="88"/>
        <v>0</v>
      </c>
      <c r="AK301" s="411">
        <f t="shared" si="88"/>
        <v>0</v>
      </c>
      <c r="AL301" s="411">
        <f t="shared" si="88"/>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v>1</v>
      </c>
      <c r="Z303" s="410"/>
      <c r="AA303" s="410"/>
      <c r="AB303" s="410"/>
      <c r="AC303" s="410"/>
      <c r="AD303" s="410"/>
      <c r="AE303" s="410"/>
      <c r="AF303" s="410"/>
      <c r="AG303" s="410"/>
      <c r="AH303" s="410"/>
      <c r="AI303" s="410"/>
      <c r="AJ303" s="410"/>
      <c r="AK303" s="410"/>
      <c r="AL303" s="410"/>
      <c r="AM303" s="296">
        <f>SUM(Y303:AL303)</f>
        <v>1</v>
      </c>
    </row>
    <row r="304" spans="1:39" ht="15" outlineLevel="1">
      <c r="B304" s="294" t="s">
        <v>249</v>
      </c>
      <c r="C304" s="291" t="s">
        <v>163</v>
      </c>
      <c r="D304" s="295">
        <v>20661</v>
      </c>
      <c r="E304" s="295">
        <v>20661</v>
      </c>
      <c r="F304" s="295">
        <v>20661</v>
      </c>
      <c r="G304" s="295">
        <v>20661</v>
      </c>
      <c r="H304" s="295">
        <v>20661.379199999999</v>
      </c>
      <c r="I304" s="696">
        <v>20661.379199999999</v>
      </c>
      <c r="J304" s="295"/>
      <c r="K304" s="295"/>
      <c r="L304" s="295"/>
      <c r="M304" s="295"/>
      <c r="N304" s="291"/>
      <c r="O304" s="295">
        <v>1</v>
      </c>
      <c r="P304" s="295">
        <v>1</v>
      </c>
      <c r="Q304" s="295">
        <v>1</v>
      </c>
      <c r="R304" s="295">
        <v>1.35</v>
      </c>
      <c r="S304" s="295">
        <v>1.3513500000000001</v>
      </c>
      <c r="T304" s="696">
        <v>1.325698753</v>
      </c>
      <c r="U304" s="295"/>
      <c r="V304" s="295"/>
      <c r="W304" s="295"/>
      <c r="X304" s="295"/>
      <c r="Y304" s="411">
        <f>Y303</f>
        <v>1</v>
      </c>
      <c r="Z304" s="411">
        <f>Z303</f>
        <v>0</v>
      </c>
      <c r="AA304" s="411">
        <f t="shared" ref="AA304:AL304" si="89">AA303</f>
        <v>0</v>
      </c>
      <c r="AB304" s="411">
        <f t="shared" si="89"/>
        <v>0</v>
      </c>
      <c r="AC304" s="411">
        <f t="shared" si="89"/>
        <v>0</v>
      </c>
      <c r="AD304" s="411">
        <f t="shared" si="89"/>
        <v>0</v>
      </c>
      <c r="AE304" s="411">
        <f t="shared" si="89"/>
        <v>0</v>
      </c>
      <c r="AF304" s="411">
        <f t="shared" si="89"/>
        <v>0</v>
      </c>
      <c r="AG304" s="411">
        <f t="shared" si="89"/>
        <v>0</v>
      </c>
      <c r="AH304" s="411">
        <f t="shared" si="89"/>
        <v>0</v>
      </c>
      <c r="AI304" s="411">
        <f t="shared" si="89"/>
        <v>0</v>
      </c>
      <c r="AJ304" s="411">
        <f t="shared" si="89"/>
        <v>0</v>
      </c>
      <c r="AK304" s="411">
        <f t="shared" si="89"/>
        <v>0</v>
      </c>
      <c r="AL304" s="411">
        <f t="shared" si="89"/>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4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295">
        <v>1648280</v>
      </c>
      <c r="E307" s="295">
        <v>1647989</v>
      </c>
      <c r="F307" s="295">
        <v>1647989</v>
      </c>
      <c r="G307" s="295">
        <v>1647989</v>
      </c>
      <c r="H307" s="295">
        <v>1643305.9046499999</v>
      </c>
      <c r="I307" s="696">
        <v>1546942.4481466999</v>
      </c>
      <c r="J307" s="295"/>
      <c r="K307" s="295"/>
      <c r="L307" s="295"/>
      <c r="M307" s="295"/>
      <c r="N307" s="295">
        <v>12</v>
      </c>
      <c r="O307" s="295">
        <v>279</v>
      </c>
      <c r="P307" s="295">
        <v>279</v>
      </c>
      <c r="Q307" s="295">
        <v>279</v>
      </c>
      <c r="R307" s="295">
        <v>278.67</v>
      </c>
      <c r="S307" s="295">
        <v>277.17682000000002</v>
      </c>
      <c r="T307" s="696">
        <v>249.28606208100001</v>
      </c>
      <c r="U307" s="295"/>
      <c r="V307" s="295"/>
      <c r="W307" s="295"/>
      <c r="X307" s="295"/>
      <c r="Y307" s="415"/>
      <c r="Z307" s="503"/>
      <c r="AA307" s="503">
        <v>1</v>
      </c>
      <c r="AB307" s="503"/>
      <c r="AC307" s="415"/>
      <c r="AD307" s="415"/>
      <c r="AE307" s="415"/>
      <c r="AF307" s="415"/>
      <c r="AG307" s="415"/>
      <c r="AH307" s="415"/>
      <c r="AI307" s="415"/>
      <c r="AJ307" s="415"/>
      <c r="AK307" s="415"/>
      <c r="AL307" s="415"/>
      <c r="AM307" s="296">
        <f>SUM(Y307:AL307)</f>
        <v>1</v>
      </c>
    </row>
    <row r="308" spans="1:39" ht="15" outlineLevel="1">
      <c r="B308" s="294" t="s">
        <v>249</v>
      </c>
      <c r="C308" s="291" t="s">
        <v>163</v>
      </c>
      <c r="D308" s="295">
        <v>298471</v>
      </c>
      <c r="E308" s="295">
        <v>290890</v>
      </c>
      <c r="F308" s="295">
        <v>290640</v>
      </c>
      <c r="G308" s="295">
        <v>290640</v>
      </c>
      <c r="H308" s="295">
        <v>289029.2107</v>
      </c>
      <c r="I308" s="696">
        <v>284649.3774</v>
      </c>
      <c r="J308" s="295"/>
      <c r="K308" s="295"/>
      <c r="L308" s="295"/>
      <c r="M308" s="295"/>
      <c r="N308" s="295">
        <f>N307</f>
        <v>12</v>
      </c>
      <c r="O308" s="295">
        <v>101</v>
      </c>
      <c r="P308" s="295">
        <v>99</v>
      </c>
      <c r="Q308" s="295">
        <v>99</v>
      </c>
      <c r="R308" s="295">
        <v>98.85</v>
      </c>
      <c r="S308" s="295">
        <v>98.387</v>
      </c>
      <c r="T308" s="696">
        <v>97.72320268</v>
      </c>
      <c r="U308" s="295"/>
      <c r="V308" s="295"/>
      <c r="W308" s="295"/>
      <c r="X308" s="295"/>
      <c r="Y308" s="411">
        <f>Y307</f>
        <v>0</v>
      </c>
      <c r="Z308" s="411">
        <f>Z307</f>
        <v>0</v>
      </c>
      <c r="AA308" s="411">
        <f t="shared" ref="AA308:AL308" si="90">AA307</f>
        <v>1</v>
      </c>
      <c r="AB308" s="411">
        <f t="shared" si="90"/>
        <v>0</v>
      </c>
      <c r="AC308" s="411">
        <f t="shared" si="90"/>
        <v>0</v>
      </c>
      <c r="AD308" s="411">
        <f t="shared" si="90"/>
        <v>0</v>
      </c>
      <c r="AE308" s="411">
        <f t="shared" si="90"/>
        <v>0</v>
      </c>
      <c r="AF308" s="411">
        <f t="shared" si="90"/>
        <v>0</v>
      </c>
      <c r="AG308" s="411">
        <f t="shared" si="90"/>
        <v>0</v>
      </c>
      <c r="AH308" s="411">
        <f t="shared" si="90"/>
        <v>0</v>
      </c>
      <c r="AI308" s="411">
        <f t="shared" si="90"/>
        <v>0</v>
      </c>
      <c r="AJ308" s="411">
        <f t="shared" si="90"/>
        <v>0</v>
      </c>
      <c r="AK308" s="411">
        <f t="shared" si="90"/>
        <v>0</v>
      </c>
      <c r="AL308" s="411">
        <f t="shared" si="90"/>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314" t="s">
        <v>21</v>
      </c>
      <c r="C310" s="291" t="s">
        <v>25</v>
      </c>
      <c r="D310" s="295">
        <v>129288.8</v>
      </c>
      <c r="E310" s="295">
        <v>129288.8</v>
      </c>
      <c r="F310" s="295">
        <v>127120.74</v>
      </c>
      <c r="G310" s="295">
        <v>109679.57</v>
      </c>
      <c r="H310" s="295">
        <v>36181.239800000003</v>
      </c>
      <c r="I310" s="696">
        <v>36181.239862296999</v>
      </c>
      <c r="J310" s="295"/>
      <c r="K310" s="295"/>
      <c r="L310" s="295"/>
      <c r="M310" s="295"/>
      <c r="N310" s="295">
        <v>12</v>
      </c>
      <c r="O310" s="295">
        <v>36.76</v>
      </c>
      <c r="P310" s="295">
        <v>36.76</v>
      </c>
      <c r="Q310" s="295">
        <v>36.159999999999997</v>
      </c>
      <c r="R310" s="295">
        <v>31.85</v>
      </c>
      <c r="S310" s="295">
        <v>8.5060000000000002</v>
      </c>
      <c r="T310" s="696">
        <v>8.5060013429999994</v>
      </c>
      <c r="U310" s="295"/>
      <c r="V310" s="295"/>
      <c r="W310" s="295"/>
      <c r="X310" s="295"/>
      <c r="Y310" s="415"/>
      <c r="Z310" s="503">
        <v>1</v>
      </c>
      <c r="AA310" s="415"/>
      <c r="AB310" s="415"/>
      <c r="AC310" s="415"/>
      <c r="AD310" s="415"/>
      <c r="AE310" s="415"/>
      <c r="AF310" s="415"/>
      <c r="AG310" s="415"/>
      <c r="AH310" s="415"/>
      <c r="AI310" s="415"/>
      <c r="AJ310" s="415"/>
      <c r="AK310" s="415"/>
      <c r="AL310" s="415"/>
      <c r="AM310" s="296">
        <f>SUM(Y310:AL310)</f>
        <v>1</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1</v>
      </c>
      <c r="AA311" s="411">
        <f t="shared" ref="AA311:AL311" si="91">AA310</f>
        <v>0</v>
      </c>
      <c r="AB311" s="411">
        <f t="shared" si="91"/>
        <v>0</v>
      </c>
      <c r="AC311" s="411">
        <f t="shared" si="91"/>
        <v>0</v>
      </c>
      <c r="AD311" s="411">
        <f t="shared" si="91"/>
        <v>0</v>
      </c>
      <c r="AE311" s="411">
        <f t="shared" si="91"/>
        <v>0</v>
      </c>
      <c r="AF311" s="411">
        <f t="shared" si="91"/>
        <v>0</v>
      </c>
      <c r="AG311" s="411">
        <f t="shared" si="91"/>
        <v>0</v>
      </c>
      <c r="AH311" s="411">
        <f t="shared" si="91"/>
        <v>0</v>
      </c>
      <c r="AI311" s="411">
        <f t="shared" si="91"/>
        <v>0</v>
      </c>
      <c r="AJ311" s="411">
        <f t="shared" si="91"/>
        <v>0</v>
      </c>
      <c r="AK311" s="411">
        <f t="shared" si="91"/>
        <v>0</v>
      </c>
      <c r="AL311" s="411">
        <f t="shared" si="91"/>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92">AA313</f>
        <v>0</v>
      </c>
      <c r="AB314" s="411">
        <f t="shared" si="92"/>
        <v>0</v>
      </c>
      <c r="AC314" s="411">
        <f t="shared" si="92"/>
        <v>0</v>
      </c>
      <c r="AD314" s="411">
        <f t="shared" si="92"/>
        <v>0</v>
      </c>
      <c r="AE314" s="411">
        <f t="shared" si="92"/>
        <v>0</v>
      </c>
      <c r="AF314" s="411">
        <f t="shared" si="92"/>
        <v>0</v>
      </c>
      <c r="AG314" s="411">
        <f t="shared" si="92"/>
        <v>0</v>
      </c>
      <c r="AH314" s="411">
        <f t="shared" si="92"/>
        <v>0</v>
      </c>
      <c r="AI314" s="411">
        <f t="shared" si="92"/>
        <v>0</v>
      </c>
      <c r="AJ314" s="411">
        <f t="shared" si="92"/>
        <v>0</v>
      </c>
      <c r="AK314" s="411">
        <f t="shared" si="92"/>
        <v>0</v>
      </c>
      <c r="AL314" s="411">
        <f t="shared" si="92"/>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v>1</v>
      </c>
      <c r="AB316" s="415"/>
      <c r="AC316" s="415"/>
      <c r="AD316" s="415"/>
      <c r="AE316" s="415"/>
      <c r="AF316" s="415"/>
      <c r="AG316" s="415"/>
      <c r="AH316" s="415"/>
      <c r="AI316" s="415"/>
      <c r="AJ316" s="415"/>
      <c r="AK316" s="415"/>
      <c r="AL316" s="415"/>
      <c r="AM316" s="296">
        <f>SUM(Y316:AL316)</f>
        <v>1</v>
      </c>
    </row>
    <row r="317" spans="1:39" ht="15" outlineLevel="1">
      <c r="B317" s="294" t="s">
        <v>249</v>
      </c>
      <c r="C317" s="291" t="s">
        <v>163</v>
      </c>
      <c r="D317" s="295">
        <v>10663</v>
      </c>
      <c r="E317" s="295">
        <v>10663</v>
      </c>
      <c r="F317" s="295">
        <v>10663</v>
      </c>
      <c r="G317" s="295">
        <v>10663</v>
      </c>
      <c r="H317" s="295">
        <v>10662.84</v>
      </c>
      <c r="I317" s="696">
        <v>10662.84</v>
      </c>
      <c r="J317" s="295"/>
      <c r="K317" s="295"/>
      <c r="L317" s="295"/>
      <c r="M317" s="295"/>
      <c r="N317" s="295">
        <f>N316</f>
        <v>12</v>
      </c>
      <c r="O317" s="295">
        <v>1.33</v>
      </c>
      <c r="P317" s="295">
        <v>1.33</v>
      </c>
      <c r="Q317" s="295">
        <v>1.33</v>
      </c>
      <c r="R317" s="295">
        <v>1.33</v>
      </c>
      <c r="S317" s="295">
        <v>1.32569</v>
      </c>
      <c r="T317" s="696">
        <v>1.325698753</v>
      </c>
      <c r="U317" s="295"/>
      <c r="V317" s="295"/>
      <c r="W317" s="295"/>
      <c r="X317" s="295"/>
      <c r="Y317" s="411">
        <f>Y316</f>
        <v>0</v>
      </c>
      <c r="Z317" s="411">
        <f>Z316</f>
        <v>0</v>
      </c>
      <c r="AA317" s="411">
        <f t="shared" ref="AA317:AL317" si="93">AA316</f>
        <v>1</v>
      </c>
      <c r="AB317" s="411">
        <f t="shared" si="93"/>
        <v>0</v>
      </c>
      <c r="AC317" s="411">
        <f t="shared" si="93"/>
        <v>0</v>
      </c>
      <c r="AD317" s="411">
        <f t="shared" si="93"/>
        <v>0</v>
      </c>
      <c r="AE317" s="411">
        <f t="shared" si="93"/>
        <v>0</v>
      </c>
      <c r="AF317" s="411">
        <f t="shared" si="93"/>
        <v>0</v>
      </c>
      <c r="AG317" s="411">
        <f t="shared" si="93"/>
        <v>0</v>
      </c>
      <c r="AH317" s="411">
        <f t="shared" si="93"/>
        <v>0</v>
      </c>
      <c r="AI317" s="411">
        <f t="shared" si="93"/>
        <v>0</v>
      </c>
      <c r="AJ317" s="411">
        <f t="shared" si="93"/>
        <v>0</v>
      </c>
      <c r="AK317" s="411">
        <f t="shared" si="93"/>
        <v>0</v>
      </c>
      <c r="AL317" s="411">
        <f t="shared" si="93"/>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4">AA319</f>
        <v>0</v>
      </c>
      <c r="AB320" s="411">
        <f t="shared" si="94"/>
        <v>0</v>
      </c>
      <c r="AC320" s="411">
        <f t="shared" si="94"/>
        <v>0</v>
      </c>
      <c r="AD320" s="411">
        <f t="shared" si="94"/>
        <v>0</v>
      </c>
      <c r="AE320" s="411">
        <f t="shared" si="94"/>
        <v>0</v>
      </c>
      <c r="AF320" s="411">
        <f t="shared" si="94"/>
        <v>0</v>
      </c>
      <c r="AG320" s="411">
        <f t="shared" si="94"/>
        <v>0</v>
      </c>
      <c r="AH320" s="411">
        <f t="shared" si="94"/>
        <v>0</v>
      </c>
      <c r="AI320" s="411">
        <f t="shared" si="94"/>
        <v>0</v>
      </c>
      <c r="AJ320" s="411">
        <f t="shared" si="94"/>
        <v>0</v>
      </c>
      <c r="AK320" s="411">
        <f t="shared" si="94"/>
        <v>0</v>
      </c>
      <c r="AL320" s="411">
        <f t="shared" si="94"/>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486</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5">AA322</f>
        <v>0</v>
      </c>
      <c r="AB323" s="411">
        <f t="shared" si="95"/>
        <v>0</v>
      </c>
      <c r="AC323" s="411">
        <f t="shared" si="95"/>
        <v>0</v>
      </c>
      <c r="AD323" s="411">
        <f t="shared" si="95"/>
        <v>0</v>
      </c>
      <c r="AE323" s="411">
        <f t="shared" si="95"/>
        <v>0</v>
      </c>
      <c r="AF323" s="411">
        <f t="shared" si="95"/>
        <v>0</v>
      </c>
      <c r="AG323" s="411">
        <f t="shared" si="95"/>
        <v>0</v>
      </c>
      <c r="AH323" s="411">
        <f t="shared" si="95"/>
        <v>0</v>
      </c>
      <c r="AI323" s="411">
        <f t="shared" si="95"/>
        <v>0</v>
      </c>
      <c r="AJ323" s="411">
        <f t="shared" si="95"/>
        <v>0</v>
      </c>
      <c r="AK323" s="411">
        <f t="shared" si="95"/>
        <v>0</v>
      </c>
      <c r="AL323" s="411">
        <f t="shared" si="95"/>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15" outlineLevel="1">
      <c r="A325" s="509">
        <v>16</v>
      </c>
      <c r="B325" s="314" t="s">
        <v>487</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6">AA325</f>
        <v>0</v>
      </c>
      <c r="AB326" s="411">
        <f t="shared" si="96"/>
        <v>0</v>
      </c>
      <c r="AC326" s="411">
        <f t="shared" si="96"/>
        <v>0</v>
      </c>
      <c r="AD326" s="411">
        <f t="shared" si="96"/>
        <v>0</v>
      </c>
      <c r="AE326" s="411">
        <f t="shared" si="96"/>
        <v>0</v>
      </c>
      <c r="AF326" s="411">
        <f t="shared" si="96"/>
        <v>0</v>
      </c>
      <c r="AG326" s="411">
        <f t="shared" si="96"/>
        <v>0</v>
      </c>
      <c r="AH326" s="411">
        <f t="shared" si="96"/>
        <v>0</v>
      </c>
      <c r="AI326" s="411">
        <f t="shared" si="96"/>
        <v>0</v>
      </c>
      <c r="AJ326" s="411">
        <f t="shared" si="96"/>
        <v>0</v>
      </c>
      <c r="AK326" s="411">
        <f t="shared" si="96"/>
        <v>0</v>
      </c>
      <c r="AL326" s="411">
        <f t="shared" si="96"/>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295">
        <v>1473.11</v>
      </c>
      <c r="E328" s="295"/>
      <c r="F328" s="295"/>
      <c r="G328" s="295"/>
      <c r="H328" s="295"/>
      <c r="I328" s="295"/>
      <c r="J328" s="295"/>
      <c r="K328" s="295"/>
      <c r="L328" s="295"/>
      <c r="M328" s="295"/>
      <c r="N328" s="291"/>
      <c r="O328" s="295">
        <v>110.32</v>
      </c>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7">AA328</f>
        <v>0</v>
      </c>
      <c r="AB329" s="411">
        <f t="shared" si="97"/>
        <v>0</v>
      </c>
      <c r="AC329" s="411">
        <f t="shared" si="97"/>
        <v>0</v>
      </c>
      <c r="AD329" s="411">
        <f t="shared" si="97"/>
        <v>0</v>
      </c>
      <c r="AE329" s="411">
        <f t="shared" si="97"/>
        <v>0</v>
      </c>
      <c r="AF329" s="411">
        <f t="shared" si="97"/>
        <v>0</v>
      </c>
      <c r="AG329" s="411">
        <f t="shared" si="97"/>
        <v>0</v>
      </c>
      <c r="AH329" s="411">
        <f t="shared" si="97"/>
        <v>0</v>
      </c>
      <c r="AI329" s="411">
        <f t="shared" si="97"/>
        <v>0</v>
      </c>
      <c r="AJ329" s="411">
        <f t="shared" si="97"/>
        <v>0</v>
      </c>
      <c r="AK329" s="411">
        <f t="shared" si="97"/>
        <v>0</v>
      </c>
      <c r="AL329" s="411">
        <f t="shared" si="97"/>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4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8">AA332</f>
        <v>0</v>
      </c>
      <c r="AB333" s="411">
        <f t="shared" si="98"/>
        <v>0</v>
      </c>
      <c r="AC333" s="411">
        <f t="shared" si="98"/>
        <v>0</v>
      </c>
      <c r="AD333" s="411">
        <f t="shared" si="98"/>
        <v>0</v>
      </c>
      <c r="AE333" s="411">
        <f t="shared" si="98"/>
        <v>0</v>
      </c>
      <c r="AF333" s="411">
        <f t="shared" si="98"/>
        <v>0</v>
      </c>
      <c r="AG333" s="411">
        <f t="shared" si="98"/>
        <v>0</v>
      </c>
      <c r="AH333" s="411">
        <f t="shared" si="98"/>
        <v>0</v>
      </c>
      <c r="AI333" s="411">
        <f t="shared" si="98"/>
        <v>0</v>
      </c>
      <c r="AJ333" s="411">
        <f t="shared" si="98"/>
        <v>0</v>
      </c>
      <c r="AK333" s="411">
        <f t="shared" si="98"/>
        <v>0</v>
      </c>
      <c r="AL333" s="411">
        <f t="shared" si="98"/>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v>1</v>
      </c>
      <c r="AB335" s="415"/>
      <c r="AC335" s="415"/>
      <c r="AD335" s="415"/>
      <c r="AE335" s="415"/>
      <c r="AF335" s="415"/>
      <c r="AG335" s="415"/>
      <c r="AH335" s="415"/>
      <c r="AI335" s="415"/>
      <c r="AJ335" s="415"/>
      <c r="AK335" s="415"/>
      <c r="AL335" s="415"/>
      <c r="AM335" s="296">
        <f>SUM(Y335:AL335)</f>
        <v>1</v>
      </c>
    </row>
    <row r="336" spans="1:39" ht="15" outlineLevel="1">
      <c r="B336" s="294" t="s">
        <v>249</v>
      </c>
      <c r="C336" s="291" t="s">
        <v>163</v>
      </c>
      <c r="D336" s="295">
        <v>148348</v>
      </c>
      <c r="E336" s="295">
        <v>148348</v>
      </c>
      <c r="F336" s="295">
        <v>148348</v>
      </c>
      <c r="G336" s="295">
        <v>148348</v>
      </c>
      <c r="H336" s="295">
        <v>148348</v>
      </c>
      <c r="I336" s="295">
        <v>0</v>
      </c>
      <c r="J336" s="295"/>
      <c r="K336" s="295"/>
      <c r="L336" s="295"/>
      <c r="M336" s="295"/>
      <c r="N336" s="295">
        <f>N335</f>
        <v>12</v>
      </c>
      <c r="O336" s="295">
        <v>54.26</v>
      </c>
      <c r="P336" s="295">
        <v>54.26</v>
      </c>
      <c r="Q336" s="295">
        <v>54.26</v>
      </c>
      <c r="R336" s="295">
        <v>54.26</v>
      </c>
      <c r="S336" s="295">
        <v>54.26</v>
      </c>
      <c r="T336" s="295">
        <v>0</v>
      </c>
      <c r="U336" s="295"/>
      <c r="V336" s="295"/>
      <c r="W336" s="295"/>
      <c r="X336" s="295"/>
      <c r="Y336" s="411">
        <f>Y335</f>
        <v>0</v>
      </c>
      <c r="Z336" s="411">
        <f>Z335</f>
        <v>0</v>
      </c>
      <c r="AA336" s="411">
        <f t="shared" ref="AA336:AL336" si="99">AA335</f>
        <v>1</v>
      </c>
      <c r="AB336" s="411">
        <f t="shared" si="99"/>
        <v>0</v>
      </c>
      <c r="AC336" s="411">
        <f t="shared" si="99"/>
        <v>0</v>
      </c>
      <c r="AD336" s="411">
        <f t="shared" si="99"/>
        <v>0</v>
      </c>
      <c r="AE336" s="411">
        <f t="shared" si="99"/>
        <v>0</v>
      </c>
      <c r="AF336" s="411">
        <f t="shared" si="99"/>
        <v>0</v>
      </c>
      <c r="AG336" s="411">
        <f t="shared" si="99"/>
        <v>0</v>
      </c>
      <c r="AH336" s="411">
        <f t="shared" si="99"/>
        <v>0</v>
      </c>
      <c r="AI336" s="411">
        <f t="shared" si="99"/>
        <v>0</v>
      </c>
      <c r="AJ336" s="411">
        <f t="shared" si="99"/>
        <v>0</v>
      </c>
      <c r="AK336" s="411">
        <f t="shared" si="99"/>
        <v>0</v>
      </c>
      <c r="AL336" s="411">
        <f t="shared" si="99"/>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100">AA338</f>
        <v>0</v>
      </c>
      <c r="AB339" s="411">
        <f t="shared" si="100"/>
        <v>0</v>
      </c>
      <c r="AC339" s="411">
        <f t="shared" si="100"/>
        <v>0</v>
      </c>
      <c r="AD339" s="411">
        <f t="shared" si="100"/>
        <v>0</v>
      </c>
      <c r="AE339" s="411">
        <f t="shared" si="100"/>
        <v>0</v>
      </c>
      <c r="AF339" s="411">
        <f t="shared" si="100"/>
        <v>0</v>
      </c>
      <c r="AG339" s="411">
        <f t="shared" si="100"/>
        <v>0</v>
      </c>
      <c r="AH339" s="411">
        <f t="shared" si="100"/>
        <v>0</v>
      </c>
      <c r="AI339" s="411">
        <f t="shared" si="100"/>
        <v>0</v>
      </c>
      <c r="AJ339" s="411">
        <f t="shared" si="100"/>
        <v>0</v>
      </c>
      <c r="AK339" s="411">
        <f t="shared" si="100"/>
        <v>0</v>
      </c>
      <c r="AL339" s="411">
        <f t="shared" si="100"/>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101">AA341</f>
        <v>0</v>
      </c>
      <c r="AB342" s="411">
        <f t="shared" si="101"/>
        <v>0</v>
      </c>
      <c r="AC342" s="411">
        <f t="shared" si="101"/>
        <v>0</v>
      </c>
      <c r="AD342" s="411">
        <f t="shared" si="101"/>
        <v>0</v>
      </c>
      <c r="AE342" s="411">
        <f t="shared" si="101"/>
        <v>0</v>
      </c>
      <c r="AF342" s="411">
        <f t="shared" si="101"/>
        <v>0</v>
      </c>
      <c r="AG342" s="411">
        <f t="shared" si="101"/>
        <v>0</v>
      </c>
      <c r="AH342" s="411">
        <f t="shared" si="101"/>
        <v>0</v>
      </c>
      <c r="AI342" s="411">
        <f t="shared" si="101"/>
        <v>0</v>
      </c>
      <c r="AJ342" s="411">
        <f t="shared" si="101"/>
        <v>0</v>
      </c>
      <c r="AK342" s="411">
        <f t="shared" si="101"/>
        <v>0</v>
      </c>
      <c r="AL342" s="411">
        <f t="shared" si="101"/>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295">
        <v>11247.63</v>
      </c>
      <c r="E344" s="295"/>
      <c r="F344" s="295"/>
      <c r="G344" s="295"/>
      <c r="H344" s="295"/>
      <c r="I344" s="295"/>
      <c r="J344" s="295"/>
      <c r="K344" s="295"/>
      <c r="L344" s="295"/>
      <c r="M344" s="295"/>
      <c r="N344" s="291"/>
      <c r="O344" s="295">
        <v>493.95</v>
      </c>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102">AA344</f>
        <v>0</v>
      </c>
      <c r="AB345" s="411">
        <f t="shared" si="102"/>
        <v>0</v>
      </c>
      <c r="AC345" s="411">
        <f t="shared" si="102"/>
        <v>0</v>
      </c>
      <c r="AD345" s="411">
        <f t="shared" si="102"/>
        <v>0</v>
      </c>
      <c r="AE345" s="411">
        <f t="shared" si="102"/>
        <v>0</v>
      </c>
      <c r="AF345" s="411">
        <f t="shared" si="102"/>
        <v>0</v>
      </c>
      <c r="AG345" s="411">
        <f t="shared" si="102"/>
        <v>0</v>
      </c>
      <c r="AH345" s="411">
        <f t="shared" si="102"/>
        <v>0</v>
      </c>
      <c r="AI345" s="411">
        <f t="shared" si="102"/>
        <v>0</v>
      </c>
      <c r="AJ345" s="411">
        <f t="shared" si="102"/>
        <v>0</v>
      </c>
      <c r="AK345" s="411">
        <f t="shared" si="102"/>
        <v>0</v>
      </c>
      <c r="AL345" s="411">
        <f t="shared" si="102"/>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45"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295">
        <v>66032.820000000007</v>
      </c>
      <c r="E348" s="295">
        <v>65993.59</v>
      </c>
      <c r="F348" s="295">
        <v>65990.03</v>
      </c>
      <c r="G348" s="295">
        <v>59385.760000000002</v>
      </c>
      <c r="H348" s="295">
        <v>56097.895900000003</v>
      </c>
      <c r="I348" s="696">
        <v>52810.027921677</v>
      </c>
      <c r="J348" s="295"/>
      <c r="K348" s="295"/>
      <c r="L348" s="295"/>
      <c r="M348" s="295"/>
      <c r="N348" s="291"/>
      <c r="O348" s="295">
        <v>5.41</v>
      </c>
      <c r="P348" s="295">
        <v>5.4</v>
      </c>
      <c r="Q348" s="295">
        <v>5.4</v>
      </c>
      <c r="R348" s="295">
        <v>5.0599999999999996</v>
      </c>
      <c r="S348" s="295">
        <v>4.8906999999999998</v>
      </c>
      <c r="T348" s="696">
        <v>4.7199157329999997</v>
      </c>
      <c r="U348" s="295"/>
      <c r="V348" s="295"/>
      <c r="W348" s="295"/>
      <c r="X348" s="295"/>
      <c r="Y348" s="470">
        <v>1</v>
      </c>
      <c r="Z348" s="410"/>
      <c r="AA348" s="410"/>
      <c r="AB348" s="410"/>
      <c r="AC348" s="410"/>
      <c r="AD348" s="410"/>
      <c r="AE348" s="410"/>
      <c r="AF348" s="410"/>
      <c r="AG348" s="410"/>
      <c r="AH348" s="410"/>
      <c r="AI348" s="410"/>
      <c r="AJ348" s="410"/>
      <c r="AK348" s="410"/>
      <c r="AL348" s="410"/>
      <c r="AM348" s="296">
        <f>SUM(Y348:AL348)</f>
        <v>1</v>
      </c>
    </row>
    <row r="349" spans="1:39" ht="15"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1</v>
      </c>
      <c r="Z349" s="411">
        <f>Z348</f>
        <v>0</v>
      </c>
      <c r="AA349" s="411">
        <f t="shared" ref="AA349:AL349" si="103">AA348</f>
        <v>0</v>
      </c>
      <c r="AB349" s="411">
        <f t="shared" si="103"/>
        <v>0</v>
      </c>
      <c r="AC349" s="411">
        <f t="shared" si="103"/>
        <v>0</v>
      </c>
      <c r="AD349" s="411">
        <f t="shared" si="103"/>
        <v>0</v>
      </c>
      <c r="AE349" s="411">
        <f t="shared" si="103"/>
        <v>0</v>
      </c>
      <c r="AF349" s="411">
        <f t="shared" si="103"/>
        <v>0</v>
      </c>
      <c r="AG349" s="411">
        <f t="shared" si="103"/>
        <v>0</v>
      </c>
      <c r="AH349" s="411">
        <f t="shared" si="103"/>
        <v>0</v>
      </c>
      <c r="AI349" s="411">
        <f t="shared" si="103"/>
        <v>0</v>
      </c>
      <c r="AJ349" s="411">
        <f t="shared" si="103"/>
        <v>0</v>
      </c>
      <c r="AK349" s="411">
        <f t="shared" si="103"/>
        <v>0</v>
      </c>
      <c r="AL349" s="411">
        <f t="shared" si="103"/>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45" outlineLevel="1">
      <c r="A351" s="510"/>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4">AA352</f>
        <v>0</v>
      </c>
      <c r="AB353" s="411">
        <f t="shared" si="104"/>
        <v>0</v>
      </c>
      <c r="AC353" s="411">
        <f t="shared" si="104"/>
        <v>0</v>
      </c>
      <c r="AD353" s="411">
        <f t="shared" si="104"/>
        <v>0</v>
      </c>
      <c r="AE353" s="411">
        <f t="shared" si="104"/>
        <v>0</v>
      </c>
      <c r="AF353" s="411">
        <f t="shared" si="104"/>
        <v>0</v>
      </c>
      <c r="AG353" s="411">
        <f t="shared" si="104"/>
        <v>0</v>
      </c>
      <c r="AH353" s="411">
        <f t="shared" si="104"/>
        <v>0</v>
      </c>
      <c r="AI353" s="411">
        <f t="shared" si="104"/>
        <v>0</v>
      </c>
      <c r="AJ353" s="411">
        <f t="shared" si="104"/>
        <v>0</v>
      </c>
      <c r="AK353" s="411">
        <f t="shared" si="104"/>
        <v>0</v>
      </c>
      <c r="AL353" s="411">
        <f t="shared" si="104"/>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5">AA355</f>
        <v>0</v>
      </c>
      <c r="AB356" s="411">
        <f t="shared" si="105"/>
        <v>0</v>
      </c>
      <c r="AC356" s="411">
        <f t="shared" si="105"/>
        <v>0</v>
      </c>
      <c r="AD356" s="411">
        <f t="shared" si="105"/>
        <v>0</v>
      </c>
      <c r="AE356" s="411">
        <f t="shared" si="105"/>
        <v>0</v>
      </c>
      <c r="AF356" s="411">
        <f t="shared" si="105"/>
        <v>0</v>
      </c>
      <c r="AG356" s="411">
        <f t="shared" si="105"/>
        <v>0</v>
      </c>
      <c r="AH356" s="411">
        <f t="shared" si="105"/>
        <v>0</v>
      </c>
      <c r="AI356" s="411">
        <f t="shared" si="105"/>
        <v>0</v>
      </c>
      <c r="AJ356" s="411">
        <f t="shared" si="105"/>
        <v>0</v>
      </c>
      <c r="AK356" s="411">
        <f t="shared" si="105"/>
        <v>0</v>
      </c>
      <c r="AL356" s="411">
        <f t="shared" si="105"/>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4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6">AA359</f>
        <v>0</v>
      </c>
      <c r="AB360" s="411">
        <f t="shared" si="106"/>
        <v>0</v>
      </c>
      <c r="AC360" s="411">
        <f t="shared" si="106"/>
        <v>0</v>
      </c>
      <c r="AD360" s="411">
        <f t="shared" si="106"/>
        <v>0</v>
      </c>
      <c r="AE360" s="411">
        <f t="shared" si="106"/>
        <v>0</v>
      </c>
      <c r="AF360" s="411">
        <f t="shared" si="106"/>
        <v>0</v>
      </c>
      <c r="AG360" s="411">
        <f t="shared" si="106"/>
        <v>0</v>
      </c>
      <c r="AH360" s="411">
        <f t="shared" si="106"/>
        <v>0</v>
      </c>
      <c r="AI360" s="411">
        <f t="shared" si="106"/>
        <v>0</v>
      </c>
      <c r="AJ360" s="411">
        <f t="shared" si="106"/>
        <v>0</v>
      </c>
      <c r="AK360" s="411">
        <f t="shared" si="106"/>
        <v>0</v>
      </c>
      <c r="AL360" s="411">
        <f t="shared" si="106"/>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7">AA362</f>
        <v>0</v>
      </c>
      <c r="AB363" s="411">
        <f t="shared" si="107"/>
        <v>0</v>
      </c>
      <c r="AC363" s="411">
        <f t="shared" si="107"/>
        <v>0</v>
      </c>
      <c r="AD363" s="411">
        <f t="shared" si="107"/>
        <v>0</v>
      </c>
      <c r="AE363" s="411">
        <f t="shared" si="107"/>
        <v>0</v>
      </c>
      <c r="AF363" s="411">
        <f t="shared" si="107"/>
        <v>0</v>
      </c>
      <c r="AG363" s="411">
        <f t="shared" si="107"/>
        <v>0</v>
      </c>
      <c r="AH363" s="411">
        <f t="shared" si="107"/>
        <v>0</v>
      </c>
      <c r="AI363" s="411">
        <f t="shared" si="107"/>
        <v>0</v>
      </c>
      <c r="AJ363" s="411">
        <f t="shared" si="107"/>
        <v>0</v>
      </c>
      <c r="AK363" s="411">
        <f t="shared" si="107"/>
        <v>0</v>
      </c>
      <c r="AL363" s="411">
        <f t="shared" si="107"/>
        <v>0</v>
      </c>
      <c r="AM363" s="306"/>
    </row>
    <row r="364" spans="1:39" ht="15.4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8">AA365</f>
        <v>0</v>
      </c>
      <c r="AB366" s="411">
        <f t="shared" si="108"/>
        <v>0</v>
      </c>
      <c r="AC366" s="411">
        <f t="shared" si="108"/>
        <v>0</v>
      </c>
      <c r="AD366" s="411">
        <f t="shared" si="108"/>
        <v>0</v>
      </c>
      <c r="AE366" s="411">
        <f t="shared" si="108"/>
        <v>0</v>
      </c>
      <c r="AF366" s="411">
        <f t="shared" si="108"/>
        <v>0</v>
      </c>
      <c r="AG366" s="411">
        <f t="shared" si="108"/>
        <v>0</v>
      </c>
      <c r="AH366" s="411">
        <f t="shared" si="108"/>
        <v>0</v>
      </c>
      <c r="AI366" s="411">
        <f t="shared" si="108"/>
        <v>0</v>
      </c>
      <c r="AJ366" s="411">
        <f t="shared" si="108"/>
        <v>0</v>
      </c>
      <c r="AK366" s="411">
        <f t="shared" si="108"/>
        <v>0</v>
      </c>
      <c r="AL366" s="411">
        <f t="shared" si="108"/>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9">Z368</f>
        <v>0</v>
      </c>
      <c r="AA369" s="411">
        <f t="shared" si="109"/>
        <v>0</v>
      </c>
      <c r="AB369" s="411">
        <f t="shared" si="109"/>
        <v>0</v>
      </c>
      <c r="AC369" s="411">
        <f t="shared" si="109"/>
        <v>0</v>
      </c>
      <c r="AD369" s="411">
        <f t="shared" si="109"/>
        <v>0</v>
      </c>
      <c r="AE369" s="411">
        <f t="shared" si="109"/>
        <v>0</v>
      </c>
      <c r="AF369" s="411">
        <f t="shared" si="109"/>
        <v>0</v>
      </c>
      <c r="AG369" s="411">
        <f t="shared" si="109"/>
        <v>0</v>
      </c>
      <c r="AH369" s="411">
        <f t="shared" si="109"/>
        <v>0</v>
      </c>
      <c r="AI369" s="411">
        <f t="shared" si="109"/>
        <v>0</v>
      </c>
      <c r="AJ369" s="411">
        <f t="shared" si="109"/>
        <v>0</v>
      </c>
      <c r="AK369" s="411">
        <f t="shared" si="109"/>
        <v>0</v>
      </c>
      <c r="AL369" s="411">
        <f t="shared" si="109"/>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10">Z371</f>
        <v>0</v>
      </c>
      <c r="AA372" s="411">
        <f t="shared" si="110"/>
        <v>0</v>
      </c>
      <c r="AB372" s="411">
        <f t="shared" si="110"/>
        <v>0</v>
      </c>
      <c r="AC372" s="411">
        <f t="shared" si="110"/>
        <v>0</v>
      </c>
      <c r="AD372" s="411">
        <f t="shared" si="110"/>
        <v>0</v>
      </c>
      <c r="AE372" s="411">
        <f t="shared" si="110"/>
        <v>0</v>
      </c>
      <c r="AF372" s="411">
        <f t="shared" si="110"/>
        <v>0</v>
      </c>
      <c r="AG372" s="411">
        <f t="shared" si="110"/>
        <v>0</v>
      </c>
      <c r="AH372" s="411">
        <f t="shared" si="110"/>
        <v>0</v>
      </c>
      <c r="AI372" s="411">
        <f t="shared" si="110"/>
        <v>0</v>
      </c>
      <c r="AJ372" s="411">
        <f t="shared" si="110"/>
        <v>0</v>
      </c>
      <c r="AK372" s="411">
        <f t="shared" si="110"/>
        <v>0</v>
      </c>
      <c r="AL372" s="411">
        <f t="shared" si="110"/>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45" outlineLevel="1">
      <c r="A374" s="509"/>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11">Z375</f>
        <v>0</v>
      </c>
      <c r="AA376" s="411">
        <f t="shared" si="111"/>
        <v>0</v>
      </c>
      <c r="AB376" s="411">
        <f t="shared" si="111"/>
        <v>0</v>
      </c>
      <c r="AC376" s="411">
        <f t="shared" si="111"/>
        <v>0</v>
      </c>
      <c r="AD376" s="411">
        <f t="shared" si="111"/>
        <v>0</v>
      </c>
      <c r="AE376" s="411">
        <f t="shared" si="111"/>
        <v>0</v>
      </c>
      <c r="AF376" s="411">
        <f t="shared" si="111"/>
        <v>0</v>
      </c>
      <c r="AG376" s="411">
        <f t="shared" si="111"/>
        <v>0</v>
      </c>
      <c r="AH376" s="411">
        <f t="shared" si="111"/>
        <v>0</v>
      </c>
      <c r="AI376" s="411">
        <f t="shared" si="111"/>
        <v>0</v>
      </c>
      <c r="AJ376" s="411">
        <f t="shared" si="111"/>
        <v>0</v>
      </c>
      <c r="AK376" s="411">
        <f t="shared" si="111"/>
        <v>0</v>
      </c>
      <c r="AL376" s="411">
        <f t="shared" si="111"/>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12">Z378</f>
        <v>0</v>
      </c>
      <c r="AA379" s="411">
        <f t="shared" si="112"/>
        <v>0</v>
      </c>
      <c r="AB379" s="411">
        <f t="shared" si="112"/>
        <v>0</v>
      </c>
      <c r="AC379" s="411">
        <f t="shared" si="112"/>
        <v>0</v>
      </c>
      <c r="AD379" s="411">
        <f t="shared" si="112"/>
        <v>0</v>
      </c>
      <c r="AE379" s="411">
        <f t="shared" si="112"/>
        <v>0</v>
      </c>
      <c r="AF379" s="411">
        <f t="shared" si="112"/>
        <v>0</v>
      </c>
      <c r="AG379" s="411">
        <f t="shared" si="112"/>
        <v>0</v>
      </c>
      <c r="AH379" s="411">
        <f t="shared" si="112"/>
        <v>0</v>
      </c>
      <c r="AI379" s="411">
        <f t="shared" si="112"/>
        <v>0</v>
      </c>
      <c r="AJ379" s="411">
        <f t="shared" si="112"/>
        <v>0</v>
      </c>
      <c r="AK379" s="411">
        <f t="shared" si="112"/>
        <v>0</v>
      </c>
      <c r="AL379" s="411">
        <f t="shared" si="112"/>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13">Z381</f>
        <v>0</v>
      </c>
      <c r="AA382" s="411">
        <f t="shared" si="113"/>
        <v>0</v>
      </c>
      <c r="AB382" s="411">
        <f t="shared" si="113"/>
        <v>0</v>
      </c>
      <c r="AC382" s="411">
        <f t="shared" si="113"/>
        <v>0</v>
      </c>
      <c r="AD382" s="411">
        <f t="shared" si="113"/>
        <v>0</v>
      </c>
      <c r="AE382" s="411">
        <f t="shared" si="113"/>
        <v>0</v>
      </c>
      <c r="AF382" s="411">
        <f t="shared" si="113"/>
        <v>0</v>
      </c>
      <c r="AG382" s="411">
        <f t="shared" si="113"/>
        <v>0</v>
      </c>
      <c r="AH382" s="411">
        <f t="shared" si="113"/>
        <v>0</v>
      </c>
      <c r="AI382" s="411">
        <f t="shared" si="113"/>
        <v>0</v>
      </c>
      <c r="AJ382" s="411">
        <f t="shared" si="113"/>
        <v>0</v>
      </c>
      <c r="AK382" s="411">
        <f t="shared" si="113"/>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45">
      <c r="B384" s="327" t="s">
        <v>250</v>
      </c>
      <c r="C384" s="329"/>
      <c r="D384" s="329">
        <f>SUM(D279:D382)</f>
        <v>3042381.9499999993</v>
      </c>
      <c r="E384" s="329">
        <f t="shared" ref="E384:I384" si="114">SUM(E279:E382)</f>
        <v>3020748.9799999995</v>
      </c>
      <c r="F384" s="329">
        <f t="shared" si="114"/>
        <v>3006793.14</v>
      </c>
      <c r="G384" s="329">
        <f t="shared" si="114"/>
        <v>2942366.1599999997</v>
      </c>
      <c r="H384" s="329">
        <f t="shared" si="114"/>
        <v>2826510.2832399998</v>
      </c>
      <c r="I384" s="329">
        <f t="shared" si="114"/>
        <v>2534462.2914790781</v>
      </c>
      <c r="J384" s="329"/>
      <c r="K384" s="329"/>
      <c r="L384" s="329"/>
      <c r="M384" s="329"/>
      <c r="N384" s="329"/>
      <c r="O384" s="329">
        <f>SUM(O279:O382)</f>
        <v>2747</v>
      </c>
      <c r="P384" s="329">
        <f t="shared" ref="P384:T384" si="115">SUM(P279:P382)</f>
        <v>2009.72</v>
      </c>
      <c r="Q384" s="329">
        <f t="shared" si="115"/>
        <v>749.4</v>
      </c>
      <c r="R384" s="329">
        <f t="shared" si="115"/>
        <v>741.45</v>
      </c>
      <c r="S384" s="329">
        <f t="shared" si="115"/>
        <v>706.56338689999995</v>
      </c>
      <c r="T384" s="329">
        <f t="shared" si="115"/>
        <v>617.710970385</v>
      </c>
      <c r="U384" s="329"/>
      <c r="V384" s="329"/>
      <c r="W384" s="329"/>
      <c r="X384" s="329"/>
      <c r="Y384" s="329">
        <f>IF(Y278="kWh",SUMPRODUCT(D279:D382,Y279:Y382))</f>
        <v>793609.40999999992</v>
      </c>
      <c r="Z384" s="329">
        <f>IF(Z278="kWh",SUMPRODUCT(D279:D382,Z279:Z382))</f>
        <v>129288.8</v>
      </c>
      <c r="AA384" s="329">
        <f>IF(AA278="kW",SUMPRODUCT(N279:N382,O279:O382,AA279:AA382),SUMPRODUCT(D279:D382,AA279:AA382))</f>
        <v>5227.08</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4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1.44E-2</v>
      </c>
      <c r="Z387" s="341">
        <f>HLOOKUP(Z$20,'3.  Distribution Rates'!$C$122:$P$133,5,FALSE)</f>
        <v>1.9699999999999999E-2</v>
      </c>
      <c r="AA387" s="341">
        <f>HLOOKUP(AA$20,'3.  Distribution Rates'!$C$122:$P$133,5,FALSE)</f>
        <v>3.9830999999999999</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6">Y136*Y387</f>
        <v>17350.232255999999</v>
      </c>
      <c r="Z388" s="378">
        <f t="shared" si="116"/>
        <v>816.63237399999991</v>
      </c>
      <c r="AA388" s="378">
        <f t="shared" si="116"/>
        <v>14385.57865552321</v>
      </c>
      <c r="AB388" s="378">
        <f t="shared" si="116"/>
        <v>0</v>
      </c>
      <c r="AC388" s="378">
        <f t="shared" si="116"/>
        <v>0</v>
      </c>
      <c r="AD388" s="378">
        <f t="shared" si="116"/>
        <v>0</v>
      </c>
      <c r="AE388" s="378">
        <f t="shared" si="116"/>
        <v>0</v>
      </c>
      <c r="AF388" s="378">
        <f t="shared" si="116"/>
        <v>0</v>
      </c>
      <c r="AG388" s="378">
        <f t="shared" si="116"/>
        <v>0</v>
      </c>
      <c r="AH388" s="378">
        <f t="shared" si="116"/>
        <v>0</v>
      </c>
      <c r="AI388" s="378">
        <f t="shared" si="116"/>
        <v>0</v>
      </c>
      <c r="AJ388" s="378">
        <f t="shared" si="116"/>
        <v>0</v>
      </c>
      <c r="AK388" s="378">
        <f t="shared" si="116"/>
        <v>0</v>
      </c>
      <c r="AL388" s="378">
        <f t="shared" si="116"/>
        <v>0</v>
      </c>
      <c r="AM388" s="629">
        <f>SUM(Y388:AL388)</f>
        <v>32552.443285523208</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7">Y265*Y387</f>
        <v>10462.232735999998</v>
      </c>
      <c r="Z389" s="378">
        <f t="shared" si="117"/>
        <v>925.15632499999992</v>
      </c>
      <c r="AA389" s="378">
        <f t="shared" si="117"/>
        <v>16129.643112</v>
      </c>
      <c r="AB389" s="378">
        <f t="shared" si="117"/>
        <v>0</v>
      </c>
      <c r="AC389" s="378">
        <f t="shared" si="117"/>
        <v>0</v>
      </c>
      <c r="AD389" s="378">
        <f t="shared" si="117"/>
        <v>0</v>
      </c>
      <c r="AE389" s="378">
        <f t="shared" si="117"/>
        <v>0</v>
      </c>
      <c r="AF389" s="378">
        <f t="shared" si="117"/>
        <v>0</v>
      </c>
      <c r="AG389" s="378">
        <f t="shared" si="117"/>
        <v>0</v>
      </c>
      <c r="AH389" s="378">
        <f t="shared" si="117"/>
        <v>0</v>
      </c>
      <c r="AI389" s="378">
        <f t="shared" si="117"/>
        <v>0</v>
      </c>
      <c r="AJ389" s="378">
        <f t="shared" si="117"/>
        <v>0</v>
      </c>
      <c r="AK389" s="378">
        <f t="shared" si="117"/>
        <v>0</v>
      </c>
      <c r="AL389" s="378">
        <f t="shared" si="117"/>
        <v>0</v>
      </c>
      <c r="AM389" s="629">
        <f>SUM(Y389:AL389)</f>
        <v>27517.032173</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11427.975503999998</v>
      </c>
      <c r="Z390" s="378">
        <f t="shared" ref="Z390:AE390" si="118">Z384*Z387</f>
        <v>2546.98936</v>
      </c>
      <c r="AA390" s="378">
        <f t="shared" si="118"/>
        <v>20819.982347999998</v>
      </c>
      <c r="AB390" s="378">
        <f t="shared" si="118"/>
        <v>0</v>
      </c>
      <c r="AC390" s="378">
        <f t="shared" si="118"/>
        <v>0</v>
      </c>
      <c r="AD390" s="378">
        <f t="shared" si="118"/>
        <v>0</v>
      </c>
      <c r="AE390" s="378">
        <f t="shared" si="118"/>
        <v>0</v>
      </c>
      <c r="AF390" s="378">
        <f t="shared" ref="AF390:AL390" si="119">AF384*AF387</f>
        <v>0</v>
      </c>
      <c r="AG390" s="378">
        <f t="shared" si="119"/>
        <v>0</v>
      </c>
      <c r="AH390" s="378">
        <f t="shared" si="119"/>
        <v>0</v>
      </c>
      <c r="AI390" s="378">
        <f t="shared" si="119"/>
        <v>0</v>
      </c>
      <c r="AJ390" s="378">
        <f t="shared" si="119"/>
        <v>0</v>
      </c>
      <c r="AK390" s="378">
        <f t="shared" si="119"/>
        <v>0</v>
      </c>
      <c r="AL390" s="378">
        <f t="shared" si="119"/>
        <v>0</v>
      </c>
      <c r="AM390" s="629">
        <f>SUM(Y390:AL390)</f>
        <v>34794.947211999999</v>
      </c>
    </row>
    <row r="391" spans="1:41" s="380" customFormat="1" ht="15.4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39240.440495999996</v>
      </c>
      <c r="Z391" s="346">
        <f>SUM(Z388:Z390)</f>
        <v>4288.7780590000002</v>
      </c>
      <c r="AA391" s="346">
        <f t="shared" ref="AA391:AE391" si="120">SUM(AA388:AA390)</f>
        <v>51335.204115523207</v>
      </c>
      <c r="AB391" s="346">
        <f t="shared" si="120"/>
        <v>0</v>
      </c>
      <c r="AC391" s="346">
        <f t="shared" si="120"/>
        <v>0</v>
      </c>
      <c r="AD391" s="346">
        <f t="shared" si="120"/>
        <v>0</v>
      </c>
      <c r="AE391" s="346">
        <f t="shared" si="120"/>
        <v>0</v>
      </c>
      <c r="AF391" s="346">
        <f t="shared" ref="AF391:AL391" si="121">SUM(AF388:AF390)</f>
        <v>0</v>
      </c>
      <c r="AG391" s="346">
        <f t="shared" si="121"/>
        <v>0</v>
      </c>
      <c r="AH391" s="346">
        <f t="shared" si="121"/>
        <v>0</v>
      </c>
      <c r="AI391" s="346">
        <f t="shared" si="121"/>
        <v>0</v>
      </c>
      <c r="AJ391" s="346">
        <f t="shared" si="121"/>
        <v>0</v>
      </c>
      <c r="AK391" s="346">
        <f t="shared" si="121"/>
        <v>0</v>
      </c>
      <c r="AL391" s="346">
        <f t="shared" si="121"/>
        <v>0</v>
      </c>
      <c r="AM391" s="407">
        <f>SUM(AM388:AM390)</f>
        <v>94864.422670523199</v>
      </c>
    </row>
    <row r="392" spans="1:41" s="380" customFormat="1" ht="15.4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22">Y385*Y387</f>
        <v>0</v>
      </c>
      <c r="Z392" s="347">
        <f t="shared" si="122"/>
        <v>0</v>
      </c>
      <c r="AA392" s="347">
        <f t="shared" si="122"/>
        <v>0</v>
      </c>
      <c r="AB392" s="347">
        <f t="shared" si="122"/>
        <v>0</v>
      </c>
      <c r="AC392" s="347">
        <f t="shared" si="122"/>
        <v>0</v>
      </c>
      <c r="AD392" s="347">
        <f t="shared" si="122"/>
        <v>0</v>
      </c>
      <c r="AE392" s="347">
        <f t="shared" si="122"/>
        <v>0</v>
      </c>
      <c r="AF392" s="347">
        <f t="shared" ref="AF392:AL392" si="123">AF385*AF387</f>
        <v>0</v>
      </c>
      <c r="AG392" s="347">
        <f t="shared" si="123"/>
        <v>0</v>
      </c>
      <c r="AH392" s="347">
        <f t="shared" si="123"/>
        <v>0</v>
      </c>
      <c r="AI392" s="347">
        <f t="shared" si="123"/>
        <v>0</v>
      </c>
      <c r="AJ392" s="347">
        <f t="shared" si="123"/>
        <v>0</v>
      </c>
      <c r="AK392" s="347">
        <f t="shared" si="123"/>
        <v>0</v>
      </c>
      <c r="AL392" s="347">
        <f t="shared" si="123"/>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94864.422670523199</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793570.17999999993</v>
      </c>
      <c r="Z395" s="291">
        <f>SUMPRODUCT(E279:E382,Z279:Z382)</f>
        <v>129288.8</v>
      </c>
      <c r="AA395" s="291">
        <f>IF(AA278="kW",SUMPRODUCT(N279:N382,P279:P382,AA279:AA382),SUMPRODUCT(E279:E382,AA279:AA382))</f>
        <v>5203.08</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782032.4</v>
      </c>
      <c r="Z396" s="291">
        <f>SUMPRODUCT(F279:F382,Z279:Z382)</f>
        <v>127120.74</v>
      </c>
      <c r="AA396" s="291">
        <f>IF(AA278="kW",SUMPRODUCT(N279:N382,Q279:Q382,AA279:AA382),SUMPRODUCT(F279:F382,AA279:AA382))</f>
        <v>5203.08</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735046.59000000008</v>
      </c>
      <c r="Z397" s="291">
        <f>SUMPRODUCT(G279:G382,Z279:Z382)</f>
        <v>109679.57</v>
      </c>
      <c r="AA397" s="291">
        <f>IF(AA278="kW",SUMPRODUCT(N279:N382,R279:R382,AA279:AA382),SUMPRODUCT(G279:G382,AA279:AA382))</f>
        <v>5197.32</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698983.08808999998</v>
      </c>
      <c r="Z398" s="291">
        <f>SUMPRODUCT(H279:H382,Z279:Z382)</f>
        <v>36181.239800000003</v>
      </c>
      <c r="AA398" s="291">
        <f>IF(AA278="kW",SUMPRODUCT(N279:N382,S279:S382,AA279:AA382),SUMPRODUCT(H279:H382,AA279:AA382))</f>
        <v>5173.7941199999996</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656026.38607008092</v>
      </c>
      <c r="Z399" s="291">
        <f>SUMPRODUCT(I279:I382,Z279:Z382)</f>
        <v>36181.239862296999</v>
      </c>
      <c r="AA399" s="291">
        <f>IF(AA278="kW",SUMPRODUCT(N279:N382,T279:T382,AA279:AA382),SUMPRODUCT(I279:I382,AA279:AA382))</f>
        <v>4180.0195621680004</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0</v>
      </c>
      <c r="Z401" s="326">
        <f>SUMPRODUCT(K279:K382,Z279:Z382)</f>
        <v>0</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585</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45">
      <c r="B404" s="280" t="s">
        <v>258</v>
      </c>
      <c r="C404" s="281"/>
      <c r="D404" s="590" t="s">
        <v>521</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1100" t="s">
        <v>211</v>
      </c>
      <c r="C405" s="1102" t="s">
        <v>33</v>
      </c>
      <c r="D405" s="284" t="s">
        <v>422</v>
      </c>
      <c r="E405" s="1104" t="s">
        <v>209</v>
      </c>
      <c r="F405" s="1105"/>
      <c r="G405" s="1105"/>
      <c r="H405" s="1105"/>
      <c r="I405" s="1105"/>
      <c r="J405" s="1105"/>
      <c r="K405" s="1105"/>
      <c r="L405" s="1105"/>
      <c r="M405" s="1106"/>
      <c r="N405" s="1107" t="s">
        <v>213</v>
      </c>
      <c r="O405" s="284" t="s">
        <v>423</v>
      </c>
      <c r="P405" s="1104" t="s">
        <v>212</v>
      </c>
      <c r="Q405" s="1105"/>
      <c r="R405" s="1105"/>
      <c r="S405" s="1105"/>
      <c r="T405" s="1105"/>
      <c r="U405" s="1105"/>
      <c r="V405" s="1105"/>
      <c r="W405" s="1105"/>
      <c r="X405" s="1106"/>
      <c r="Y405" s="1097" t="s">
        <v>243</v>
      </c>
      <c r="Z405" s="1098"/>
      <c r="AA405" s="1098"/>
      <c r="AB405" s="1098"/>
      <c r="AC405" s="1098"/>
      <c r="AD405" s="1098"/>
      <c r="AE405" s="1098"/>
      <c r="AF405" s="1098"/>
      <c r="AG405" s="1098"/>
      <c r="AH405" s="1098"/>
      <c r="AI405" s="1098"/>
      <c r="AJ405" s="1098"/>
      <c r="AK405" s="1098"/>
      <c r="AL405" s="1098"/>
      <c r="AM405" s="1099"/>
    </row>
    <row r="406" spans="1:40" ht="45.75" customHeight="1">
      <c r="B406" s="1101"/>
      <c r="C406" s="1103"/>
      <c r="D406" s="285">
        <v>2014</v>
      </c>
      <c r="E406" s="285">
        <v>2015</v>
      </c>
      <c r="F406" s="285">
        <v>2016</v>
      </c>
      <c r="G406" s="285">
        <v>2017</v>
      </c>
      <c r="H406" s="285">
        <v>2018</v>
      </c>
      <c r="I406" s="285">
        <v>2019</v>
      </c>
      <c r="J406" s="285">
        <v>2020</v>
      </c>
      <c r="K406" s="285">
        <v>2021</v>
      </c>
      <c r="L406" s="285">
        <v>2022</v>
      </c>
      <c r="M406" s="285">
        <v>2023</v>
      </c>
      <c r="N406" s="1108"/>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GS&gt;50 kW</v>
      </c>
      <c r="AB406" s="285" t="str">
        <f>'1.  LRAMVA Summary'!G52</f>
        <v>Streetlighting</v>
      </c>
      <c r="AC406" s="285" t="str">
        <f>'1.  LRAMVA Summary'!H52</f>
        <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f>'1.  LRAMVA Summary'!H53</f>
        <v>0</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295">
        <v>47808</v>
      </c>
      <c r="E408" s="295">
        <v>47808</v>
      </c>
      <c r="F408" s="295">
        <v>47808</v>
      </c>
      <c r="G408" s="295">
        <v>47598.637000000002</v>
      </c>
      <c r="H408" s="696">
        <v>28609.682625422112</v>
      </c>
      <c r="I408" s="295"/>
      <c r="J408" s="295"/>
      <c r="K408" s="295"/>
      <c r="L408" s="295"/>
      <c r="M408" s="295"/>
      <c r="N408" s="291"/>
      <c r="O408" s="295">
        <v>7</v>
      </c>
      <c r="P408" s="295">
        <v>7</v>
      </c>
      <c r="Q408" s="295">
        <v>6.782</v>
      </c>
      <c r="R408" s="295">
        <v>6.9605768000000001</v>
      </c>
      <c r="S408" s="696">
        <v>4.2045977624726323</v>
      </c>
      <c r="T408" s="295"/>
      <c r="U408" s="295"/>
      <c r="V408" s="295"/>
      <c r="W408" s="295"/>
      <c r="X408" s="295"/>
      <c r="Y408" s="470">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1</v>
      </c>
      <c r="Z409" s="411">
        <f>Z408</f>
        <v>0</v>
      </c>
      <c r="AA409" s="411">
        <f t="shared" ref="AA409:AL409" si="124">AA408</f>
        <v>0</v>
      </c>
      <c r="AB409" s="411">
        <f t="shared" si="124"/>
        <v>0</v>
      </c>
      <c r="AC409" s="411">
        <f t="shared" si="124"/>
        <v>0</v>
      </c>
      <c r="AD409" s="411">
        <f t="shared" si="124"/>
        <v>0</v>
      </c>
      <c r="AE409" s="411">
        <f t="shared" si="124"/>
        <v>0</v>
      </c>
      <c r="AF409" s="411">
        <f t="shared" si="124"/>
        <v>0</v>
      </c>
      <c r="AG409" s="411">
        <f t="shared" si="124"/>
        <v>0</v>
      </c>
      <c r="AH409" s="411">
        <f t="shared" si="124"/>
        <v>0</v>
      </c>
      <c r="AI409" s="411">
        <f t="shared" si="124"/>
        <v>0</v>
      </c>
      <c r="AJ409" s="411">
        <f t="shared" si="124"/>
        <v>0</v>
      </c>
      <c r="AK409" s="411">
        <f t="shared" si="124"/>
        <v>0</v>
      </c>
      <c r="AL409" s="411">
        <f t="shared" si="124"/>
        <v>0</v>
      </c>
      <c r="AM409" s="297"/>
    </row>
    <row r="410" spans="1:40" ht="15.4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295">
        <v>15516.47</v>
      </c>
      <c r="E411" s="295">
        <v>15516.47</v>
      </c>
      <c r="F411" s="295">
        <v>15516</v>
      </c>
      <c r="G411" s="295">
        <v>15516.47487</v>
      </c>
      <c r="H411" s="295">
        <v>0</v>
      </c>
      <c r="I411" s="295"/>
      <c r="J411" s="295"/>
      <c r="K411" s="295"/>
      <c r="L411" s="295"/>
      <c r="M411" s="295"/>
      <c r="N411" s="291"/>
      <c r="O411" s="295">
        <v>8.6999999999999993</v>
      </c>
      <c r="P411" s="295">
        <v>8.6999999999999993</v>
      </c>
      <c r="Q411" s="295">
        <v>8.6999999999999993</v>
      </c>
      <c r="R411" s="295">
        <v>8.702</v>
      </c>
      <c r="S411" s="295">
        <v>0</v>
      </c>
      <c r="T411" s="295"/>
      <c r="U411" s="295"/>
      <c r="V411" s="295"/>
      <c r="W411" s="295"/>
      <c r="X411" s="295"/>
      <c r="Y411" s="470">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1</v>
      </c>
      <c r="Z412" s="411">
        <f>Z411</f>
        <v>0</v>
      </c>
      <c r="AA412" s="411">
        <f t="shared" ref="AA412:AL412" si="125">AA411</f>
        <v>0</v>
      </c>
      <c r="AB412" s="411">
        <f t="shared" si="125"/>
        <v>0</v>
      </c>
      <c r="AC412" s="411">
        <f t="shared" si="125"/>
        <v>0</v>
      </c>
      <c r="AD412" s="411">
        <f t="shared" si="125"/>
        <v>0</v>
      </c>
      <c r="AE412" s="411">
        <f t="shared" si="125"/>
        <v>0</v>
      </c>
      <c r="AF412" s="411">
        <f t="shared" si="125"/>
        <v>0</v>
      </c>
      <c r="AG412" s="411">
        <f t="shared" si="125"/>
        <v>0</v>
      </c>
      <c r="AH412" s="411">
        <f t="shared" si="125"/>
        <v>0</v>
      </c>
      <c r="AI412" s="411">
        <f t="shared" si="125"/>
        <v>0</v>
      </c>
      <c r="AJ412" s="411">
        <f t="shared" si="125"/>
        <v>0</v>
      </c>
      <c r="AK412" s="411">
        <f t="shared" si="125"/>
        <v>0</v>
      </c>
      <c r="AL412" s="411">
        <f t="shared" si="125"/>
        <v>0</v>
      </c>
      <c r="AM412" s="297"/>
    </row>
    <row r="413" spans="1:40" ht="15.4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295">
        <v>518947</v>
      </c>
      <c r="E414" s="295">
        <v>518947</v>
      </c>
      <c r="F414" s="295">
        <v>518947</v>
      </c>
      <c r="G414" s="295">
        <v>518947.36749999999</v>
      </c>
      <c r="H414" s="696">
        <v>518947.36750400002</v>
      </c>
      <c r="I414" s="295"/>
      <c r="J414" s="295"/>
      <c r="K414" s="295"/>
      <c r="L414" s="295"/>
      <c r="M414" s="295"/>
      <c r="N414" s="291"/>
      <c r="O414" s="295">
        <v>281</v>
      </c>
      <c r="P414" s="295">
        <v>281</v>
      </c>
      <c r="Q414" s="295">
        <v>280.76799999999997</v>
      </c>
      <c r="R414" s="295">
        <v>280.76822600000003</v>
      </c>
      <c r="S414" s="696">
        <v>280.76822601100002</v>
      </c>
      <c r="T414" s="295"/>
      <c r="U414" s="295"/>
      <c r="V414" s="295"/>
      <c r="W414" s="295"/>
      <c r="X414" s="295"/>
      <c r="Y414" s="470">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1</v>
      </c>
      <c r="Z415" s="411">
        <f>Z414</f>
        <v>0</v>
      </c>
      <c r="AA415" s="411">
        <f t="shared" ref="AA415:AL415" si="126">AA414</f>
        <v>0</v>
      </c>
      <c r="AB415" s="411">
        <f t="shared" si="126"/>
        <v>0</v>
      </c>
      <c r="AC415" s="411">
        <f t="shared" si="126"/>
        <v>0</v>
      </c>
      <c r="AD415" s="411">
        <f t="shared" si="126"/>
        <v>0</v>
      </c>
      <c r="AE415" s="411">
        <f t="shared" si="126"/>
        <v>0</v>
      </c>
      <c r="AF415" s="411">
        <f t="shared" si="126"/>
        <v>0</v>
      </c>
      <c r="AG415" s="411">
        <f t="shared" si="126"/>
        <v>0</v>
      </c>
      <c r="AH415" s="411">
        <f t="shared" si="126"/>
        <v>0</v>
      </c>
      <c r="AI415" s="411">
        <f t="shared" si="126"/>
        <v>0</v>
      </c>
      <c r="AJ415" s="411">
        <f t="shared" si="126"/>
        <v>0</v>
      </c>
      <c r="AK415" s="411">
        <f t="shared" si="126"/>
        <v>0</v>
      </c>
      <c r="AL415" s="411">
        <f t="shared" si="126"/>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295">
        <v>245067</v>
      </c>
      <c r="E417" s="295">
        <v>228237</v>
      </c>
      <c r="F417" s="295">
        <v>220076</v>
      </c>
      <c r="G417" s="295">
        <v>220076.47659999999</v>
      </c>
      <c r="H417" s="295">
        <v>220076.47659999999</v>
      </c>
      <c r="I417" s="295"/>
      <c r="J417" s="295"/>
      <c r="K417" s="295"/>
      <c r="L417" s="295"/>
      <c r="M417" s="295"/>
      <c r="N417" s="291"/>
      <c r="O417" s="295">
        <v>18.32</v>
      </c>
      <c r="P417" s="295">
        <v>17.260000000000002</v>
      </c>
      <c r="Q417" s="295">
        <v>16.75</v>
      </c>
      <c r="R417" s="295">
        <v>16.748999999999999</v>
      </c>
      <c r="S417" s="696">
        <v>16.749156159999998</v>
      </c>
      <c r="T417" s="295"/>
      <c r="U417" s="295"/>
      <c r="V417" s="295"/>
      <c r="W417" s="295"/>
      <c r="X417" s="295"/>
      <c r="Y417" s="470">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L418" si="127">AA417</f>
        <v>0</v>
      </c>
      <c r="AB418" s="411">
        <f t="shared" si="127"/>
        <v>0</v>
      </c>
      <c r="AC418" s="411">
        <f t="shared" si="127"/>
        <v>0</v>
      </c>
      <c r="AD418" s="411">
        <f t="shared" si="127"/>
        <v>0</v>
      </c>
      <c r="AE418" s="411">
        <f t="shared" si="127"/>
        <v>0</v>
      </c>
      <c r="AF418" s="411">
        <f t="shared" si="127"/>
        <v>0</v>
      </c>
      <c r="AG418" s="411">
        <f t="shared" si="127"/>
        <v>0</v>
      </c>
      <c r="AH418" s="411">
        <f t="shared" si="127"/>
        <v>0</v>
      </c>
      <c r="AI418" s="411">
        <f t="shared" si="127"/>
        <v>0</v>
      </c>
      <c r="AJ418" s="411">
        <f t="shared" si="127"/>
        <v>0</v>
      </c>
      <c r="AK418" s="411">
        <f t="shared" si="127"/>
        <v>0</v>
      </c>
      <c r="AL418" s="411">
        <f t="shared" si="127"/>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295">
        <v>1063216.1100000001</v>
      </c>
      <c r="E420" s="295">
        <v>922328.74</v>
      </c>
      <c r="F420" s="295">
        <v>848906</v>
      </c>
      <c r="G420" s="295">
        <v>848906.04960000003</v>
      </c>
      <c r="H420" s="696">
        <v>848906.04960000003</v>
      </c>
      <c r="I420" s="295"/>
      <c r="J420" s="295"/>
      <c r="K420" s="295"/>
      <c r="L420" s="295"/>
      <c r="M420" s="295"/>
      <c r="N420" s="291"/>
      <c r="O420" s="295">
        <v>69.58</v>
      </c>
      <c r="P420" s="295">
        <v>60.74</v>
      </c>
      <c r="Q420" s="295">
        <v>56.13</v>
      </c>
      <c r="R420" s="295">
        <v>56.128680000000003</v>
      </c>
      <c r="S420" s="696">
        <v>56.128685019999999</v>
      </c>
      <c r="T420" s="295"/>
      <c r="U420" s="295"/>
      <c r="V420" s="295"/>
      <c r="W420" s="295"/>
      <c r="X420" s="295"/>
      <c r="Y420" s="470">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L421" si="128">AA420</f>
        <v>0</v>
      </c>
      <c r="AB421" s="411">
        <f t="shared" si="128"/>
        <v>0</v>
      </c>
      <c r="AC421" s="411">
        <f t="shared" si="128"/>
        <v>0</v>
      </c>
      <c r="AD421" s="411">
        <f t="shared" si="128"/>
        <v>0</v>
      </c>
      <c r="AE421" s="411">
        <f t="shared" si="128"/>
        <v>0</v>
      </c>
      <c r="AF421" s="411">
        <f t="shared" si="128"/>
        <v>0</v>
      </c>
      <c r="AG421" s="411">
        <f t="shared" si="128"/>
        <v>0</v>
      </c>
      <c r="AH421" s="411">
        <f t="shared" si="128"/>
        <v>0</v>
      </c>
      <c r="AI421" s="411">
        <f t="shared" si="128"/>
        <v>0</v>
      </c>
      <c r="AJ421" s="411">
        <f t="shared" si="128"/>
        <v>0</v>
      </c>
      <c r="AK421" s="411">
        <f t="shared" si="128"/>
        <v>0</v>
      </c>
      <c r="AL421" s="411">
        <f t="shared" si="128"/>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9">AA423</f>
        <v>0</v>
      </c>
      <c r="AB424" s="411">
        <f t="shared" si="129"/>
        <v>0</v>
      </c>
      <c r="AC424" s="411">
        <f t="shared" si="129"/>
        <v>0</v>
      </c>
      <c r="AD424" s="411">
        <f t="shared" si="129"/>
        <v>0</v>
      </c>
      <c r="AE424" s="411">
        <f t="shared" si="129"/>
        <v>0</v>
      </c>
      <c r="AF424" s="411">
        <f t="shared" si="129"/>
        <v>0</v>
      </c>
      <c r="AG424" s="411">
        <f t="shared" si="129"/>
        <v>0</v>
      </c>
      <c r="AH424" s="411">
        <f t="shared" si="129"/>
        <v>0</v>
      </c>
      <c r="AI424" s="411">
        <f t="shared" si="129"/>
        <v>0</v>
      </c>
      <c r="AJ424" s="411">
        <f t="shared" si="129"/>
        <v>0</v>
      </c>
      <c r="AK424" s="411">
        <f t="shared" si="129"/>
        <v>0</v>
      </c>
      <c r="AL424" s="411">
        <f t="shared" si="129"/>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v>0</v>
      </c>
      <c r="E426" s="295"/>
      <c r="F426" s="295"/>
      <c r="G426" s="295"/>
      <c r="H426" s="295"/>
      <c r="I426" s="295"/>
      <c r="J426" s="295"/>
      <c r="K426" s="295"/>
      <c r="L426" s="295"/>
      <c r="M426" s="295"/>
      <c r="N426" s="291"/>
      <c r="O426" s="295">
        <v>342</v>
      </c>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30">AA426</f>
        <v>0</v>
      </c>
      <c r="AB427" s="411">
        <f t="shared" si="130"/>
        <v>0</v>
      </c>
      <c r="AC427" s="411">
        <f t="shared" si="130"/>
        <v>0</v>
      </c>
      <c r="AD427" s="411">
        <f t="shared" si="130"/>
        <v>0</v>
      </c>
      <c r="AE427" s="411">
        <f t="shared" si="130"/>
        <v>0</v>
      </c>
      <c r="AF427" s="411">
        <f t="shared" si="130"/>
        <v>0</v>
      </c>
      <c r="AG427" s="411">
        <f t="shared" si="130"/>
        <v>0</v>
      </c>
      <c r="AH427" s="411">
        <f t="shared" si="130"/>
        <v>0</v>
      </c>
      <c r="AI427" s="411">
        <f t="shared" si="130"/>
        <v>0</v>
      </c>
      <c r="AJ427" s="411">
        <f t="shared" si="130"/>
        <v>0</v>
      </c>
      <c r="AK427" s="411">
        <f t="shared" si="130"/>
        <v>0</v>
      </c>
      <c r="AL427" s="411">
        <f t="shared" si="130"/>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485</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31">AA429</f>
        <v>0</v>
      </c>
      <c r="AB430" s="411">
        <f t="shared" si="131"/>
        <v>0</v>
      </c>
      <c r="AC430" s="411">
        <f t="shared" si="131"/>
        <v>0</v>
      </c>
      <c r="AD430" s="411">
        <f t="shared" si="131"/>
        <v>0</v>
      </c>
      <c r="AE430" s="411">
        <f t="shared" si="131"/>
        <v>0</v>
      </c>
      <c r="AF430" s="411">
        <f t="shared" si="131"/>
        <v>0</v>
      </c>
      <c r="AG430" s="411">
        <f t="shared" si="131"/>
        <v>0</v>
      </c>
      <c r="AH430" s="411">
        <f t="shared" si="131"/>
        <v>0</v>
      </c>
      <c r="AI430" s="411">
        <f t="shared" si="131"/>
        <v>0</v>
      </c>
      <c r="AJ430" s="411">
        <f t="shared" si="131"/>
        <v>0</v>
      </c>
      <c r="AK430" s="411">
        <f t="shared" si="131"/>
        <v>0</v>
      </c>
      <c r="AL430" s="411">
        <f t="shared" si="131"/>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c r="E432" s="295"/>
      <c r="F432" s="295"/>
      <c r="G432" s="295"/>
      <c r="H432" s="295">
        <v>0</v>
      </c>
      <c r="I432" s="295"/>
      <c r="J432" s="295"/>
      <c r="K432" s="295"/>
      <c r="L432" s="295"/>
      <c r="M432" s="295"/>
      <c r="N432" s="291"/>
      <c r="O432" s="295"/>
      <c r="P432" s="295"/>
      <c r="Q432" s="295"/>
      <c r="R432" s="295"/>
      <c r="S432" s="295"/>
      <c r="T432" s="295"/>
      <c r="U432" s="295"/>
      <c r="V432" s="295"/>
      <c r="W432" s="295"/>
      <c r="X432" s="295"/>
      <c r="Y432" s="410">
        <v>1</v>
      </c>
      <c r="Z432" s="410"/>
      <c r="AA432" s="410"/>
      <c r="AB432" s="410"/>
      <c r="AC432" s="410"/>
      <c r="AD432" s="410"/>
      <c r="AE432" s="410"/>
      <c r="AF432" s="410"/>
      <c r="AG432" s="410"/>
      <c r="AH432" s="410"/>
      <c r="AI432" s="410"/>
      <c r="AJ432" s="410"/>
      <c r="AK432" s="410"/>
      <c r="AL432" s="410"/>
      <c r="AM432" s="296">
        <f>SUM(Y432:AL432)</f>
        <v>1</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1</v>
      </c>
      <c r="Z433" s="411">
        <f>Z432</f>
        <v>0</v>
      </c>
      <c r="AA433" s="411">
        <f t="shared" ref="AA433:AL433" si="132">AA432</f>
        <v>0</v>
      </c>
      <c r="AB433" s="411">
        <f t="shared" si="132"/>
        <v>0</v>
      </c>
      <c r="AC433" s="411">
        <f t="shared" si="132"/>
        <v>0</v>
      </c>
      <c r="AD433" s="411">
        <f t="shared" si="132"/>
        <v>0</v>
      </c>
      <c r="AE433" s="411">
        <f t="shared" si="132"/>
        <v>0</v>
      </c>
      <c r="AF433" s="411">
        <f t="shared" si="132"/>
        <v>0</v>
      </c>
      <c r="AG433" s="411">
        <f t="shared" si="132"/>
        <v>0</v>
      </c>
      <c r="AH433" s="411">
        <f t="shared" si="132"/>
        <v>0</v>
      </c>
      <c r="AI433" s="411">
        <f t="shared" si="132"/>
        <v>0</v>
      </c>
      <c r="AJ433" s="411">
        <f t="shared" si="132"/>
        <v>0</v>
      </c>
      <c r="AK433" s="411">
        <f t="shared" si="132"/>
        <v>0</v>
      </c>
      <c r="AL433" s="411">
        <f t="shared" si="132"/>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4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295">
        <v>2346163</v>
      </c>
      <c r="E436" s="295">
        <v>2345747</v>
      </c>
      <c r="F436" s="295">
        <v>2345747</v>
      </c>
      <c r="G436" s="295">
        <v>2318355.9810000001</v>
      </c>
      <c r="H436" s="696">
        <v>2318355.9810000001</v>
      </c>
      <c r="I436" s="295"/>
      <c r="J436" s="295"/>
      <c r="K436" s="295"/>
      <c r="L436" s="295"/>
      <c r="M436" s="295"/>
      <c r="N436" s="295">
        <v>12</v>
      </c>
      <c r="O436" s="295">
        <v>295</v>
      </c>
      <c r="P436" s="295">
        <v>295</v>
      </c>
      <c r="Q436" s="295">
        <v>294.93</v>
      </c>
      <c r="R436" s="295">
        <v>287.09399999999999</v>
      </c>
      <c r="S436" s="696">
        <v>287.09418199999999</v>
      </c>
      <c r="T436" s="295"/>
      <c r="U436" s="295"/>
      <c r="V436" s="295"/>
      <c r="W436" s="295"/>
      <c r="X436" s="295"/>
      <c r="Y436" s="415"/>
      <c r="Z436" s="469"/>
      <c r="AA436" s="469">
        <v>1</v>
      </c>
      <c r="AB436" s="469"/>
      <c r="AC436" s="415"/>
      <c r="AD436" s="415"/>
      <c r="AE436" s="415"/>
      <c r="AF436" s="415"/>
      <c r="AG436" s="415"/>
      <c r="AH436" s="415"/>
      <c r="AI436" s="415"/>
      <c r="AJ436" s="415"/>
      <c r="AK436" s="415"/>
      <c r="AL436" s="415"/>
      <c r="AM436" s="296">
        <f>SUM(Y436:AL436)</f>
        <v>1</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v>
      </c>
      <c r="AA437" s="411">
        <f t="shared" ref="AA437:AL437" si="133">AA436</f>
        <v>1</v>
      </c>
      <c r="AB437" s="411">
        <f t="shared" si="133"/>
        <v>0</v>
      </c>
      <c r="AC437" s="411">
        <f t="shared" si="133"/>
        <v>0</v>
      </c>
      <c r="AD437" s="411">
        <f t="shared" si="133"/>
        <v>0</v>
      </c>
      <c r="AE437" s="411">
        <f t="shared" si="133"/>
        <v>0</v>
      </c>
      <c r="AF437" s="411">
        <f t="shared" si="133"/>
        <v>0</v>
      </c>
      <c r="AG437" s="411">
        <f t="shared" si="133"/>
        <v>0</v>
      </c>
      <c r="AH437" s="411">
        <f t="shared" si="133"/>
        <v>0</v>
      </c>
      <c r="AI437" s="411">
        <f t="shared" si="133"/>
        <v>0</v>
      </c>
      <c r="AJ437" s="411">
        <f t="shared" si="133"/>
        <v>0</v>
      </c>
      <c r="AK437" s="411">
        <f t="shared" si="133"/>
        <v>0</v>
      </c>
      <c r="AL437" s="411">
        <f t="shared" si="133"/>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295">
        <v>779547.72</v>
      </c>
      <c r="E439" s="295">
        <v>776206.8</v>
      </c>
      <c r="F439" s="295">
        <v>675991</v>
      </c>
      <c r="G439" s="295">
        <v>565228.73970000003</v>
      </c>
      <c r="H439" s="696">
        <v>565228.73970000003</v>
      </c>
      <c r="I439" s="295"/>
      <c r="J439" s="295"/>
      <c r="K439" s="295"/>
      <c r="L439" s="295"/>
      <c r="M439" s="295"/>
      <c r="N439" s="295">
        <v>12</v>
      </c>
      <c r="O439" s="295">
        <v>199.85</v>
      </c>
      <c r="P439" s="295">
        <v>198.96</v>
      </c>
      <c r="Q439" s="295">
        <v>174.57</v>
      </c>
      <c r="R439" s="295">
        <v>142.9186</v>
      </c>
      <c r="S439" s="696">
        <v>142.9186163</v>
      </c>
      <c r="T439" s="295"/>
      <c r="U439" s="295"/>
      <c r="V439" s="295"/>
      <c r="W439" s="295"/>
      <c r="X439" s="295"/>
      <c r="Y439" s="415"/>
      <c r="Z439" s="469">
        <v>1</v>
      </c>
      <c r="AA439" s="415"/>
      <c r="AB439" s="415"/>
      <c r="AC439" s="415"/>
      <c r="AD439" s="415"/>
      <c r="AE439" s="415"/>
      <c r="AF439" s="415"/>
      <c r="AG439" s="415"/>
      <c r="AH439" s="415"/>
      <c r="AI439" s="415"/>
      <c r="AJ439" s="415"/>
      <c r="AK439" s="415"/>
      <c r="AL439" s="415"/>
      <c r="AM439" s="296">
        <f>SUM(Y439:AL439)</f>
        <v>1</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1</v>
      </c>
      <c r="AA440" s="411">
        <f t="shared" ref="AA440:AL440" si="134">AA439</f>
        <v>0</v>
      </c>
      <c r="AB440" s="411">
        <f t="shared" si="134"/>
        <v>0</v>
      </c>
      <c r="AC440" s="411">
        <f t="shared" si="134"/>
        <v>0</v>
      </c>
      <c r="AD440" s="411">
        <f t="shared" si="134"/>
        <v>0</v>
      </c>
      <c r="AE440" s="411">
        <f t="shared" si="134"/>
        <v>0</v>
      </c>
      <c r="AF440" s="411">
        <f t="shared" si="134"/>
        <v>0</v>
      </c>
      <c r="AG440" s="411">
        <f t="shared" si="134"/>
        <v>0</v>
      </c>
      <c r="AH440" s="411">
        <f t="shared" si="134"/>
        <v>0</v>
      </c>
      <c r="AI440" s="411">
        <f t="shared" si="134"/>
        <v>0</v>
      </c>
      <c r="AJ440" s="411">
        <f t="shared" si="134"/>
        <v>0</v>
      </c>
      <c r="AK440" s="411">
        <f t="shared" si="134"/>
        <v>0</v>
      </c>
      <c r="AL440" s="411">
        <f t="shared" si="134"/>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35">AB442</f>
        <v>0</v>
      </c>
      <c r="AC443" s="411">
        <f t="shared" si="135"/>
        <v>0</v>
      </c>
      <c r="AD443" s="411">
        <f t="shared" si="135"/>
        <v>0</v>
      </c>
      <c r="AE443" s="411">
        <f t="shared" si="135"/>
        <v>0</v>
      </c>
      <c r="AF443" s="411">
        <f t="shared" si="135"/>
        <v>0</v>
      </c>
      <c r="AG443" s="411">
        <f t="shared" si="135"/>
        <v>0</v>
      </c>
      <c r="AH443" s="411">
        <f t="shared" si="135"/>
        <v>0</v>
      </c>
      <c r="AI443" s="411">
        <f t="shared" si="135"/>
        <v>0</v>
      </c>
      <c r="AJ443" s="411">
        <f t="shared" si="135"/>
        <v>0</v>
      </c>
      <c r="AK443" s="411">
        <f t="shared" si="135"/>
        <v>0</v>
      </c>
      <c r="AL443" s="411">
        <f t="shared" si="135"/>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v>165883</v>
      </c>
      <c r="E445" s="295">
        <v>165883</v>
      </c>
      <c r="F445" s="295">
        <v>165883</v>
      </c>
      <c r="G445" s="295">
        <v>165882.53520000001</v>
      </c>
      <c r="H445" s="696">
        <v>165882.53520000001</v>
      </c>
      <c r="I445" s="295"/>
      <c r="J445" s="295"/>
      <c r="K445" s="295"/>
      <c r="L445" s="295"/>
      <c r="M445" s="295"/>
      <c r="N445" s="295">
        <v>12</v>
      </c>
      <c r="O445" s="295">
        <v>34</v>
      </c>
      <c r="P445" s="295">
        <v>34</v>
      </c>
      <c r="Q445" s="295">
        <v>33.56</v>
      </c>
      <c r="R445" s="295">
        <v>33.5625</v>
      </c>
      <c r="S445" s="696">
        <v>33.562511999999998</v>
      </c>
      <c r="T445" s="295"/>
      <c r="U445" s="295"/>
      <c r="V445" s="295"/>
      <c r="W445" s="295"/>
      <c r="X445" s="295"/>
      <c r="Y445" s="415"/>
      <c r="Z445" s="415"/>
      <c r="AA445" s="415">
        <v>1</v>
      </c>
      <c r="AB445" s="415"/>
      <c r="AC445" s="415"/>
      <c r="AD445" s="415"/>
      <c r="AE445" s="415"/>
      <c r="AF445" s="415"/>
      <c r="AG445" s="415"/>
      <c r="AH445" s="415"/>
      <c r="AI445" s="415"/>
      <c r="AJ445" s="415"/>
      <c r="AK445" s="415"/>
      <c r="AL445" s="415"/>
      <c r="AM445" s="296">
        <f>SUM(Y445:AL445)</f>
        <v>1</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1</v>
      </c>
      <c r="AB446" s="411">
        <f t="shared" ref="AB446:AL446" si="136">AB445</f>
        <v>0</v>
      </c>
      <c r="AC446" s="411">
        <f t="shared" si="136"/>
        <v>0</v>
      </c>
      <c r="AD446" s="411">
        <f t="shared" si="136"/>
        <v>0</v>
      </c>
      <c r="AE446" s="411">
        <f t="shared" si="136"/>
        <v>0</v>
      </c>
      <c r="AF446" s="411">
        <f t="shared" si="136"/>
        <v>0</v>
      </c>
      <c r="AG446" s="411">
        <f t="shared" si="136"/>
        <v>0</v>
      </c>
      <c r="AH446" s="411">
        <f t="shared" si="136"/>
        <v>0</v>
      </c>
      <c r="AI446" s="411">
        <f t="shared" si="136"/>
        <v>0</v>
      </c>
      <c r="AJ446" s="411">
        <f t="shared" si="136"/>
        <v>0</v>
      </c>
      <c r="AK446" s="411">
        <f t="shared" si="136"/>
        <v>0</v>
      </c>
      <c r="AL446" s="411">
        <f t="shared" si="136"/>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v>456914.99</v>
      </c>
      <c r="E448" s="295">
        <v>456914.99</v>
      </c>
      <c r="F448" s="295">
        <v>456914.99</v>
      </c>
      <c r="G448" s="295">
        <v>456914.99040000001</v>
      </c>
      <c r="H448" s="295"/>
      <c r="I448" s="295"/>
      <c r="J448" s="295"/>
      <c r="K448" s="295"/>
      <c r="L448" s="295"/>
      <c r="M448" s="295"/>
      <c r="N448" s="295">
        <v>12</v>
      </c>
      <c r="O448" s="295">
        <v>93.57</v>
      </c>
      <c r="P448" s="295">
        <v>93.57</v>
      </c>
      <c r="Q448" s="295">
        <v>93.57</v>
      </c>
      <c r="R448" s="295">
        <v>93.5685</v>
      </c>
      <c r="S448" s="295">
        <v>0</v>
      </c>
      <c r="T448" s="295"/>
      <c r="U448" s="295"/>
      <c r="V448" s="295"/>
      <c r="W448" s="295"/>
      <c r="X448" s="295"/>
      <c r="Y448" s="415"/>
      <c r="Z448" s="415"/>
      <c r="AA448" s="469">
        <v>1</v>
      </c>
      <c r="AB448" s="415"/>
      <c r="AC448" s="415"/>
      <c r="AD448" s="415"/>
      <c r="AE448" s="415"/>
      <c r="AF448" s="415"/>
      <c r="AG448" s="415"/>
      <c r="AH448" s="415"/>
      <c r="AI448" s="415"/>
      <c r="AJ448" s="415"/>
      <c r="AK448" s="415"/>
      <c r="AL448" s="415"/>
      <c r="AM448" s="296">
        <f>SUM(Y448:AL448)</f>
        <v>1</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7">AA448</f>
        <v>1</v>
      </c>
      <c r="AB449" s="411">
        <f t="shared" si="137"/>
        <v>0</v>
      </c>
      <c r="AC449" s="411">
        <f t="shared" si="137"/>
        <v>0</v>
      </c>
      <c r="AD449" s="411">
        <f t="shared" si="137"/>
        <v>0</v>
      </c>
      <c r="AE449" s="411">
        <f t="shared" si="137"/>
        <v>0</v>
      </c>
      <c r="AF449" s="411">
        <f t="shared" si="137"/>
        <v>0</v>
      </c>
      <c r="AG449" s="411">
        <f t="shared" si="137"/>
        <v>0</v>
      </c>
      <c r="AH449" s="411">
        <f t="shared" si="137"/>
        <v>0</v>
      </c>
      <c r="AI449" s="411">
        <f t="shared" si="137"/>
        <v>0</v>
      </c>
      <c r="AJ449" s="411">
        <f t="shared" si="137"/>
        <v>0</v>
      </c>
      <c r="AK449" s="411">
        <f t="shared" si="137"/>
        <v>0</v>
      </c>
      <c r="AL449" s="411">
        <f t="shared" si="137"/>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486</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8">AA451</f>
        <v>0</v>
      </c>
      <c r="AB452" s="411">
        <f t="shared" si="138"/>
        <v>0</v>
      </c>
      <c r="AC452" s="411">
        <f t="shared" si="138"/>
        <v>0</v>
      </c>
      <c r="AD452" s="411">
        <f t="shared" si="138"/>
        <v>0</v>
      </c>
      <c r="AE452" s="411">
        <f t="shared" si="138"/>
        <v>0</v>
      </c>
      <c r="AF452" s="411">
        <f t="shared" si="138"/>
        <v>0</v>
      </c>
      <c r="AG452" s="411">
        <f t="shared" si="138"/>
        <v>0</v>
      </c>
      <c r="AH452" s="411">
        <f t="shared" si="138"/>
        <v>0</v>
      </c>
      <c r="AI452" s="411">
        <f t="shared" si="138"/>
        <v>0</v>
      </c>
      <c r="AJ452" s="411">
        <f t="shared" si="138"/>
        <v>0</v>
      </c>
      <c r="AK452" s="411">
        <f t="shared" si="138"/>
        <v>0</v>
      </c>
      <c r="AL452" s="411">
        <f t="shared" si="138"/>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15" outlineLevel="1">
      <c r="A454" s="509">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9">AA454</f>
        <v>0</v>
      </c>
      <c r="AB455" s="411">
        <f t="shared" si="139"/>
        <v>0</v>
      </c>
      <c r="AC455" s="411">
        <f t="shared" si="139"/>
        <v>0</v>
      </c>
      <c r="AD455" s="411">
        <f t="shared" si="139"/>
        <v>0</v>
      </c>
      <c r="AE455" s="411">
        <f t="shared" si="139"/>
        <v>0</v>
      </c>
      <c r="AF455" s="411">
        <f t="shared" si="139"/>
        <v>0</v>
      </c>
      <c r="AG455" s="411">
        <f t="shared" si="139"/>
        <v>0</v>
      </c>
      <c r="AH455" s="411">
        <f t="shared" si="139"/>
        <v>0</v>
      </c>
      <c r="AI455" s="411">
        <f t="shared" si="139"/>
        <v>0</v>
      </c>
      <c r="AJ455" s="411">
        <f t="shared" si="139"/>
        <v>0</v>
      </c>
      <c r="AK455" s="411">
        <f t="shared" si="139"/>
        <v>0</v>
      </c>
      <c r="AL455" s="411">
        <f t="shared" si="139"/>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v>0</v>
      </c>
      <c r="E457" s="295"/>
      <c r="F457" s="295"/>
      <c r="G457" s="295"/>
      <c r="H457" s="295"/>
      <c r="I457" s="295"/>
      <c r="J457" s="295"/>
      <c r="K457" s="295"/>
      <c r="L457" s="295"/>
      <c r="M457" s="295"/>
      <c r="N457" s="291"/>
      <c r="O457" s="295">
        <v>76</v>
      </c>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40">AA457</f>
        <v>0</v>
      </c>
      <c r="AB458" s="411">
        <f t="shared" si="140"/>
        <v>0</v>
      </c>
      <c r="AC458" s="411">
        <f t="shared" si="140"/>
        <v>0</v>
      </c>
      <c r="AD458" s="411">
        <f t="shared" si="140"/>
        <v>0</v>
      </c>
      <c r="AE458" s="411">
        <f t="shared" si="140"/>
        <v>0</v>
      </c>
      <c r="AF458" s="411">
        <f t="shared" si="140"/>
        <v>0</v>
      </c>
      <c r="AG458" s="411">
        <f t="shared" si="140"/>
        <v>0</v>
      </c>
      <c r="AH458" s="411">
        <f t="shared" si="140"/>
        <v>0</v>
      </c>
      <c r="AI458" s="411">
        <f t="shared" si="140"/>
        <v>0</v>
      </c>
      <c r="AJ458" s="411">
        <f t="shared" si="140"/>
        <v>0</v>
      </c>
      <c r="AK458" s="411">
        <f t="shared" si="140"/>
        <v>0</v>
      </c>
      <c r="AL458" s="411">
        <f t="shared" si="140"/>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4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41">AA461</f>
        <v>0</v>
      </c>
      <c r="AB462" s="411">
        <f t="shared" si="141"/>
        <v>0</v>
      </c>
      <c r="AC462" s="411">
        <f t="shared" si="141"/>
        <v>0</v>
      </c>
      <c r="AD462" s="411">
        <f t="shared" si="141"/>
        <v>0</v>
      </c>
      <c r="AE462" s="411">
        <f t="shared" si="141"/>
        <v>0</v>
      </c>
      <c r="AF462" s="411">
        <f t="shared" si="141"/>
        <v>0</v>
      </c>
      <c r="AG462" s="411">
        <f t="shared" si="141"/>
        <v>0</v>
      </c>
      <c r="AH462" s="411">
        <f t="shared" si="141"/>
        <v>0</v>
      </c>
      <c r="AI462" s="411">
        <f t="shared" si="141"/>
        <v>0</v>
      </c>
      <c r="AJ462" s="411">
        <f t="shared" si="141"/>
        <v>0</v>
      </c>
      <c r="AK462" s="411">
        <f t="shared" si="141"/>
        <v>0</v>
      </c>
      <c r="AL462" s="411">
        <f t="shared" si="141"/>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42">AA464</f>
        <v>0</v>
      </c>
      <c r="AB465" s="411">
        <f t="shared" si="142"/>
        <v>0</v>
      </c>
      <c r="AC465" s="411">
        <f t="shared" si="142"/>
        <v>0</v>
      </c>
      <c r="AD465" s="411">
        <f t="shared" si="142"/>
        <v>0</v>
      </c>
      <c r="AE465" s="411">
        <f t="shared" si="142"/>
        <v>0</v>
      </c>
      <c r="AF465" s="411">
        <f t="shared" si="142"/>
        <v>0</v>
      </c>
      <c r="AG465" s="411">
        <f t="shared" si="142"/>
        <v>0</v>
      </c>
      <c r="AH465" s="411">
        <f t="shared" si="142"/>
        <v>0</v>
      </c>
      <c r="AI465" s="411">
        <f t="shared" si="142"/>
        <v>0</v>
      </c>
      <c r="AJ465" s="411">
        <f t="shared" si="142"/>
        <v>0</v>
      </c>
      <c r="AK465" s="411">
        <f t="shared" si="142"/>
        <v>0</v>
      </c>
      <c r="AL465" s="411">
        <f t="shared" si="142"/>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43">AA467</f>
        <v>0</v>
      </c>
      <c r="AB468" s="411">
        <f t="shared" si="143"/>
        <v>0</v>
      </c>
      <c r="AC468" s="411">
        <f t="shared" si="143"/>
        <v>0</v>
      </c>
      <c r="AD468" s="411">
        <f t="shared" si="143"/>
        <v>0</v>
      </c>
      <c r="AE468" s="411">
        <f t="shared" si="143"/>
        <v>0</v>
      </c>
      <c r="AF468" s="411">
        <f t="shared" si="143"/>
        <v>0</v>
      </c>
      <c r="AG468" s="411">
        <f t="shared" si="143"/>
        <v>0</v>
      </c>
      <c r="AH468" s="411">
        <f t="shared" si="143"/>
        <v>0</v>
      </c>
      <c r="AI468" s="411">
        <f t="shared" si="143"/>
        <v>0</v>
      </c>
      <c r="AJ468" s="411">
        <f t="shared" si="143"/>
        <v>0</v>
      </c>
      <c r="AK468" s="411">
        <f t="shared" si="143"/>
        <v>0</v>
      </c>
      <c r="AL468" s="411">
        <f t="shared" si="143"/>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44">AA470</f>
        <v>0</v>
      </c>
      <c r="AB471" s="411">
        <f t="shared" si="144"/>
        <v>0</v>
      </c>
      <c r="AC471" s="411">
        <f t="shared" si="144"/>
        <v>0</v>
      </c>
      <c r="AD471" s="411">
        <f t="shared" si="144"/>
        <v>0</v>
      </c>
      <c r="AE471" s="411">
        <f t="shared" si="144"/>
        <v>0</v>
      </c>
      <c r="AF471" s="411">
        <f t="shared" si="144"/>
        <v>0</v>
      </c>
      <c r="AG471" s="411">
        <f t="shared" si="144"/>
        <v>0</v>
      </c>
      <c r="AH471" s="411">
        <f t="shared" si="144"/>
        <v>0</v>
      </c>
      <c r="AI471" s="411">
        <f t="shared" si="144"/>
        <v>0</v>
      </c>
      <c r="AJ471" s="411">
        <f t="shared" si="144"/>
        <v>0</v>
      </c>
      <c r="AK471" s="411">
        <f t="shared" si="144"/>
        <v>0</v>
      </c>
      <c r="AL471" s="411">
        <f t="shared" si="144"/>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v>0</v>
      </c>
      <c r="E473" s="295"/>
      <c r="F473" s="295"/>
      <c r="G473" s="295"/>
      <c r="H473" s="295"/>
      <c r="I473" s="295"/>
      <c r="J473" s="295"/>
      <c r="K473" s="295"/>
      <c r="L473" s="295"/>
      <c r="M473" s="295"/>
      <c r="N473" s="291"/>
      <c r="O473" s="295">
        <v>448</v>
      </c>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45">AA473</f>
        <v>0</v>
      </c>
      <c r="AB474" s="411">
        <f t="shared" si="145"/>
        <v>0</v>
      </c>
      <c r="AC474" s="411">
        <f t="shared" si="145"/>
        <v>0</v>
      </c>
      <c r="AD474" s="411">
        <f t="shared" si="145"/>
        <v>0</v>
      </c>
      <c r="AE474" s="411">
        <f t="shared" si="145"/>
        <v>0</v>
      </c>
      <c r="AF474" s="411">
        <f t="shared" si="145"/>
        <v>0</v>
      </c>
      <c r="AG474" s="411">
        <f t="shared" si="145"/>
        <v>0</v>
      </c>
      <c r="AH474" s="411">
        <f t="shared" si="145"/>
        <v>0</v>
      </c>
      <c r="AI474" s="411">
        <f t="shared" si="145"/>
        <v>0</v>
      </c>
      <c r="AJ474" s="411">
        <f t="shared" si="145"/>
        <v>0</v>
      </c>
      <c r="AK474" s="411">
        <f t="shared" si="145"/>
        <v>0</v>
      </c>
      <c r="AL474" s="411">
        <f t="shared" si="145"/>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4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v>99080.25</v>
      </c>
      <c r="E477" s="295">
        <v>98875.87</v>
      </c>
      <c r="F477" s="295">
        <v>89999</v>
      </c>
      <c r="G477" s="295">
        <v>85633.254620000007</v>
      </c>
      <c r="H477" s="693">
        <v>81339.971909999993</v>
      </c>
      <c r="I477" s="295"/>
      <c r="J477" s="295"/>
      <c r="K477" s="295"/>
      <c r="L477" s="295"/>
      <c r="M477" s="295"/>
      <c r="N477" s="291"/>
      <c r="O477" s="295">
        <v>8.73</v>
      </c>
      <c r="P477" s="295">
        <v>8.7200000000000006</v>
      </c>
      <c r="Q477" s="295">
        <v>8.25</v>
      </c>
      <c r="R477" s="295">
        <v>8.0271500000000007</v>
      </c>
      <c r="S477" s="696">
        <v>7.8031554229999998</v>
      </c>
      <c r="T477" s="295"/>
      <c r="U477" s="295"/>
      <c r="V477" s="295"/>
      <c r="W477" s="295"/>
      <c r="X477" s="295"/>
      <c r="Y477" s="470">
        <v>1</v>
      </c>
      <c r="Z477" s="410"/>
      <c r="AA477" s="410"/>
      <c r="AB477" s="410"/>
      <c r="AC477" s="410"/>
      <c r="AD477" s="410"/>
      <c r="AE477" s="410"/>
      <c r="AF477" s="410"/>
      <c r="AG477" s="410"/>
      <c r="AH477" s="410"/>
      <c r="AI477" s="410"/>
      <c r="AJ477" s="410"/>
      <c r="AK477" s="410"/>
      <c r="AL477" s="410"/>
      <c r="AM477" s="296">
        <f>SUM(Y477:AL477)</f>
        <v>1</v>
      </c>
    </row>
    <row r="478" spans="1:39" ht="1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1</v>
      </c>
      <c r="Z478" s="411">
        <f>Z477</f>
        <v>0</v>
      </c>
      <c r="AA478" s="411">
        <f t="shared" ref="AA478:AL478" si="146">AA477</f>
        <v>0</v>
      </c>
      <c r="AB478" s="411">
        <f t="shared" si="146"/>
        <v>0</v>
      </c>
      <c r="AC478" s="411">
        <f t="shared" si="146"/>
        <v>0</v>
      </c>
      <c r="AD478" s="411">
        <f t="shared" si="146"/>
        <v>0</v>
      </c>
      <c r="AE478" s="411">
        <f t="shared" si="146"/>
        <v>0</v>
      </c>
      <c r="AF478" s="411">
        <f t="shared" si="146"/>
        <v>0</v>
      </c>
      <c r="AG478" s="411">
        <f t="shared" si="146"/>
        <v>0</v>
      </c>
      <c r="AH478" s="411">
        <f t="shared" si="146"/>
        <v>0</v>
      </c>
      <c r="AI478" s="411">
        <f t="shared" si="146"/>
        <v>0</v>
      </c>
      <c r="AJ478" s="411">
        <f t="shared" si="146"/>
        <v>0</v>
      </c>
      <c r="AK478" s="411">
        <f t="shared" si="146"/>
        <v>0</v>
      </c>
      <c r="AL478" s="411">
        <f t="shared" si="146"/>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45" outlineLevel="1">
      <c r="A480" s="510"/>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7">AA481</f>
        <v>0</v>
      </c>
      <c r="AB482" s="411">
        <f t="shared" si="147"/>
        <v>0</v>
      </c>
      <c r="AC482" s="411">
        <f t="shared" si="147"/>
        <v>0</v>
      </c>
      <c r="AD482" s="411">
        <f t="shared" si="147"/>
        <v>0</v>
      </c>
      <c r="AE482" s="411">
        <f t="shared" si="147"/>
        <v>0</v>
      </c>
      <c r="AF482" s="411">
        <f t="shared" si="147"/>
        <v>0</v>
      </c>
      <c r="AG482" s="411">
        <f t="shared" si="147"/>
        <v>0</v>
      </c>
      <c r="AH482" s="411">
        <f t="shared" si="147"/>
        <v>0</v>
      </c>
      <c r="AI482" s="411">
        <f t="shared" si="147"/>
        <v>0</v>
      </c>
      <c r="AJ482" s="411">
        <f t="shared" si="147"/>
        <v>0</v>
      </c>
      <c r="AK482" s="411">
        <f t="shared" si="147"/>
        <v>0</v>
      </c>
      <c r="AL482" s="411">
        <f t="shared" si="147"/>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8">AA484</f>
        <v>0</v>
      </c>
      <c r="AB485" s="411">
        <f t="shared" si="148"/>
        <v>0</v>
      </c>
      <c r="AC485" s="411">
        <f t="shared" si="148"/>
        <v>0</v>
      </c>
      <c r="AD485" s="411">
        <f t="shared" si="148"/>
        <v>0</v>
      </c>
      <c r="AE485" s="411">
        <f t="shared" si="148"/>
        <v>0</v>
      </c>
      <c r="AF485" s="411">
        <f t="shared" si="148"/>
        <v>0</v>
      </c>
      <c r="AG485" s="411">
        <f t="shared" si="148"/>
        <v>0</v>
      </c>
      <c r="AH485" s="411">
        <f t="shared" si="148"/>
        <v>0</v>
      </c>
      <c r="AI485" s="411">
        <f t="shared" si="148"/>
        <v>0</v>
      </c>
      <c r="AJ485" s="411">
        <f t="shared" si="148"/>
        <v>0</v>
      </c>
      <c r="AK485" s="411">
        <f t="shared" si="148"/>
        <v>0</v>
      </c>
      <c r="AL485" s="411">
        <f t="shared" si="148"/>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4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9">AA488</f>
        <v>0</v>
      </c>
      <c r="AB489" s="411">
        <f t="shared" si="149"/>
        <v>0</v>
      </c>
      <c r="AC489" s="411">
        <f t="shared" si="149"/>
        <v>0</v>
      </c>
      <c r="AD489" s="411">
        <f t="shared" si="149"/>
        <v>0</v>
      </c>
      <c r="AE489" s="411">
        <f t="shared" si="149"/>
        <v>0</v>
      </c>
      <c r="AF489" s="411">
        <f t="shared" si="149"/>
        <v>0</v>
      </c>
      <c r="AG489" s="411">
        <f t="shared" si="149"/>
        <v>0</v>
      </c>
      <c r="AH489" s="411">
        <f t="shared" si="149"/>
        <v>0</v>
      </c>
      <c r="AI489" s="411">
        <f t="shared" si="149"/>
        <v>0</v>
      </c>
      <c r="AJ489" s="411">
        <f t="shared" si="149"/>
        <v>0</v>
      </c>
      <c r="AK489" s="411">
        <f t="shared" si="149"/>
        <v>0</v>
      </c>
      <c r="AL489" s="411">
        <f t="shared" si="149"/>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50">AA491</f>
        <v>0</v>
      </c>
      <c r="AB492" s="411">
        <f t="shared" si="150"/>
        <v>0</v>
      </c>
      <c r="AC492" s="411">
        <f t="shared" si="150"/>
        <v>0</v>
      </c>
      <c r="AD492" s="411">
        <f t="shared" si="150"/>
        <v>0</v>
      </c>
      <c r="AE492" s="411">
        <f t="shared" si="150"/>
        <v>0</v>
      </c>
      <c r="AF492" s="411">
        <f t="shared" si="150"/>
        <v>0</v>
      </c>
      <c r="AG492" s="411">
        <f t="shared" si="150"/>
        <v>0</v>
      </c>
      <c r="AH492" s="411">
        <f t="shared" si="150"/>
        <v>0</v>
      </c>
      <c r="AI492" s="411">
        <f t="shared" si="150"/>
        <v>0</v>
      </c>
      <c r="AJ492" s="411">
        <f t="shared" si="150"/>
        <v>0</v>
      </c>
      <c r="AK492" s="411">
        <f t="shared" si="150"/>
        <v>0</v>
      </c>
      <c r="AL492" s="411">
        <f t="shared" si="150"/>
        <v>0</v>
      </c>
      <c r="AM492" s="306"/>
    </row>
    <row r="493" spans="1:39" ht="15.4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51">AA494</f>
        <v>0</v>
      </c>
      <c r="AB495" s="411">
        <f t="shared" si="151"/>
        <v>0</v>
      </c>
      <c r="AC495" s="411">
        <f t="shared" si="151"/>
        <v>0</v>
      </c>
      <c r="AD495" s="411">
        <f t="shared" si="151"/>
        <v>0</v>
      </c>
      <c r="AE495" s="411">
        <f t="shared" si="151"/>
        <v>0</v>
      </c>
      <c r="AF495" s="411">
        <f t="shared" si="151"/>
        <v>0</v>
      </c>
      <c r="AG495" s="411">
        <f t="shared" si="151"/>
        <v>0</v>
      </c>
      <c r="AH495" s="411">
        <f t="shared" si="151"/>
        <v>0</v>
      </c>
      <c r="AI495" s="411">
        <f t="shared" si="151"/>
        <v>0</v>
      </c>
      <c r="AJ495" s="411">
        <f t="shared" si="151"/>
        <v>0</v>
      </c>
      <c r="AK495" s="411">
        <f t="shared" si="151"/>
        <v>0</v>
      </c>
      <c r="AL495" s="411">
        <f t="shared" si="151"/>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52">Z497</f>
        <v>0</v>
      </c>
      <c r="AA498" s="411">
        <f t="shared" si="152"/>
        <v>0</v>
      </c>
      <c r="AB498" s="411">
        <f t="shared" si="152"/>
        <v>0</v>
      </c>
      <c r="AC498" s="411">
        <f t="shared" si="152"/>
        <v>0</v>
      </c>
      <c r="AD498" s="411">
        <f t="shared" si="152"/>
        <v>0</v>
      </c>
      <c r="AE498" s="411">
        <f t="shared" si="152"/>
        <v>0</v>
      </c>
      <c r="AF498" s="411">
        <f t="shared" si="152"/>
        <v>0</v>
      </c>
      <c r="AG498" s="411">
        <f t="shared" si="152"/>
        <v>0</v>
      </c>
      <c r="AH498" s="411">
        <f t="shared" si="152"/>
        <v>0</v>
      </c>
      <c r="AI498" s="411">
        <f t="shared" si="152"/>
        <v>0</v>
      </c>
      <c r="AJ498" s="411">
        <f t="shared" si="152"/>
        <v>0</v>
      </c>
      <c r="AK498" s="411">
        <f t="shared" si="152"/>
        <v>0</v>
      </c>
      <c r="AL498" s="411">
        <f t="shared" si="152"/>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53">Z500</f>
        <v>0</v>
      </c>
      <c r="AA501" s="411">
        <f t="shared" si="153"/>
        <v>0</v>
      </c>
      <c r="AB501" s="411">
        <f t="shared" si="153"/>
        <v>0</v>
      </c>
      <c r="AC501" s="411">
        <f t="shared" si="153"/>
        <v>0</v>
      </c>
      <c r="AD501" s="411">
        <f t="shared" si="153"/>
        <v>0</v>
      </c>
      <c r="AE501" s="411">
        <f t="shared" si="153"/>
        <v>0</v>
      </c>
      <c r="AF501" s="411">
        <f t="shared" si="153"/>
        <v>0</v>
      </c>
      <c r="AG501" s="411">
        <f t="shared" si="153"/>
        <v>0</v>
      </c>
      <c r="AH501" s="411">
        <f t="shared" si="153"/>
        <v>0</v>
      </c>
      <c r="AI501" s="411">
        <f t="shared" si="153"/>
        <v>0</v>
      </c>
      <c r="AJ501" s="411">
        <f t="shared" si="153"/>
        <v>0</v>
      </c>
      <c r="AK501" s="411">
        <f t="shared" si="153"/>
        <v>0</v>
      </c>
      <c r="AL501" s="411">
        <f t="shared" si="153"/>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45" outlineLevel="1">
      <c r="A503" s="509"/>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54">Z504</f>
        <v>0</v>
      </c>
      <c r="AA505" s="411">
        <f t="shared" si="154"/>
        <v>0</v>
      </c>
      <c r="AB505" s="411">
        <f t="shared" si="154"/>
        <v>0</v>
      </c>
      <c r="AC505" s="411">
        <f t="shared" si="154"/>
        <v>0</v>
      </c>
      <c r="AD505" s="411">
        <f t="shared" si="154"/>
        <v>0</v>
      </c>
      <c r="AE505" s="411">
        <f t="shared" si="154"/>
        <v>0</v>
      </c>
      <c r="AF505" s="411">
        <f t="shared" si="154"/>
        <v>0</v>
      </c>
      <c r="AG505" s="411">
        <f t="shared" si="154"/>
        <v>0</v>
      </c>
      <c r="AH505" s="411">
        <f t="shared" si="154"/>
        <v>0</v>
      </c>
      <c r="AI505" s="411">
        <f t="shared" si="154"/>
        <v>0</v>
      </c>
      <c r="AJ505" s="411">
        <f t="shared" si="154"/>
        <v>0</v>
      </c>
      <c r="AK505" s="411">
        <f t="shared" si="154"/>
        <v>0</v>
      </c>
      <c r="AL505" s="411">
        <f t="shared" si="154"/>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492</v>
      </c>
      <c r="C507" s="291" t="s">
        <v>25</v>
      </c>
      <c r="D507" s="295">
        <v>0</v>
      </c>
      <c r="E507" s="295"/>
      <c r="F507" s="295"/>
      <c r="G507" s="295"/>
      <c r="H507" s="295"/>
      <c r="I507" s="295"/>
      <c r="J507" s="295"/>
      <c r="K507" s="295"/>
      <c r="L507" s="295"/>
      <c r="M507" s="295"/>
      <c r="N507" s="295">
        <v>0</v>
      </c>
      <c r="O507" s="295">
        <v>449</v>
      </c>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55">Z507</f>
        <v>0</v>
      </c>
      <c r="AA508" s="411">
        <f t="shared" si="155"/>
        <v>0</v>
      </c>
      <c r="AB508" s="411">
        <f t="shared" si="155"/>
        <v>0</v>
      </c>
      <c r="AC508" s="411">
        <f t="shared" si="155"/>
        <v>0</v>
      </c>
      <c r="AD508" s="411">
        <f t="shared" si="155"/>
        <v>0</v>
      </c>
      <c r="AE508" s="411">
        <f t="shared" si="155"/>
        <v>0</v>
      </c>
      <c r="AF508" s="411">
        <f t="shared" si="155"/>
        <v>0</v>
      </c>
      <c r="AG508" s="411">
        <f t="shared" si="155"/>
        <v>0</v>
      </c>
      <c r="AH508" s="411">
        <f t="shared" si="155"/>
        <v>0</v>
      </c>
      <c r="AI508" s="411">
        <f t="shared" si="155"/>
        <v>0</v>
      </c>
      <c r="AJ508" s="411">
        <f t="shared" si="155"/>
        <v>0</v>
      </c>
      <c r="AK508" s="411">
        <f t="shared" si="155"/>
        <v>0</v>
      </c>
      <c r="AL508" s="411">
        <f t="shared" si="155"/>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6">Z510</f>
        <v>0</v>
      </c>
      <c r="AA511" s="411">
        <f t="shared" si="156"/>
        <v>0</v>
      </c>
      <c r="AB511" s="411">
        <f t="shared" si="156"/>
        <v>0</v>
      </c>
      <c r="AC511" s="411">
        <f t="shared" si="156"/>
        <v>0</v>
      </c>
      <c r="AD511" s="411">
        <f t="shared" si="156"/>
        <v>0</v>
      </c>
      <c r="AE511" s="411">
        <f t="shared" si="156"/>
        <v>0</v>
      </c>
      <c r="AF511" s="411">
        <f t="shared" si="156"/>
        <v>0</v>
      </c>
      <c r="AG511" s="411">
        <f t="shared" si="156"/>
        <v>0</v>
      </c>
      <c r="AH511" s="411">
        <f t="shared" si="156"/>
        <v>0</v>
      </c>
      <c r="AI511" s="411">
        <f t="shared" si="156"/>
        <v>0</v>
      </c>
      <c r="AJ511" s="411">
        <f t="shared" si="156"/>
        <v>0</v>
      </c>
      <c r="AK511" s="411">
        <f t="shared" si="156"/>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45">
      <c r="B513" s="327" t="s">
        <v>260</v>
      </c>
      <c r="C513" s="329"/>
      <c r="D513" s="329">
        <f>SUM(D408:D511)</f>
        <v>5738143.54</v>
      </c>
      <c r="E513" s="329">
        <f t="shared" ref="E513:H513" si="157">SUM(E408:E511)</f>
        <v>5576464.8700000001</v>
      </c>
      <c r="F513" s="329">
        <f t="shared" si="157"/>
        <v>5385787.9900000002</v>
      </c>
      <c r="G513" s="329">
        <f t="shared" si="157"/>
        <v>5243060.5064900005</v>
      </c>
      <c r="H513" s="329">
        <f t="shared" si="157"/>
        <v>4747346.8041394223</v>
      </c>
      <c r="I513" s="329"/>
      <c r="J513" s="329"/>
      <c r="K513" s="329"/>
      <c r="L513" s="329"/>
      <c r="M513" s="329"/>
      <c r="N513" s="329"/>
      <c r="O513" s="329">
        <f>SUM(O408:O511)</f>
        <v>2330.75</v>
      </c>
      <c r="P513" s="329">
        <f t="shared" ref="P513:S513" si="158">SUM(P408:P511)</f>
        <v>1004.95</v>
      </c>
      <c r="Q513" s="329">
        <f t="shared" si="158"/>
        <v>974.00999999999976</v>
      </c>
      <c r="R513" s="329">
        <f t="shared" si="158"/>
        <v>934.47923280000009</v>
      </c>
      <c r="S513" s="329">
        <f t="shared" si="158"/>
        <v>829.22913067647266</v>
      </c>
      <c r="T513" s="329"/>
      <c r="U513" s="329"/>
      <c r="V513" s="329"/>
      <c r="W513" s="329"/>
      <c r="X513" s="329"/>
      <c r="Y513" s="329">
        <f>IF(Y407="kWh",SUMPRODUCT(D408:D511,Y408:Y511))</f>
        <v>1989634.83</v>
      </c>
      <c r="Z513" s="329">
        <f>IF(Z407="kWh",SUMPRODUCT(D408:D511,Z408:Z511))</f>
        <v>779547.72</v>
      </c>
      <c r="AA513" s="329">
        <f>IF(AA407="kW",SUMPRODUCT(N408:N511,O408:O511,AA408:AA511),SUMPRODUCT(D408:D511,AA408:AA511))</f>
        <v>5070.84</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4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1.46E-2</v>
      </c>
      <c r="Z516" s="341">
        <f>HLOOKUP(Z$20,'3.  Distribution Rates'!$C$122:$P$133,6,FALSE)</f>
        <v>0.02</v>
      </c>
      <c r="AA516" s="341">
        <f>HLOOKUP(AA$20,'3.  Distribution Rates'!$C$122:$P$133,6,FALSE)</f>
        <v>4.0388999999999999</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17573.655584</v>
      </c>
      <c r="Z517" s="378">
        <f t="shared" ref="Z517:AL517" si="159">Z137*Z516</f>
        <v>666.91880000000003</v>
      </c>
      <c r="AA517" s="378">
        <f t="shared" si="159"/>
        <v>14587.108943233334</v>
      </c>
      <c r="AB517" s="378">
        <f t="shared" si="159"/>
        <v>0</v>
      </c>
      <c r="AC517" s="378">
        <f t="shared" si="159"/>
        <v>0</v>
      </c>
      <c r="AD517" s="378">
        <f t="shared" si="159"/>
        <v>0</v>
      </c>
      <c r="AE517" s="378">
        <f t="shared" si="159"/>
        <v>0</v>
      </c>
      <c r="AF517" s="378">
        <f t="shared" si="159"/>
        <v>0</v>
      </c>
      <c r="AG517" s="378">
        <f t="shared" si="159"/>
        <v>0</v>
      </c>
      <c r="AH517" s="378">
        <f t="shared" si="159"/>
        <v>0</v>
      </c>
      <c r="AI517" s="378">
        <f t="shared" si="159"/>
        <v>0</v>
      </c>
      <c r="AJ517" s="378">
        <f t="shared" si="159"/>
        <v>0</v>
      </c>
      <c r="AK517" s="378">
        <f t="shared" si="159"/>
        <v>0</v>
      </c>
      <c r="AL517" s="378">
        <f t="shared" si="159"/>
        <v>0</v>
      </c>
      <c r="AM517" s="629">
        <f>SUM(Y517:AL517)</f>
        <v>32827.683327233332</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10607.541523999998</v>
      </c>
      <c r="Z518" s="378">
        <f t="shared" ref="Z518:AL518" si="160">Z266*Z516</f>
        <v>928.28499999999997</v>
      </c>
      <c r="AA518" s="378">
        <f t="shared" si="160"/>
        <v>16355.606328</v>
      </c>
      <c r="AB518" s="378">
        <f t="shared" si="160"/>
        <v>0</v>
      </c>
      <c r="AC518" s="378">
        <f t="shared" si="160"/>
        <v>0</v>
      </c>
      <c r="AD518" s="378">
        <f t="shared" si="160"/>
        <v>0</v>
      </c>
      <c r="AE518" s="378">
        <f t="shared" si="160"/>
        <v>0</v>
      </c>
      <c r="AF518" s="378">
        <f t="shared" si="160"/>
        <v>0</v>
      </c>
      <c r="AG518" s="378">
        <f t="shared" si="160"/>
        <v>0</v>
      </c>
      <c r="AH518" s="378">
        <f t="shared" si="160"/>
        <v>0</v>
      </c>
      <c r="AI518" s="378">
        <f t="shared" si="160"/>
        <v>0</v>
      </c>
      <c r="AJ518" s="378">
        <f t="shared" si="160"/>
        <v>0</v>
      </c>
      <c r="AK518" s="378">
        <f t="shared" si="160"/>
        <v>0</v>
      </c>
      <c r="AL518" s="378">
        <f t="shared" si="160"/>
        <v>0</v>
      </c>
      <c r="AM518" s="629">
        <f>SUM(Y518:AL518)</f>
        <v>27891.432851999998</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11586.124628</v>
      </c>
      <c r="Z519" s="378">
        <f t="shared" ref="Z519:AL519" si="161">Z395*Z516</f>
        <v>2585.7760000000003</v>
      </c>
      <c r="AA519" s="378">
        <f t="shared" si="161"/>
        <v>21014.719811999999</v>
      </c>
      <c r="AB519" s="378">
        <f t="shared" si="161"/>
        <v>0</v>
      </c>
      <c r="AC519" s="378">
        <f t="shared" si="161"/>
        <v>0</v>
      </c>
      <c r="AD519" s="378">
        <f t="shared" si="161"/>
        <v>0</v>
      </c>
      <c r="AE519" s="378">
        <f t="shared" si="161"/>
        <v>0</v>
      </c>
      <c r="AF519" s="378">
        <f t="shared" si="161"/>
        <v>0</v>
      </c>
      <c r="AG519" s="378">
        <f t="shared" si="161"/>
        <v>0</v>
      </c>
      <c r="AH519" s="378">
        <f t="shared" si="161"/>
        <v>0</v>
      </c>
      <c r="AI519" s="378">
        <f t="shared" si="161"/>
        <v>0</v>
      </c>
      <c r="AJ519" s="378">
        <f t="shared" si="161"/>
        <v>0</v>
      </c>
      <c r="AK519" s="378">
        <f t="shared" si="161"/>
        <v>0</v>
      </c>
      <c r="AL519" s="378">
        <f t="shared" si="161"/>
        <v>0</v>
      </c>
      <c r="AM519" s="629">
        <f>SUM(Y519:AL519)</f>
        <v>35186.620439999999</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29048.668518000002</v>
      </c>
      <c r="Z520" s="378">
        <f t="shared" ref="Z520:AK520" si="162">Z513*Z516</f>
        <v>15590.954400000001</v>
      </c>
      <c r="AA520" s="378">
        <f t="shared" si="162"/>
        <v>20480.615676000001</v>
      </c>
      <c r="AB520" s="378">
        <f t="shared" si="162"/>
        <v>0</v>
      </c>
      <c r="AC520" s="378">
        <f t="shared" si="162"/>
        <v>0</v>
      </c>
      <c r="AD520" s="378">
        <f t="shared" si="162"/>
        <v>0</v>
      </c>
      <c r="AE520" s="378">
        <f t="shared" si="162"/>
        <v>0</v>
      </c>
      <c r="AF520" s="378">
        <f t="shared" si="162"/>
        <v>0</v>
      </c>
      <c r="AG520" s="378">
        <f t="shared" si="162"/>
        <v>0</v>
      </c>
      <c r="AH520" s="378">
        <f t="shared" si="162"/>
        <v>0</v>
      </c>
      <c r="AI520" s="378">
        <f>AI513*AI516</f>
        <v>0</v>
      </c>
      <c r="AJ520" s="378">
        <f t="shared" si="162"/>
        <v>0</v>
      </c>
      <c r="AK520" s="378">
        <f t="shared" si="162"/>
        <v>0</v>
      </c>
      <c r="AL520" s="378">
        <f>AL513*AL516</f>
        <v>0</v>
      </c>
      <c r="AM520" s="629">
        <f>SUM(Y520:AL520)</f>
        <v>65120.238594000002</v>
      </c>
    </row>
    <row r="521" spans="2:41" ht="15.4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68815.990254000004</v>
      </c>
      <c r="Z521" s="346">
        <f t="shared" ref="Z521:AK521" si="163">SUM(Z517:Z520)</f>
        <v>19771.9342</v>
      </c>
      <c r="AA521" s="346">
        <f t="shared" si="163"/>
        <v>72438.050759233331</v>
      </c>
      <c r="AB521" s="346">
        <f t="shared" si="163"/>
        <v>0</v>
      </c>
      <c r="AC521" s="346">
        <f t="shared" si="163"/>
        <v>0</v>
      </c>
      <c r="AD521" s="346">
        <f t="shared" si="163"/>
        <v>0</v>
      </c>
      <c r="AE521" s="346">
        <f t="shared" si="163"/>
        <v>0</v>
      </c>
      <c r="AF521" s="346">
        <f t="shared" si="163"/>
        <v>0</v>
      </c>
      <c r="AG521" s="346">
        <f t="shared" si="163"/>
        <v>0</v>
      </c>
      <c r="AH521" s="346">
        <f t="shared" si="163"/>
        <v>0</v>
      </c>
      <c r="AI521" s="346">
        <f t="shared" si="163"/>
        <v>0</v>
      </c>
      <c r="AJ521" s="346">
        <f t="shared" si="163"/>
        <v>0</v>
      </c>
      <c r="AK521" s="346">
        <f t="shared" si="163"/>
        <v>0</v>
      </c>
      <c r="AL521" s="346">
        <f>SUM(AL517:AL520)</f>
        <v>0</v>
      </c>
      <c r="AM521" s="407">
        <f>SUM(AM517:AM520)</f>
        <v>161025.97521323332</v>
      </c>
    </row>
    <row r="522" spans="2:41" ht="15.4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64">Z514*Z516</f>
        <v>0</v>
      </c>
      <c r="AA522" s="347">
        <f>AA514*AA516</f>
        <v>0</v>
      </c>
      <c r="AB522" s="347">
        <f t="shared" si="164"/>
        <v>0</v>
      </c>
      <c r="AC522" s="347">
        <f t="shared" si="164"/>
        <v>0</v>
      </c>
      <c r="AD522" s="347">
        <f>AD514*AD516</f>
        <v>0</v>
      </c>
      <c r="AE522" s="347">
        <f t="shared" si="164"/>
        <v>0</v>
      </c>
      <c r="AF522" s="347">
        <f t="shared" si="164"/>
        <v>0</v>
      </c>
      <c r="AG522" s="347">
        <f t="shared" si="164"/>
        <v>0</v>
      </c>
      <c r="AH522" s="347">
        <f t="shared" si="164"/>
        <v>0</v>
      </c>
      <c r="AI522" s="347">
        <f t="shared" si="164"/>
        <v>0</v>
      </c>
      <c r="AJ522" s="347">
        <f t="shared" si="164"/>
        <v>0</v>
      </c>
      <c r="AK522" s="347">
        <f>AK514*AK516</f>
        <v>0</v>
      </c>
      <c r="AL522" s="347">
        <f>AL514*AL516</f>
        <v>0</v>
      </c>
      <c r="AM522" s="407">
        <f>SUM(Y522:AL522)</f>
        <v>0</v>
      </c>
    </row>
    <row r="523" spans="2:41" ht="15.4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161025.97521323332</v>
      </c>
    </row>
    <row r="524" spans="2:41" ht="15.4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4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1831713.08</v>
      </c>
      <c r="Z526" s="291">
        <f>SUMPRODUCT(E408:E511,Z408:Z511)</f>
        <v>776206.8</v>
      </c>
      <c r="AA526" s="291">
        <f>IF(AA407="kW",SUMPRODUCT(N408:N511,P408:P511,AA408:AA511),SUMPRODUCT(E408:E511,AA408:AA511))</f>
        <v>5070.84</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1741252</v>
      </c>
      <c r="Z527" s="291">
        <f>SUMPRODUCT(F408:F511,Z408:Z511)</f>
        <v>675991</v>
      </c>
      <c r="AA527" s="291">
        <f>IF(AA407="kW",SUMPRODUCT(N408:N511,Q408:Q511,AA408:AA511),SUMPRODUCT(F408:F511,AA408:AA511))</f>
        <v>5064.72</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1736678.2601900001</v>
      </c>
      <c r="Z528" s="291">
        <f>SUMPRODUCT(G408:G511,Z408:Z511)</f>
        <v>565228.73970000003</v>
      </c>
      <c r="AA528" s="291">
        <f>IF(AA407="kW",SUMPRODUCT(N408:N511,R408:R511,AA408:AA511),SUMPRODUCT(G408:G511,AA408:AA511))</f>
        <v>4970.7</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1697879.5482394223</v>
      </c>
      <c r="Z529" s="291">
        <f>SUMPRODUCT(H408:H511,Z408:Z511)</f>
        <v>565228.73970000003</v>
      </c>
      <c r="AA529" s="291">
        <f>IF(AA407="kW",SUMPRODUCT(N408:N511,S408:S511,AA408:AA511),SUMPRODUCT(H408:H511,AA408:AA511))</f>
        <v>3847.8803279999997</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0</v>
      </c>
      <c r="Z530" s="291">
        <f>SUMPRODUCT(I408:I511,Z408:Z511)</f>
        <v>0</v>
      </c>
      <c r="AA530" s="291">
        <f>IF(AA407="kW",SUMPRODUCT(N408:N511,T408:T511,AA408:AA511),SUMPRODUCT(I408:I511,AA408:AA511))</f>
        <v>0</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0</v>
      </c>
      <c r="Z531" s="326">
        <f>SUMPRODUCT(J408:J511,Z408:Z511)</f>
        <v>0</v>
      </c>
      <c r="AA531" s="326">
        <f>IF(AA407="kW",SUMPRODUCT(N408:N511,U408:U511,AA408:AA511),SUMPRODUCT(J408:J511,AA408:AA511))</f>
        <v>0</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585</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4.6">
      <c r="B534" s="595"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conditionalFormatting sqref="V34">
    <cfRule type="cellIs" dxfId="150" priority="90" operator="equal">
      <formula>0</formula>
    </cfRule>
  </conditionalFormatting>
  <conditionalFormatting sqref="V34">
    <cfRule type="cellIs" dxfId="149" priority="89" operator="equal">
      <formula>0</formula>
    </cfRule>
  </conditionalFormatting>
  <conditionalFormatting sqref="V31">
    <cfRule type="cellIs" dxfId="148" priority="88" operator="equal">
      <formula>0</formula>
    </cfRule>
  </conditionalFormatting>
  <conditionalFormatting sqref="V31">
    <cfRule type="cellIs" dxfId="147" priority="87" operator="equal">
      <formula>0</formula>
    </cfRule>
  </conditionalFormatting>
  <conditionalFormatting sqref="V28">
    <cfRule type="cellIs" dxfId="146" priority="86" operator="equal">
      <formula>0</formula>
    </cfRule>
  </conditionalFormatting>
  <conditionalFormatting sqref="V28">
    <cfRule type="cellIs" dxfId="145" priority="85" operator="equal">
      <formula>0</formula>
    </cfRule>
  </conditionalFormatting>
  <conditionalFormatting sqref="V53">
    <cfRule type="cellIs" dxfId="144" priority="84" operator="equal">
      <formula>0</formula>
    </cfRule>
  </conditionalFormatting>
  <conditionalFormatting sqref="V53">
    <cfRule type="cellIs" dxfId="143" priority="83" operator="equal">
      <formula>0</formula>
    </cfRule>
  </conditionalFormatting>
  <conditionalFormatting sqref="V50">
    <cfRule type="cellIs" dxfId="142" priority="82" operator="equal">
      <formula>0</formula>
    </cfRule>
  </conditionalFormatting>
  <conditionalFormatting sqref="V50">
    <cfRule type="cellIs" dxfId="141" priority="81" operator="equal">
      <formula>0</formula>
    </cfRule>
  </conditionalFormatting>
  <conditionalFormatting sqref="V84">
    <cfRule type="cellIs" dxfId="140" priority="80" operator="equal">
      <formula>0</formula>
    </cfRule>
  </conditionalFormatting>
  <conditionalFormatting sqref="V84">
    <cfRule type="cellIs" dxfId="139" priority="79" operator="equal">
      <formula>0</formula>
    </cfRule>
  </conditionalFormatting>
  <conditionalFormatting sqref="V102">
    <cfRule type="cellIs" dxfId="138" priority="78" operator="equal">
      <formula>0</formula>
    </cfRule>
  </conditionalFormatting>
  <conditionalFormatting sqref="V102">
    <cfRule type="cellIs" dxfId="137" priority="77" operator="equal">
      <formula>0</formula>
    </cfRule>
  </conditionalFormatting>
  <conditionalFormatting sqref="V105">
    <cfRule type="cellIs" dxfId="136" priority="76" operator="equal">
      <formula>0</formula>
    </cfRule>
  </conditionalFormatting>
  <conditionalFormatting sqref="V105">
    <cfRule type="cellIs" dxfId="135" priority="75" operator="equal">
      <formula>0</formula>
    </cfRule>
  </conditionalFormatting>
  <conditionalFormatting sqref="V106">
    <cfRule type="cellIs" dxfId="134" priority="74" operator="equal">
      <formula>0</formula>
    </cfRule>
  </conditionalFormatting>
  <conditionalFormatting sqref="V29">
    <cfRule type="cellIs" dxfId="133" priority="73" operator="equal">
      <formula>0</formula>
    </cfRule>
  </conditionalFormatting>
  <conditionalFormatting sqref="V35">
    <cfRule type="cellIs" dxfId="132" priority="72" operator="equal">
      <formula>0</formula>
    </cfRule>
  </conditionalFormatting>
  <conditionalFormatting sqref="V32">
    <cfRule type="cellIs" dxfId="131" priority="71" operator="equal">
      <formula>0</formula>
    </cfRule>
  </conditionalFormatting>
  <conditionalFormatting sqref="K28">
    <cfRule type="cellIs" dxfId="130" priority="70" operator="equal">
      <formula>0</formula>
    </cfRule>
  </conditionalFormatting>
  <conditionalFormatting sqref="K29">
    <cfRule type="cellIs" dxfId="129" priority="69" operator="equal">
      <formula>0</formula>
    </cfRule>
  </conditionalFormatting>
  <conditionalFormatting sqref="K31">
    <cfRule type="cellIs" dxfId="128" priority="68" operator="equal">
      <formula>0</formula>
    </cfRule>
  </conditionalFormatting>
  <conditionalFormatting sqref="K32">
    <cfRule type="cellIs" dxfId="127" priority="67" operator="equal">
      <formula>0</formula>
    </cfRule>
  </conditionalFormatting>
  <conditionalFormatting sqref="K34">
    <cfRule type="cellIs" dxfId="126" priority="66" operator="equal">
      <formula>0</formula>
    </cfRule>
  </conditionalFormatting>
  <conditionalFormatting sqref="K35">
    <cfRule type="cellIs" dxfId="125" priority="65" operator="equal">
      <formula>0</formula>
    </cfRule>
  </conditionalFormatting>
  <conditionalFormatting sqref="K50">
    <cfRule type="cellIs" dxfId="124" priority="64" operator="equal">
      <formula>0</formula>
    </cfRule>
  </conditionalFormatting>
  <conditionalFormatting sqref="K53">
    <cfRule type="cellIs" dxfId="123" priority="63" operator="equal">
      <formula>0</formula>
    </cfRule>
  </conditionalFormatting>
  <conditionalFormatting sqref="K84">
    <cfRule type="cellIs" dxfId="122" priority="62" operator="equal">
      <formula>0</formula>
    </cfRule>
  </conditionalFormatting>
  <conditionalFormatting sqref="K84">
    <cfRule type="cellIs" dxfId="121" priority="61" operator="equal">
      <formula>0</formula>
    </cfRule>
  </conditionalFormatting>
  <conditionalFormatting sqref="K102">
    <cfRule type="cellIs" dxfId="120" priority="60" operator="equal">
      <formula>0</formula>
    </cfRule>
  </conditionalFormatting>
  <conditionalFormatting sqref="K102">
    <cfRule type="cellIs" dxfId="119" priority="59" operator="equal">
      <formula>0</formula>
    </cfRule>
  </conditionalFormatting>
  <conditionalFormatting sqref="K105">
    <cfRule type="cellIs" dxfId="118" priority="58" operator="equal">
      <formula>0</formula>
    </cfRule>
  </conditionalFormatting>
  <conditionalFormatting sqref="K105">
    <cfRule type="cellIs" dxfId="117" priority="57" operator="equal">
      <formula>0</formula>
    </cfRule>
  </conditionalFormatting>
  <conditionalFormatting sqref="K106">
    <cfRule type="cellIs" dxfId="116" priority="56" operator="equal">
      <formula>0</formula>
    </cfRule>
  </conditionalFormatting>
  <conditionalFormatting sqref="U157">
    <cfRule type="cellIs" dxfId="115" priority="55" operator="equal">
      <formula>0</formula>
    </cfRule>
  </conditionalFormatting>
  <conditionalFormatting sqref="U156">
    <cfRule type="cellIs" dxfId="114" priority="54" operator="equal">
      <formula>0</formula>
    </cfRule>
  </conditionalFormatting>
  <conditionalFormatting sqref="U162">
    <cfRule type="cellIs" dxfId="113" priority="53" operator="equal">
      <formula>0</formula>
    </cfRule>
  </conditionalFormatting>
  <conditionalFormatting sqref="U178">
    <cfRule type="cellIs" dxfId="112" priority="52" operator="equal">
      <formula>0</formula>
    </cfRule>
  </conditionalFormatting>
  <conditionalFormatting sqref="U178">
    <cfRule type="cellIs" dxfId="111" priority="51" operator="equal">
      <formula>0</formula>
    </cfRule>
  </conditionalFormatting>
  <conditionalFormatting sqref="U179">
    <cfRule type="cellIs" dxfId="110" priority="50" operator="equal">
      <formula>0</formula>
    </cfRule>
  </conditionalFormatting>
  <conditionalFormatting sqref="U181">
    <cfRule type="cellIs" dxfId="109" priority="49" operator="equal">
      <formula>0</formula>
    </cfRule>
  </conditionalFormatting>
  <conditionalFormatting sqref="U181">
    <cfRule type="cellIs" dxfId="108" priority="48" operator="equal">
      <formula>0</formula>
    </cfRule>
  </conditionalFormatting>
  <conditionalFormatting sqref="U233">
    <cfRule type="cellIs" dxfId="107" priority="46" operator="equal">
      <formula>0</formula>
    </cfRule>
  </conditionalFormatting>
  <conditionalFormatting sqref="J156">
    <cfRule type="cellIs" dxfId="106" priority="45" operator="equal">
      <formula>0</formula>
    </cfRule>
  </conditionalFormatting>
  <conditionalFormatting sqref="J162">
    <cfRule type="cellIs" dxfId="105" priority="44" operator="equal">
      <formula>0</formula>
    </cfRule>
  </conditionalFormatting>
  <conditionalFormatting sqref="J178">
    <cfRule type="cellIs" dxfId="104" priority="43" operator="equal">
      <formula>0</formula>
    </cfRule>
  </conditionalFormatting>
  <conditionalFormatting sqref="J178">
    <cfRule type="cellIs" dxfId="103" priority="42" operator="equal">
      <formula>0</formula>
    </cfRule>
  </conditionalFormatting>
  <conditionalFormatting sqref="J179">
    <cfRule type="cellIs" dxfId="102" priority="41" operator="equal">
      <formula>0</formula>
    </cfRule>
  </conditionalFormatting>
  <conditionalFormatting sqref="J181">
    <cfRule type="cellIs" dxfId="101" priority="40" operator="equal">
      <formula>0</formula>
    </cfRule>
  </conditionalFormatting>
  <conditionalFormatting sqref="J181">
    <cfRule type="cellIs" dxfId="100" priority="39" operator="equal">
      <formula>0</formula>
    </cfRule>
  </conditionalFormatting>
  <conditionalFormatting sqref="J233">
    <cfRule type="cellIs" dxfId="99" priority="38" operator="equal">
      <formula>0</formula>
    </cfRule>
  </conditionalFormatting>
  <conditionalFormatting sqref="T285">
    <cfRule type="cellIs" dxfId="98" priority="37" operator="equal">
      <formula>0</formula>
    </cfRule>
  </conditionalFormatting>
  <conditionalFormatting sqref="T286">
    <cfRule type="cellIs" dxfId="97" priority="36" operator="equal">
      <formula>0</formula>
    </cfRule>
  </conditionalFormatting>
  <conditionalFormatting sqref="T288">
    <cfRule type="cellIs" dxfId="96" priority="35" operator="equal">
      <formula>0</formula>
    </cfRule>
  </conditionalFormatting>
  <conditionalFormatting sqref="T291">
    <cfRule type="cellIs" dxfId="95" priority="34" operator="equal">
      <formula>0</formula>
    </cfRule>
  </conditionalFormatting>
  <conditionalFormatting sqref="T304">
    <cfRule type="cellIs" dxfId="94" priority="33" operator="equal">
      <formula>0</formula>
    </cfRule>
  </conditionalFormatting>
  <conditionalFormatting sqref="T307">
    <cfRule type="cellIs" dxfId="93" priority="32" operator="equal">
      <formula>0</formula>
    </cfRule>
  </conditionalFormatting>
  <conditionalFormatting sqref="T308">
    <cfRule type="cellIs" dxfId="92" priority="31" operator="equal">
      <formula>0</formula>
    </cfRule>
  </conditionalFormatting>
  <conditionalFormatting sqref="T310">
    <cfRule type="cellIs" dxfId="91" priority="30" operator="equal">
      <formula>0</formula>
    </cfRule>
  </conditionalFormatting>
  <conditionalFormatting sqref="T317">
    <cfRule type="cellIs" dxfId="90" priority="29" operator="equal">
      <formula>0</formula>
    </cfRule>
  </conditionalFormatting>
  <conditionalFormatting sqref="T348">
    <cfRule type="cellIs" dxfId="89" priority="28" operator="equal">
      <formula>0</formula>
    </cfRule>
  </conditionalFormatting>
  <conditionalFormatting sqref="I285">
    <cfRule type="cellIs" dxfId="88" priority="27" operator="equal">
      <formula>0</formula>
    </cfRule>
  </conditionalFormatting>
  <conditionalFormatting sqref="I286">
    <cfRule type="cellIs" dxfId="87" priority="26" operator="equal">
      <formula>0</formula>
    </cfRule>
  </conditionalFormatting>
  <conditionalFormatting sqref="I288">
    <cfRule type="cellIs" dxfId="86" priority="25" operator="equal">
      <formula>0</formula>
    </cfRule>
  </conditionalFormatting>
  <conditionalFormatting sqref="I289">
    <cfRule type="cellIs" dxfId="85" priority="24" operator="equal">
      <formula>0</formula>
    </cfRule>
  </conditionalFormatting>
  <conditionalFormatting sqref="I291">
    <cfRule type="cellIs" dxfId="84" priority="23" operator="equal">
      <formula>0</formula>
    </cfRule>
  </conditionalFormatting>
  <conditionalFormatting sqref="I304">
    <cfRule type="cellIs" dxfId="83" priority="22" operator="equal">
      <formula>0</formula>
    </cfRule>
  </conditionalFormatting>
  <conditionalFormatting sqref="I307">
    <cfRule type="cellIs" dxfId="82" priority="21" operator="equal">
      <formula>0</formula>
    </cfRule>
  </conditionalFormatting>
  <conditionalFormatting sqref="I308">
    <cfRule type="cellIs" dxfId="81" priority="20" operator="equal">
      <formula>0</formula>
    </cfRule>
  </conditionalFormatting>
  <conditionalFormatting sqref="I310">
    <cfRule type="cellIs" dxfId="80" priority="19" operator="equal">
      <formula>0</formula>
    </cfRule>
  </conditionalFormatting>
  <conditionalFormatting sqref="I317">
    <cfRule type="cellIs" dxfId="79" priority="18" operator="equal">
      <formula>0</formula>
    </cfRule>
  </conditionalFormatting>
  <conditionalFormatting sqref="I348">
    <cfRule type="cellIs" dxfId="78" priority="17" operator="equal">
      <formula>0</formula>
    </cfRule>
  </conditionalFormatting>
  <conditionalFormatting sqref="S408">
    <cfRule type="cellIs" dxfId="77" priority="16" operator="equal">
      <formula>0</formula>
    </cfRule>
  </conditionalFormatting>
  <conditionalFormatting sqref="S414">
    <cfRule type="cellIs" dxfId="76" priority="15" operator="equal">
      <formula>0</formula>
    </cfRule>
  </conditionalFormatting>
  <conditionalFormatting sqref="S417">
    <cfRule type="cellIs" dxfId="75" priority="14" operator="equal">
      <formula>0</formula>
    </cfRule>
  </conditionalFormatting>
  <conditionalFormatting sqref="S420">
    <cfRule type="cellIs" dxfId="74" priority="13" operator="equal">
      <formula>0</formula>
    </cfRule>
  </conditionalFormatting>
  <conditionalFormatting sqref="S436">
    <cfRule type="cellIs" dxfId="73" priority="12" operator="equal">
      <formula>0</formula>
    </cfRule>
  </conditionalFormatting>
  <conditionalFormatting sqref="S439">
    <cfRule type="cellIs" dxfId="72" priority="11" operator="equal">
      <formula>0</formula>
    </cfRule>
  </conditionalFormatting>
  <conditionalFormatting sqref="S445">
    <cfRule type="cellIs" dxfId="71" priority="10" operator="equal">
      <formula>0</formula>
    </cfRule>
  </conditionalFormatting>
  <conditionalFormatting sqref="S477">
    <cfRule type="cellIs" dxfId="70" priority="9" operator="equal">
      <formula>0</formula>
    </cfRule>
  </conditionalFormatting>
  <conditionalFormatting sqref="H408">
    <cfRule type="cellIs" dxfId="69" priority="8" operator="equal">
      <formula>0</formula>
    </cfRule>
  </conditionalFormatting>
  <conditionalFormatting sqref="H414">
    <cfRule type="cellIs" dxfId="68" priority="7" operator="equal">
      <formula>0</formula>
    </cfRule>
  </conditionalFormatting>
  <conditionalFormatting sqref="H420">
    <cfRule type="cellIs" dxfId="67" priority="5" operator="equal">
      <formula>0</formula>
    </cfRule>
  </conditionalFormatting>
  <conditionalFormatting sqref="H439">
    <cfRule type="cellIs" dxfId="66" priority="4" operator="equal">
      <formula>0</formula>
    </cfRule>
  </conditionalFormatting>
  <conditionalFormatting sqref="H445">
    <cfRule type="cellIs" dxfId="65" priority="3" operator="equal">
      <formula>0</formula>
    </cfRule>
  </conditionalFormatting>
  <conditionalFormatting sqref="H477">
    <cfRule type="cellIs" dxfId="64" priority="2" operator="equal">
      <formula>0</formula>
    </cfRule>
  </conditionalFormatting>
  <conditionalFormatting sqref="H436">
    <cfRule type="cellIs" dxfId="63" priority="1" operator="equal">
      <formula>0</formula>
    </cfRule>
  </conditionalFormatting>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30"/>
  <sheetViews>
    <sheetView topLeftCell="A733" zoomScale="90" zoomScaleNormal="90" workbookViewId="0">
      <pane xSplit="2" topLeftCell="J1" activePane="topRight" state="frozen"/>
      <selection pane="topRight" activeCell="AA748" sqref="AA748:AA754"/>
    </sheetView>
  </sheetViews>
  <sheetFormatPr defaultColWidth="9.15234375" defaultRowHeight="14.6" outlineLevelRow="1" outlineLevelCol="1"/>
  <cols>
    <col min="1" max="1" width="4.53515625" style="522" customWidth="1"/>
    <col min="2" max="2" width="44.15234375" style="427" customWidth="1"/>
    <col min="3" max="3" width="13.3828125" style="427" customWidth="1"/>
    <col min="4" max="4" width="17" style="427" customWidth="1"/>
    <col min="5" max="5" width="11.53515625" style="427" customWidth="1" outlineLevel="1"/>
    <col min="6" max="6" width="11.84375" style="427" customWidth="1" outlineLevel="1"/>
    <col min="7" max="7" width="10.53515625" style="427" customWidth="1" outlineLevel="1"/>
    <col min="8" max="13" width="9.15234375" style="427" customWidth="1" outlineLevel="1"/>
    <col min="14" max="14" width="13.53515625" style="427" customWidth="1" outlineLevel="1"/>
    <col min="15" max="15" width="15.53515625" style="427" customWidth="1"/>
    <col min="16" max="24" width="9.15234375" style="427" customWidth="1" outlineLevel="1"/>
    <col min="25" max="25" width="16.53515625" style="427" customWidth="1"/>
    <col min="26" max="27" width="15" style="427" customWidth="1"/>
    <col min="28" max="28" width="17.53515625" style="427" customWidth="1"/>
    <col min="29" max="29" width="19.53515625" style="427" hidden="1" customWidth="1"/>
    <col min="30" max="30" width="18.53515625" style="427" hidden="1" customWidth="1"/>
    <col min="31" max="35" width="14.84375" style="427" hidden="1" customWidth="1"/>
    <col min="36" max="38" width="17.3828125" style="427" hidden="1" customWidth="1"/>
    <col min="39" max="39" width="14.53515625" style="427" customWidth="1"/>
    <col min="40" max="40" width="11.53515625" style="427" customWidth="1"/>
    <col min="41" max="16384" width="9.15234375" style="427"/>
  </cols>
  <sheetData>
    <row r="13" spans="2:39" ht="15" thickBot="1"/>
    <row r="14" spans="2:39" ht="26.25" customHeight="1" thickBot="1">
      <c r="B14" s="1110"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1110"/>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1110"/>
      <c r="C16" s="1092" t="s">
        <v>551</v>
      </c>
      <c r="D16" s="1093"/>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4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1110" t="s">
        <v>505</v>
      </c>
      <c r="C18" s="1109" t="s">
        <v>689</v>
      </c>
      <c r="D18" s="1109"/>
      <c r="E18" s="1109"/>
      <c r="F18" s="1109"/>
      <c r="G18" s="1109"/>
      <c r="H18" s="1109"/>
      <c r="I18" s="1109"/>
      <c r="J18" s="1109"/>
      <c r="K18" s="1109"/>
      <c r="L18" s="1109"/>
      <c r="M18" s="1109"/>
      <c r="N18" s="1109"/>
      <c r="O18" s="1109"/>
      <c r="P18" s="1109"/>
      <c r="Q18" s="1109"/>
      <c r="R18" s="1109"/>
      <c r="S18" s="1109"/>
      <c r="T18" s="1109"/>
      <c r="U18" s="1109"/>
      <c r="V18" s="1109"/>
      <c r="W18" s="1109"/>
      <c r="X18" s="1109"/>
      <c r="Y18" s="606"/>
      <c r="Z18" s="606"/>
      <c r="AA18" s="606"/>
      <c r="AB18" s="606"/>
      <c r="AC18" s="606"/>
      <c r="AD18" s="606"/>
      <c r="AE18" s="270"/>
      <c r="AF18" s="265"/>
      <c r="AG18" s="265"/>
      <c r="AH18" s="265"/>
      <c r="AI18" s="265"/>
      <c r="AJ18" s="265"/>
      <c r="AK18" s="265"/>
      <c r="AL18" s="265"/>
      <c r="AM18" s="265"/>
    </row>
    <row r="19" spans="2:39" ht="45.75" customHeight="1">
      <c r="B19" s="1110"/>
      <c r="C19" s="1109" t="s">
        <v>568</v>
      </c>
      <c r="D19" s="1109"/>
      <c r="E19" s="1109"/>
      <c r="F19" s="1109"/>
      <c r="G19" s="1109"/>
      <c r="H19" s="1109"/>
      <c r="I19" s="1109"/>
      <c r="J19" s="1109"/>
      <c r="K19" s="1109"/>
      <c r="L19" s="1109"/>
      <c r="M19" s="1109"/>
      <c r="N19" s="1109"/>
      <c r="O19" s="1109"/>
      <c r="P19" s="1109"/>
      <c r="Q19" s="1109"/>
      <c r="R19" s="1109"/>
      <c r="S19" s="1109"/>
      <c r="T19" s="1109"/>
      <c r="U19" s="1109"/>
      <c r="V19" s="1109"/>
      <c r="W19" s="1109"/>
      <c r="X19" s="1109"/>
      <c r="Y19" s="606"/>
      <c r="Z19" s="606"/>
      <c r="AA19" s="606"/>
      <c r="AB19" s="606"/>
      <c r="AC19" s="606"/>
      <c r="AD19" s="606"/>
      <c r="AE19" s="270"/>
      <c r="AF19" s="265"/>
      <c r="AG19" s="265"/>
      <c r="AH19" s="265"/>
      <c r="AI19" s="265"/>
      <c r="AJ19" s="265"/>
      <c r="AK19" s="265"/>
      <c r="AL19" s="265"/>
      <c r="AM19" s="265"/>
    </row>
    <row r="20" spans="2:39" ht="62.25" customHeight="1">
      <c r="B20" s="273"/>
      <c r="C20" s="1109" t="s">
        <v>566</v>
      </c>
      <c r="D20" s="1109"/>
      <c r="E20" s="1109"/>
      <c r="F20" s="1109"/>
      <c r="G20" s="1109"/>
      <c r="H20" s="1109"/>
      <c r="I20" s="1109"/>
      <c r="J20" s="1109"/>
      <c r="K20" s="1109"/>
      <c r="L20" s="1109"/>
      <c r="M20" s="1109"/>
      <c r="N20" s="1109"/>
      <c r="O20" s="1109"/>
      <c r="P20" s="1109"/>
      <c r="Q20" s="1109"/>
      <c r="R20" s="1109"/>
      <c r="S20" s="1109"/>
      <c r="T20" s="1109"/>
      <c r="U20" s="1109"/>
      <c r="V20" s="1109"/>
      <c r="W20" s="1109"/>
      <c r="X20" s="1109"/>
      <c r="Y20" s="606"/>
      <c r="Z20" s="606"/>
      <c r="AA20" s="606"/>
      <c r="AB20" s="606"/>
      <c r="AC20" s="606"/>
      <c r="AD20" s="606"/>
      <c r="AE20" s="428"/>
      <c r="AF20" s="265"/>
      <c r="AG20" s="265"/>
      <c r="AH20" s="265"/>
      <c r="AI20" s="265"/>
      <c r="AJ20" s="265"/>
      <c r="AK20" s="265"/>
      <c r="AL20" s="265"/>
      <c r="AM20" s="265"/>
    </row>
    <row r="21" spans="2:39" ht="37.5" customHeight="1">
      <c r="B21" s="273"/>
      <c r="C21" s="1109" t="s">
        <v>632</v>
      </c>
      <c r="D21" s="1109"/>
      <c r="E21" s="1109"/>
      <c r="F21" s="1109"/>
      <c r="G21" s="1109"/>
      <c r="H21" s="1109"/>
      <c r="I21" s="1109"/>
      <c r="J21" s="1109"/>
      <c r="K21" s="1109"/>
      <c r="L21" s="1109"/>
      <c r="M21" s="1109"/>
      <c r="N21" s="1109"/>
      <c r="O21" s="1109"/>
      <c r="P21" s="1109"/>
      <c r="Q21" s="1109"/>
      <c r="R21" s="1109"/>
      <c r="S21" s="1109"/>
      <c r="T21" s="1109"/>
      <c r="U21" s="1109"/>
      <c r="V21" s="1109"/>
      <c r="W21" s="1109"/>
      <c r="X21" s="1109"/>
      <c r="Y21" s="606"/>
      <c r="Z21" s="606"/>
      <c r="AA21" s="606"/>
      <c r="AB21" s="606"/>
      <c r="AC21" s="606"/>
      <c r="AD21" s="606"/>
      <c r="AE21" s="276"/>
      <c r="AF21" s="265"/>
      <c r="AG21" s="265"/>
      <c r="AH21" s="265"/>
      <c r="AI21" s="265"/>
      <c r="AJ21" s="265"/>
      <c r="AK21" s="265"/>
      <c r="AL21" s="265"/>
      <c r="AM21" s="265"/>
    </row>
    <row r="22" spans="2:39" ht="54.75" customHeight="1">
      <c r="B22" s="273"/>
      <c r="C22" s="1109" t="s">
        <v>616</v>
      </c>
      <c r="D22" s="1109"/>
      <c r="E22" s="1109"/>
      <c r="F22" s="1109"/>
      <c r="G22" s="1109"/>
      <c r="H22" s="1109"/>
      <c r="I22" s="1109"/>
      <c r="J22" s="1109"/>
      <c r="K22" s="1109"/>
      <c r="L22" s="1109"/>
      <c r="M22" s="1109"/>
      <c r="N22" s="1109"/>
      <c r="O22" s="1109"/>
      <c r="P22" s="1109"/>
      <c r="Q22" s="1109"/>
      <c r="R22" s="1109"/>
      <c r="S22" s="1109"/>
      <c r="T22" s="1109"/>
      <c r="U22" s="1109"/>
      <c r="V22" s="1109"/>
      <c r="W22" s="1109"/>
      <c r="X22" s="1109"/>
      <c r="Y22" s="606"/>
      <c r="Z22" s="606"/>
      <c r="AA22" s="606"/>
      <c r="AB22" s="606"/>
      <c r="AC22" s="606"/>
      <c r="AD22" s="606"/>
      <c r="AE22" s="428"/>
      <c r="AF22" s="265"/>
      <c r="AG22" s="265"/>
      <c r="AH22" s="265"/>
      <c r="AI22" s="265"/>
      <c r="AJ22" s="265"/>
      <c r="AK22" s="265"/>
      <c r="AL22" s="265"/>
      <c r="AM22" s="265"/>
    </row>
    <row r="23" spans="2:39" ht="15.4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45">
      <c r="B24" s="1110" t="s">
        <v>527</v>
      </c>
      <c r="C24" s="596"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45">
      <c r="B25" s="1110"/>
      <c r="C25" s="596"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45">
      <c r="B26" s="539"/>
      <c r="C26" s="596"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45">
      <c r="B27" s="539"/>
      <c r="C27" s="596"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45">
      <c r="B28" s="539"/>
      <c r="C28" s="596"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45">
      <c r="B29" s="539"/>
      <c r="C29" s="596"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4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4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45">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1100" t="s">
        <v>211</v>
      </c>
      <c r="C34" s="1102" t="s">
        <v>33</v>
      </c>
      <c r="D34" s="284" t="s">
        <v>422</v>
      </c>
      <c r="E34" s="1104" t="s">
        <v>209</v>
      </c>
      <c r="F34" s="1105"/>
      <c r="G34" s="1105"/>
      <c r="H34" s="1105"/>
      <c r="I34" s="1105"/>
      <c r="J34" s="1105"/>
      <c r="K34" s="1105"/>
      <c r="L34" s="1105"/>
      <c r="M34" s="1106"/>
      <c r="N34" s="1107" t="s">
        <v>213</v>
      </c>
      <c r="O34" s="284" t="s">
        <v>423</v>
      </c>
      <c r="P34" s="1104" t="s">
        <v>212</v>
      </c>
      <c r="Q34" s="1105"/>
      <c r="R34" s="1105"/>
      <c r="S34" s="1105"/>
      <c r="T34" s="1105"/>
      <c r="U34" s="1105"/>
      <c r="V34" s="1105"/>
      <c r="W34" s="1105"/>
      <c r="X34" s="1106"/>
      <c r="Y34" s="1097" t="s">
        <v>243</v>
      </c>
      <c r="Z34" s="1098"/>
      <c r="AA34" s="1098"/>
      <c r="AB34" s="1098"/>
      <c r="AC34" s="1098"/>
      <c r="AD34" s="1098"/>
      <c r="AE34" s="1098"/>
      <c r="AF34" s="1098"/>
      <c r="AG34" s="1098"/>
      <c r="AH34" s="1098"/>
      <c r="AI34" s="1098"/>
      <c r="AJ34" s="1098"/>
      <c r="AK34" s="1098"/>
      <c r="AL34" s="1098"/>
      <c r="AM34" s="1099"/>
    </row>
    <row r="35" spans="1:39" ht="65.25" customHeight="1">
      <c r="B35" s="1101"/>
      <c r="C35" s="1103"/>
      <c r="D35" s="285">
        <v>2015</v>
      </c>
      <c r="E35" s="285">
        <v>2016</v>
      </c>
      <c r="F35" s="285">
        <v>2017</v>
      </c>
      <c r="G35" s="285">
        <v>2018</v>
      </c>
      <c r="H35" s="285">
        <v>2019</v>
      </c>
      <c r="I35" s="285">
        <v>2020</v>
      </c>
      <c r="J35" s="285">
        <v>2021</v>
      </c>
      <c r="K35" s="285">
        <v>2022</v>
      </c>
      <c r="L35" s="285">
        <v>2023</v>
      </c>
      <c r="M35" s="429">
        <v>2024</v>
      </c>
      <c r="N35" s="1108"/>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GS&gt;50 kW</v>
      </c>
      <c r="AB35" s="285" t="str">
        <f>'1.  LRAMVA Summary'!G52</f>
        <v>Streetlighting</v>
      </c>
      <c r="AC35" s="285" t="str">
        <f>'1.  LRAMVA Summary'!H52</f>
        <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f>'1.  LRAMVA Summary'!H53</f>
        <v>0</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t="15" outlineLevel="1">
      <c r="A38" s="522">
        <v>1</v>
      </c>
      <c r="B38" s="520" t="s">
        <v>95</v>
      </c>
      <c r="C38" s="291" t="s">
        <v>25</v>
      </c>
      <c r="D38" s="295">
        <v>463048</v>
      </c>
      <c r="E38" s="295">
        <v>458886</v>
      </c>
      <c r="F38" s="295">
        <v>458886</v>
      </c>
      <c r="G38" s="696">
        <v>458886</v>
      </c>
      <c r="H38" s="295"/>
      <c r="I38" s="295"/>
      <c r="J38" s="295"/>
      <c r="K38" s="295"/>
      <c r="L38" s="295"/>
      <c r="M38" s="295"/>
      <c r="N38" s="291"/>
      <c r="O38" s="295">
        <v>31</v>
      </c>
      <c r="P38" s="295">
        <v>31</v>
      </c>
      <c r="Q38" s="295">
        <v>31</v>
      </c>
      <c r="R38" s="696">
        <v>31</v>
      </c>
      <c r="S38" s="295"/>
      <c r="T38" s="295"/>
      <c r="U38" s="295"/>
      <c r="V38" s="295"/>
      <c r="W38" s="295"/>
      <c r="X38" s="295"/>
      <c r="Y38" s="410">
        <v>1</v>
      </c>
      <c r="Z38" s="410"/>
      <c r="AA38" s="410"/>
      <c r="AB38" s="410"/>
      <c r="AC38" s="410"/>
      <c r="AD38" s="410"/>
      <c r="AE38" s="410"/>
      <c r="AF38" s="410"/>
      <c r="AG38" s="410"/>
      <c r="AH38" s="410"/>
      <c r="AI38" s="410"/>
      <c r="AJ38" s="410"/>
      <c r="AK38" s="410"/>
      <c r="AL38" s="410"/>
      <c r="AM38" s="296">
        <f>SUM(Y38:AL38)</f>
        <v>1</v>
      </c>
    </row>
    <row r="39" spans="1:39" ht="15" outlineLevel="1">
      <c r="B39" s="294" t="s">
        <v>267</v>
      </c>
      <c r="C39" s="291" t="s">
        <v>163</v>
      </c>
      <c r="D39" s="295">
        <v>87602</v>
      </c>
      <c r="E39" s="295">
        <v>86378</v>
      </c>
      <c r="F39" s="295">
        <v>86378</v>
      </c>
      <c r="G39" s="295">
        <v>86378</v>
      </c>
      <c r="H39" s="295"/>
      <c r="I39" s="295"/>
      <c r="J39" s="295"/>
      <c r="K39" s="295"/>
      <c r="L39" s="295"/>
      <c r="M39" s="295"/>
      <c r="N39" s="468"/>
      <c r="O39" s="295">
        <v>6</v>
      </c>
      <c r="P39" s="295">
        <v>6</v>
      </c>
      <c r="Q39" s="295">
        <v>6</v>
      </c>
      <c r="R39" s="696">
        <v>6</v>
      </c>
      <c r="S39" s="295"/>
      <c r="T39" s="295"/>
      <c r="U39" s="295"/>
      <c r="V39" s="295"/>
      <c r="W39" s="295"/>
      <c r="X39" s="295"/>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4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ht="15" outlineLevel="1">
      <c r="A41" s="522">
        <v>2</v>
      </c>
      <c r="B41" s="520" t="s">
        <v>96</v>
      </c>
      <c r="C41" s="291" t="s">
        <v>25</v>
      </c>
      <c r="D41" s="295">
        <v>812151</v>
      </c>
      <c r="E41" s="295">
        <v>797717</v>
      </c>
      <c r="F41" s="295">
        <v>797717</v>
      </c>
      <c r="G41" s="696">
        <v>797717</v>
      </c>
      <c r="H41" s="295"/>
      <c r="I41" s="295"/>
      <c r="J41" s="295"/>
      <c r="K41" s="295"/>
      <c r="L41" s="295"/>
      <c r="M41" s="295"/>
      <c r="N41" s="291"/>
      <c r="O41" s="295">
        <v>55</v>
      </c>
      <c r="P41" s="295">
        <v>54</v>
      </c>
      <c r="Q41" s="295">
        <v>54</v>
      </c>
      <c r="R41" s="696">
        <v>54</v>
      </c>
      <c r="S41" s="295"/>
      <c r="T41" s="295"/>
      <c r="U41" s="295"/>
      <c r="V41" s="295"/>
      <c r="W41" s="295"/>
      <c r="X41" s="295"/>
      <c r="Y41" s="410">
        <v>1</v>
      </c>
      <c r="Z41" s="410"/>
      <c r="AA41" s="410"/>
      <c r="AB41" s="410"/>
      <c r="AC41" s="410"/>
      <c r="AD41" s="410"/>
      <c r="AE41" s="410"/>
      <c r="AF41" s="410"/>
      <c r="AG41" s="410"/>
      <c r="AH41" s="410"/>
      <c r="AI41" s="410"/>
      <c r="AJ41" s="410"/>
      <c r="AK41" s="410"/>
      <c r="AL41" s="410"/>
      <c r="AM41" s="296">
        <f>SUM(Y41:AL41)</f>
        <v>1</v>
      </c>
    </row>
    <row r="42" spans="1:39" ht="15" outlineLevel="1">
      <c r="B42" s="294" t="s">
        <v>267</v>
      </c>
      <c r="C42" s="291" t="s">
        <v>163</v>
      </c>
      <c r="D42" s="295">
        <v>8401</v>
      </c>
      <c r="E42" s="295">
        <v>8302</v>
      </c>
      <c r="F42" s="295">
        <v>8302</v>
      </c>
      <c r="G42" s="295">
        <v>8302</v>
      </c>
      <c r="H42" s="295"/>
      <c r="I42" s="295"/>
      <c r="J42" s="295"/>
      <c r="K42" s="295"/>
      <c r="L42" s="295"/>
      <c r="M42" s="295"/>
      <c r="N42" s="468"/>
      <c r="O42" s="295">
        <v>1</v>
      </c>
      <c r="P42" s="295">
        <v>1</v>
      </c>
      <c r="Q42" s="295">
        <v>1</v>
      </c>
      <c r="R42" s="696">
        <v>1</v>
      </c>
      <c r="S42" s="295"/>
      <c r="T42" s="295"/>
      <c r="U42" s="295"/>
      <c r="V42" s="295"/>
      <c r="W42" s="295"/>
      <c r="X42" s="295"/>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4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ht="15" outlineLevel="1">
      <c r="A44" s="522">
        <v>3</v>
      </c>
      <c r="B44" s="520" t="s">
        <v>97</v>
      </c>
      <c r="C44" s="291" t="s">
        <v>25</v>
      </c>
      <c r="D44" s="295">
        <v>12724</v>
      </c>
      <c r="E44" s="295">
        <v>12724</v>
      </c>
      <c r="F44" s="295">
        <v>12724</v>
      </c>
      <c r="G44" s="696">
        <v>12619</v>
      </c>
      <c r="H44" s="295"/>
      <c r="I44" s="295"/>
      <c r="J44" s="295"/>
      <c r="K44" s="295"/>
      <c r="L44" s="295"/>
      <c r="M44" s="295"/>
      <c r="N44" s="291"/>
      <c r="O44" s="295">
        <v>2</v>
      </c>
      <c r="P44" s="295">
        <v>2</v>
      </c>
      <c r="Q44" s="295">
        <v>2</v>
      </c>
      <c r="R44" s="696">
        <v>2</v>
      </c>
      <c r="S44" s="295"/>
      <c r="T44" s="295"/>
      <c r="U44" s="295"/>
      <c r="V44" s="295"/>
      <c r="W44" s="295"/>
      <c r="X44" s="295"/>
      <c r="Y44" s="410">
        <v>1</v>
      </c>
      <c r="Z44" s="410"/>
      <c r="AA44" s="410"/>
      <c r="AB44" s="410"/>
      <c r="AC44" s="410"/>
      <c r="AD44" s="410"/>
      <c r="AE44" s="410"/>
      <c r="AF44" s="410"/>
      <c r="AG44" s="410"/>
      <c r="AH44" s="410"/>
      <c r="AI44" s="410"/>
      <c r="AJ44" s="410"/>
      <c r="AK44" s="410"/>
      <c r="AL44" s="410"/>
      <c r="AM44" s="296">
        <f>SUM(Y44:AL44)</f>
        <v>1</v>
      </c>
    </row>
    <row r="45" spans="1:39" ht="15"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ht="15"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ht="15" outlineLevel="1">
      <c r="A47" s="522">
        <v>4</v>
      </c>
      <c r="B47" s="520" t="s">
        <v>675</v>
      </c>
      <c r="C47" s="291" t="s">
        <v>25</v>
      </c>
      <c r="D47" s="295">
        <v>1140449</v>
      </c>
      <c r="E47" s="295">
        <v>1140449</v>
      </c>
      <c r="F47" s="295">
        <v>1140449</v>
      </c>
      <c r="G47" s="696">
        <v>1140449</v>
      </c>
      <c r="H47" s="295"/>
      <c r="I47" s="295"/>
      <c r="J47" s="295"/>
      <c r="K47" s="295"/>
      <c r="L47" s="295"/>
      <c r="M47" s="295"/>
      <c r="N47" s="291"/>
      <c r="O47" s="295">
        <v>599</v>
      </c>
      <c r="P47" s="295">
        <v>599</v>
      </c>
      <c r="Q47" s="295">
        <v>599</v>
      </c>
      <c r="R47" s="696">
        <v>599</v>
      </c>
      <c r="S47" s="295"/>
      <c r="T47" s="295"/>
      <c r="U47" s="295"/>
      <c r="V47" s="295"/>
      <c r="W47" s="295"/>
      <c r="X47" s="295"/>
      <c r="Y47" s="410">
        <v>1</v>
      </c>
      <c r="Z47" s="410"/>
      <c r="AA47" s="410"/>
      <c r="AB47" s="410"/>
      <c r="AC47" s="410"/>
      <c r="AD47" s="410"/>
      <c r="AE47" s="410"/>
      <c r="AF47" s="410"/>
      <c r="AG47" s="410"/>
      <c r="AH47" s="410"/>
      <c r="AI47" s="410"/>
      <c r="AJ47" s="410"/>
      <c r="AK47" s="410"/>
      <c r="AL47" s="410"/>
      <c r="AM47" s="296">
        <f>SUM(Y47:AL47)</f>
        <v>1</v>
      </c>
    </row>
    <row r="48" spans="1:39" ht="15" outlineLevel="1">
      <c r="B48" s="294" t="s">
        <v>267</v>
      </c>
      <c r="C48" s="291" t="s">
        <v>163</v>
      </c>
      <c r="D48" s="295">
        <v>29105</v>
      </c>
      <c r="E48" s="295">
        <v>29105</v>
      </c>
      <c r="F48" s="295">
        <v>29105</v>
      </c>
      <c r="G48" s="696">
        <v>29105</v>
      </c>
      <c r="H48" s="295"/>
      <c r="I48" s="295"/>
      <c r="J48" s="295"/>
      <c r="K48" s="295"/>
      <c r="L48" s="295"/>
      <c r="M48" s="295"/>
      <c r="N48" s="468"/>
      <c r="O48" s="295">
        <v>15</v>
      </c>
      <c r="P48" s="295">
        <v>15</v>
      </c>
      <c r="Q48" s="295">
        <v>15</v>
      </c>
      <c r="R48" s="696">
        <v>15</v>
      </c>
      <c r="S48" s="295"/>
      <c r="T48" s="295"/>
      <c r="U48" s="295"/>
      <c r="V48" s="295"/>
      <c r="W48" s="295"/>
      <c r="X48" s="295"/>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ht="15"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ht="15" outlineLevel="1">
      <c r="B51" s="294" t="s">
        <v>267</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f>Y50</f>
        <v>0</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ht="15"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ht="15" outlineLevel="1">
      <c r="A54" s="522">
        <v>6</v>
      </c>
      <c r="B54" s="520" t="s">
        <v>99</v>
      </c>
      <c r="C54" s="291" t="s">
        <v>25</v>
      </c>
      <c r="D54" s="295"/>
      <c r="E54" s="295"/>
      <c r="F54" s="295"/>
      <c r="G54" s="295"/>
      <c r="H54" s="295"/>
      <c r="I54" s="295"/>
      <c r="J54" s="295"/>
      <c r="K54" s="295"/>
      <c r="L54" s="295"/>
      <c r="M54" s="295"/>
      <c r="N54" s="295">
        <v>12</v>
      </c>
      <c r="O54" s="295"/>
      <c r="P54" s="295"/>
      <c r="Q54" s="295"/>
      <c r="R54" s="295"/>
      <c r="S54" s="295"/>
      <c r="T54" s="295"/>
      <c r="U54" s="295"/>
      <c r="V54" s="295"/>
      <c r="W54" s="295"/>
      <c r="X54" s="295"/>
      <c r="Y54" s="415"/>
      <c r="Z54" s="410"/>
      <c r="AA54" s="410"/>
      <c r="AB54" s="410"/>
      <c r="AC54" s="410"/>
      <c r="AD54" s="410"/>
      <c r="AE54" s="410"/>
      <c r="AF54" s="415"/>
      <c r="AG54" s="415"/>
      <c r="AH54" s="415"/>
      <c r="AI54" s="415"/>
      <c r="AJ54" s="415"/>
      <c r="AK54" s="415"/>
      <c r="AL54" s="415"/>
      <c r="AM54" s="296">
        <f>SUM(Y54:AL54)</f>
        <v>0</v>
      </c>
    </row>
    <row r="55" spans="1:39" ht="15" outlineLevel="1">
      <c r="B55" s="294" t="s">
        <v>267</v>
      </c>
      <c r="C55" s="291" t="s">
        <v>163</v>
      </c>
      <c r="D55" s="295"/>
      <c r="E55" s="295"/>
      <c r="F55" s="295"/>
      <c r="G55" s="295"/>
      <c r="H55" s="295"/>
      <c r="I55" s="295"/>
      <c r="J55" s="295"/>
      <c r="K55" s="295"/>
      <c r="L55" s="295"/>
      <c r="M55" s="295"/>
      <c r="N55" s="295">
        <f>N54</f>
        <v>12</v>
      </c>
      <c r="O55" s="295"/>
      <c r="P55" s="295"/>
      <c r="Q55" s="295"/>
      <c r="R55" s="295"/>
      <c r="S55" s="295"/>
      <c r="T55" s="295"/>
      <c r="U55" s="295"/>
      <c r="V55" s="295"/>
      <c r="W55" s="295"/>
      <c r="X55" s="295"/>
      <c r="Y55" s="411">
        <f>Y54</f>
        <v>0</v>
      </c>
      <c r="Z55" s="411">
        <f t="shared" ref="Z55" si="53">Z54</f>
        <v>0</v>
      </c>
      <c r="AA55" s="411">
        <f t="shared" ref="AA55" si="54">AA54</f>
        <v>0</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ht="15"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v>2101231.2200000002</v>
      </c>
      <c r="E57" s="295">
        <v>2101231.2200000002</v>
      </c>
      <c r="F57" s="295">
        <v>2099336.2400000002</v>
      </c>
      <c r="G57" s="295">
        <f>3612476-1513140</f>
        <v>2099336</v>
      </c>
      <c r="H57" s="295"/>
      <c r="I57" s="295"/>
      <c r="J57" s="295"/>
      <c r="K57" s="295"/>
      <c r="L57" s="295"/>
      <c r="M57" s="295"/>
      <c r="N57" s="295">
        <v>12</v>
      </c>
      <c r="O57" s="295">
        <v>296</v>
      </c>
      <c r="P57" s="295">
        <v>296</v>
      </c>
      <c r="Q57" s="295">
        <v>295</v>
      </c>
      <c r="R57" s="696">
        <v>295</v>
      </c>
      <c r="S57" s="295"/>
      <c r="T57" s="295"/>
      <c r="U57" s="295"/>
      <c r="V57" s="295"/>
      <c r="W57" s="295"/>
      <c r="X57" s="295"/>
      <c r="Y57" s="533"/>
      <c r="Z57" s="749">
        <v>0.21099200000000001</v>
      </c>
      <c r="AA57" s="749">
        <v>0.78900800000000004</v>
      </c>
      <c r="AB57" s="410"/>
      <c r="AC57" s="533"/>
      <c r="AD57" s="410"/>
      <c r="AE57" s="410"/>
      <c r="AF57" s="415"/>
      <c r="AG57" s="415"/>
      <c r="AH57" s="415"/>
      <c r="AI57" s="415"/>
      <c r="AJ57" s="415"/>
      <c r="AK57" s="415"/>
      <c r="AL57" s="415"/>
      <c r="AM57" s="296">
        <f>SUM(Y57:AL57)</f>
        <v>1</v>
      </c>
    </row>
    <row r="58" spans="1:39" ht="15" outlineLevel="1">
      <c r="B58" s="294" t="s">
        <v>267</v>
      </c>
      <c r="C58" s="291" t="s">
        <v>163</v>
      </c>
      <c r="D58" s="295">
        <v>84509.81</v>
      </c>
      <c r="E58" s="295">
        <v>84509.81</v>
      </c>
      <c r="F58" s="295">
        <v>86404.27</v>
      </c>
      <c r="G58" s="295">
        <f>9845+139403-4124-58391</f>
        <v>86733</v>
      </c>
      <c r="H58" s="295"/>
      <c r="I58" s="295"/>
      <c r="J58" s="295"/>
      <c r="K58" s="295"/>
      <c r="L58" s="295"/>
      <c r="M58" s="295"/>
      <c r="N58" s="295">
        <f>N57</f>
        <v>12</v>
      </c>
      <c r="O58" s="295">
        <v>41</v>
      </c>
      <c r="P58" s="295">
        <v>41</v>
      </c>
      <c r="Q58" s="295">
        <v>42</v>
      </c>
      <c r="R58" s="696">
        <v>42</v>
      </c>
      <c r="S58" s="295"/>
      <c r="T58" s="295"/>
      <c r="U58" s="295"/>
      <c r="V58" s="295"/>
      <c r="W58" s="295"/>
      <c r="X58" s="295"/>
      <c r="Y58" s="411">
        <f>Y57</f>
        <v>0</v>
      </c>
      <c r="Z58" s="411">
        <f>Z57</f>
        <v>0.21099200000000001</v>
      </c>
      <c r="AA58" s="411">
        <f t="shared" ref="AA58" si="66">AA57</f>
        <v>0.78900800000000004</v>
      </c>
      <c r="AB58" s="411">
        <f t="shared" ref="AB58" si="67">AB57</f>
        <v>0</v>
      </c>
      <c r="AC58" s="411">
        <f t="shared" ref="AC58" si="68">AC57</f>
        <v>0</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ht="15"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101</v>
      </c>
      <c r="C60" s="291" t="s">
        <v>25</v>
      </c>
      <c r="D60" s="295">
        <v>155411</v>
      </c>
      <c r="E60" s="295">
        <v>129008</v>
      </c>
      <c r="F60" s="295">
        <v>115975</v>
      </c>
      <c r="G60" s="696">
        <v>115975</v>
      </c>
      <c r="H60" s="295"/>
      <c r="I60" s="295"/>
      <c r="J60" s="295"/>
      <c r="K60" s="295"/>
      <c r="L60" s="295"/>
      <c r="M60" s="295"/>
      <c r="N60" s="295">
        <v>12</v>
      </c>
      <c r="O60" s="295">
        <v>33</v>
      </c>
      <c r="P60" s="295">
        <v>27</v>
      </c>
      <c r="Q60" s="295">
        <v>23</v>
      </c>
      <c r="R60" s="696">
        <v>23</v>
      </c>
      <c r="S60" s="295"/>
      <c r="T60" s="295"/>
      <c r="U60" s="295"/>
      <c r="V60" s="295"/>
      <c r="W60" s="295"/>
      <c r="X60" s="295"/>
      <c r="Y60" s="415"/>
      <c r="Z60" s="533">
        <v>1</v>
      </c>
      <c r="AA60" s="410"/>
      <c r="AB60" s="410"/>
      <c r="AC60" s="410"/>
      <c r="AD60" s="410"/>
      <c r="AE60" s="410"/>
      <c r="AF60" s="415"/>
      <c r="AG60" s="415"/>
      <c r="AH60" s="415"/>
      <c r="AI60" s="415"/>
      <c r="AJ60" s="415"/>
      <c r="AK60" s="415"/>
      <c r="AL60" s="415"/>
      <c r="AM60" s="296">
        <f>SUM(Y60:AL60)</f>
        <v>1</v>
      </c>
    </row>
    <row r="61" spans="1:39" ht="15" outlineLevel="1">
      <c r="B61" s="294" t="s">
        <v>267</v>
      </c>
      <c r="C61" s="291" t="s">
        <v>163</v>
      </c>
      <c r="D61" s="295">
        <v>-40159</v>
      </c>
      <c r="E61" s="295">
        <v>-13755</v>
      </c>
      <c r="F61" s="295">
        <v>-723</v>
      </c>
      <c r="G61" s="696">
        <v>5019</v>
      </c>
      <c r="H61" s="295"/>
      <c r="I61" s="295"/>
      <c r="J61" s="295"/>
      <c r="K61" s="295"/>
      <c r="L61" s="295"/>
      <c r="M61" s="295"/>
      <c r="N61" s="295">
        <f>N60</f>
        <v>12</v>
      </c>
      <c r="O61" s="295">
        <v>-9</v>
      </c>
      <c r="P61" s="295">
        <v>-4</v>
      </c>
      <c r="Q61" s="295">
        <v>0</v>
      </c>
      <c r="R61" s="699">
        <v>1</v>
      </c>
      <c r="S61" s="295"/>
      <c r="T61" s="295"/>
      <c r="U61" s="295"/>
      <c r="V61" s="295"/>
      <c r="W61" s="295"/>
      <c r="X61" s="295"/>
      <c r="Y61" s="411">
        <f>Y60</f>
        <v>0</v>
      </c>
      <c r="Z61" s="411">
        <f t="shared" ref="Z61" si="78">Z60</f>
        <v>1</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ht="15"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v>1</v>
      </c>
      <c r="AB63" s="410"/>
      <c r="AC63" s="410"/>
      <c r="AD63" s="410"/>
      <c r="AE63" s="410"/>
      <c r="AF63" s="415"/>
      <c r="AG63" s="415"/>
      <c r="AH63" s="415"/>
      <c r="AI63" s="415"/>
      <c r="AJ63" s="415"/>
      <c r="AK63" s="415"/>
      <c r="AL63" s="415"/>
      <c r="AM63" s="296">
        <f>SUM(Y63:AL63)</f>
        <v>1</v>
      </c>
    </row>
    <row r="64" spans="1:39" ht="15" outlineLevel="1">
      <c r="B64" s="294" t="s">
        <v>267</v>
      </c>
      <c r="C64" s="291" t="s">
        <v>163</v>
      </c>
      <c r="D64" s="295">
        <v>84385</v>
      </c>
      <c r="E64" s="295">
        <v>84385</v>
      </c>
      <c r="F64" s="295">
        <v>84385</v>
      </c>
      <c r="G64" s="696">
        <v>84385</v>
      </c>
      <c r="H64" s="295"/>
      <c r="I64" s="295"/>
      <c r="J64" s="295"/>
      <c r="K64" s="295"/>
      <c r="L64" s="295"/>
      <c r="M64" s="295"/>
      <c r="N64" s="295">
        <f>N63</f>
        <v>12</v>
      </c>
      <c r="O64" s="295">
        <v>30</v>
      </c>
      <c r="P64" s="295">
        <v>30</v>
      </c>
      <c r="Q64" s="295">
        <v>30</v>
      </c>
      <c r="R64" s="696">
        <v>30</v>
      </c>
      <c r="S64" s="295"/>
      <c r="T64" s="295"/>
      <c r="U64" s="295"/>
      <c r="V64" s="295"/>
      <c r="W64" s="295"/>
      <c r="X64" s="295"/>
      <c r="Y64" s="411">
        <f>Y63</f>
        <v>0</v>
      </c>
      <c r="Z64" s="411">
        <f t="shared" ref="Z64" si="91">Z63</f>
        <v>0</v>
      </c>
      <c r="AA64" s="411">
        <f t="shared" ref="AA64" si="92">AA63</f>
        <v>1</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ht="15"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ht="15"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ht="15"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4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ht="15"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7">Z70</f>
        <v>0</v>
      </c>
      <c r="AA71" s="411">
        <f t="shared" ref="AA71" si="118">AA70</f>
        <v>0</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ht="15"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30" outlineLevel="1">
      <c r="A73" s="522">
        <v>12</v>
      </c>
      <c r="B73" s="520" t="s">
        <v>105</v>
      </c>
      <c r="C73" s="291" t="s">
        <v>25</v>
      </c>
      <c r="D73" s="295">
        <v>244000</v>
      </c>
      <c r="E73" s="295">
        <v>0</v>
      </c>
      <c r="F73" s="295">
        <v>0</v>
      </c>
      <c r="G73" s="295"/>
      <c r="H73" s="295"/>
      <c r="I73" s="295"/>
      <c r="J73" s="295"/>
      <c r="K73" s="295"/>
      <c r="L73" s="295"/>
      <c r="M73" s="295"/>
      <c r="N73" s="295">
        <v>12</v>
      </c>
      <c r="O73" s="295">
        <v>0</v>
      </c>
      <c r="P73" s="295">
        <v>0</v>
      </c>
      <c r="Q73" s="295">
        <v>0</v>
      </c>
      <c r="R73" s="295"/>
      <c r="S73" s="295"/>
      <c r="T73" s="295"/>
      <c r="U73" s="295"/>
      <c r="V73" s="295"/>
      <c r="W73" s="295"/>
      <c r="X73" s="295"/>
      <c r="Y73" s="410"/>
      <c r="Z73" s="410"/>
      <c r="AA73" s="410">
        <v>1</v>
      </c>
      <c r="AB73" s="410"/>
      <c r="AC73" s="410"/>
      <c r="AD73" s="410"/>
      <c r="AE73" s="410"/>
      <c r="AF73" s="415"/>
      <c r="AG73" s="415"/>
      <c r="AH73" s="415"/>
      <c r="AI73" s="415"/>
      <c r="AJ73" s="415"/>
      <c r="AK73" s="415"/>
      <c r="AL73" s="415"/>
      <c r="AM73" s="296">
        <f>SUM(Y73:AL73)</f>
        <v>1</v>
      </c>
    </row>
    <row r="74" spans="1:39" ht="15" outlineLevel="1">
      <c r="B74" s="520"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1</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ht="15"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106</v>
      </c>
      <c r="C76" s="291" t="s">
        <v>25</v>
      </c>
      <c r="D76" s="295">
        <v>10350</v>
      </c>
      <c r="E76" s="295">
        <v>0</v>
      </c>
      <c r="F76" s="295">
        <v>0</v>
      </c>
      <c r="G76" s="295"/>
      <c r="H76" s="295"/>
      <c r="I76" s="295"/>
      <c r="J76" s="295"/>
      <c r="K76" s="295"/>
      <c r="L76" s="295"/>
      <c r="M76" s="295"/>
      <c r="N76" s="295">
        <v>12</v>
      </c>
      <c r="O76" s="295">
        <v>0</v>
      </c>
      <c r="P76" s="295">
        <v>0</v>
      </c>
      <c r="Q76" s="295">
        <v>0</v>
      </c>
      <c r="R76" s="295"/>
      <c r="S76" s="295"/>
      <c r="T76" s="295"/>
      <c r="U76" s="295"/>
      <c r="V76" s="295"/>
      <c r="W76" s="295"/>
      <c r="X76" s="295"/>
      <c r="Y76" s="410"/>
      <c r="Z76" s="410"/>
      <c r="AA76" s="410">
        <v>1</v>
      </c>
      <c r="AB76" s="410"/>
      <c r="AC76" s="410"/>
      <c r="AD76" s="410"/>
      <c r="AE76" s="410"/>
      <c r="AF76" s="415"/>
      <c r="AG76" s="415"/>
      <c r="AH76" s="415"/>
      <c r="AI76" s="415"/>
      <c r="AJ76" s="415"/>
      <c r="AK76" s="415"/>
      <c r="AL76" s="415"/>
      <c r="AM76" s="296">
        <f>SUM(Y76:AL76)</f>
        <v>1</v>
      </c>
    </row>
    <row r="77" spans="1:39" ht="15" outlineLevel="1">
      <c r="B77" s="520"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3">Z76</f>
        <v>0</v>
      </c>
      <c r="AA77" s="411">
        <f t="shared" si="143"/>
        <v>1</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ht="15"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4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ht="15" outlineLevel="1">
      <c r="A80" s="522">
        <v>14</v>
      </c>
      <c r="B80" s="315" t="s">
        <v>108</v>
      </c>
      <c r="C80" s="291" t="s">
        <v>25</v>
      </c>
      <c r="D80" s="295">
        <v>14599</v>
      </c>
      <c r="E80" s="295">
        <v>11059</v>
      </c>
      <c r="F80" s="295">
        <v>10434</v>
      </c>
      <c r="G80" s="295">
        <v>9837</v>
      </c>
      <c r="H80" s="295"/>
      <c r="I80" s="295"/>
      <c r="J80" s="295"/>
      <c r="K80" s="295"/>
      <c r="L80" s="295"/>
      <c r="M80" s="295"/>
      <c r="N80" s="295">
        <v>12</v>
      </c>
      <c r="O80" s="295">
        <v>1</v>
      </c>
      <c r="P80" s="295">
        <v>1</v>
      </c>
      <c r="Q80" s="295">
        <v>1</v>
      </c>
      <c r="R80" s="696">
        <v>1</v>
      </c>
      <c r="S80" s="295"/>
      <c r="T80" s="295"/>
      <c r="U80" s="295"/>
      <c r="V80" s="295"/>
      <c r="W80" s="295"/>
      <c r="X80" s="295"/>
      <c r="Y80" s="533">
        <v>1</v>
      </c>
      <c r="Z80" s="410"/>
      <c r="AA80" s="410"/>
      <c r="AB80" s="410"/>
      <c r="AC80" s="410"/>
      <c r="AD80" s="410"/>
      <c r="AE80" s="410"/>
      <c r="AF80" s="410"/>
      <c r="AG80" s="410"/>
      <c r="AH80" s="410"/>
      <c r="AI80" s="410"/>
      <c r="AJ80" s="410"/>
      <c r="AK80" s="410"/>
      <c r="AL80" s="410"/>
      <c r="AM80" s="296">
        <f>SUM(Y80:AL80)</f>
        <v>1</v>
      </c>
    </row>
    <row r="81" spans="1:40" ht="15"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1</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ht="15"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45" outlineLevel="1">
      <c r="A83" s="523"/>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ht="15" outlineLevel="1">
      <c r="A84" s="522">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ht="15"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ht="15"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ht="15" outlineLevel="1">
      <c r="A87" s="522">
        <v>16</v>
      </c>
      <c r="B87" s="324" t="s">
        <v>491</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ht="15" outlineLevel="1">
      <c r="A88" s="522"/>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ht="15"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45" outlineLevel="1">
      <c r="B90" s="519"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ht="15"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ht="15"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ht="15"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ht="15" outlineLevel="1">
      <c r="A94" s="522">
        <v>18</v>
      </c>
      <c r="B94" s="520"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ht="15"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ht="15"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ht="15"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ht="15"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ht="15"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ht="15"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ht="15"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4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45" outlineLevel="1">
      <c r="B103" s="518"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45"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ht="15"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ht="15"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ht="15"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ht="15"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ht="15"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15"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ht="15"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ht="15"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15"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ht="15"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ht="15"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45"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ht="15"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ht="15"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ht="15"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ht="15" outlineLevel="1">
      <c r="A121" s="522">
        <v>26</v>
      </c>
      <c r="B121" s="520" t="s">
        <v>118</v>
      </c>
      <c r="C121" s="291" t="s">
        <v>25</v>
      </c>
      <c r="D121" s="295">
        <v>43857.09</v>
      </c>
      <c r="E121" s="295">
        <v>43857.09</v>
      </c>
      <c r="F121" s="295">
        <v>43857.09</v>
      </c>
      <c r="G121" s="696">
        <f>75468-31611</f>
        <v>43857</v>
      </c>
      <c r="H121" s="295"/>
      <c r="I121" s="295"/>
      <c r="J121" s="295"/>
      <c r="K121" s="295"/>
      <c r="L121" s="295"/>
      <c r="M121" s="295"/>
      <c r="N121" s="295">
        <v>12</v>
      </c>
      <c r="O121" s="295">
        <v>10</v>
      </c>
      <c r="P121" s="295">
        <v>10</v>
      </c>
      <c r="Q121" s="295">
        <v>10</v>
      </c>
      <c r="R121" s="696">
        <v>10</v>
      </c>
      <c r="S121" s="295"/>
      <c r="T121" s="295"/>
      <c r="U121" s="295"/>
      <c r="V121" s="295"/>
      <c r="W121" s="295"/>
      <c r="X121" s="295"/>
      <c r="Y121" s="426"/>
      <c r="Z121" s="533">
        <v>0.21099200000000001</v>
      </c>
      <c r="AA121" s="533">
        <v>0.78900800000000004</v>
      </c>
      <c r="AB121" s="410"/>
      <c r="AC121" s="533"/>
      <c r="AD121" s="410"/>
      <c r="AE121" s="410"/>
      <c r="AF121" s="415"/>
      <c r="AG121" s="415"/>
      <c r="AH121" s="415"/>
      <c r="AI121" s="415"/>
      <c r="AJ121" s="415"/>
      <c r="AK121" s="415"/>
      <c r="AL121" s="415"/>
      <c r="AM121" s="296">
        <f>SUM(Y121:AL121)</f>
        <v>1</v>
      </c>
    </row>
    <row r="122" spans="1:39" ht="15" outlineLevel="1">
      <c r="B122" s="294" t="s">
        <v>267</v>
      </c>
      <c r="C122" s="291" t="s">
        <v>163</v>
      </c>
      <c r="D122" s="295">
        <v>121987.20999999999</v>
      </c>
      <c r="E122" s="295">
        <v>121987.20999999999</v>
      </c>
      <c r="F122" s="295">
        <v>121987.21</v>
      </c>
      <c r="G122" s="696">
        <f>192374+17555-80579-7353</f>
        <v>121997</v>
      </c>
      <c r="H122" s="295"/>
      <c r="I122" s="295"/>
      <c r="J122" s="295"/>
      <c r="K122" s="295"/>
      <c r="L122" s="295"/>
      <c r="M122" s="295"/>
      <c r="N122" s="295">
        <f>N121</f>
        <v>12</v>
      </c>
      <c r="O122" s="295">
        <v>27</v>
      </c>
      <c r="P122" s="295">
        <v>27</v>
      </c>
      <c r="Q122" s="295">
        <v>27</v>
      </c>
      <c r="R122" s="295">
        <v>27</v>
      </c>
      <c r="S122" s="295"/>
      <c r="T122" s="295"/>
      <c r="U122" s="295"/>
      <c r="V122" s="295"/>
      <c r="W122" s="295"/>
      <c r="X122" s="295"/>
      <c r="Y122" s="411">
        <f>Y121</f>
        <v>0</v>
      </c>
      <c r="Z122" s="411">
        <f t="shared" ref="Z122" si="241">Z121</f>
        <v>0.21099200000000001</v>
      </c>
      <c r="AA122" s="411">
        <f t="shared" ref="AA122" si="242">AA121</f>
        <v>0.78900800000000004</v>
      </c>
      <c r="AB122" s="411">
        <f t="shared" ref="AB122" si="243">AB121</f>
        <v>0</v>
      </c>
      <c r="AC122" s="411">
        <f t="shared" ref="AC122" si="244">AC121</f>
        <v>0</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ht="15"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ht="15"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ht="15"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ht="15"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ht="15"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ht="15"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ht="15"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ht="15"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ht="15"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ht="15"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ht="15"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ht="15"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ht="15"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45"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ht="15"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ht="15"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ht="15"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ht="15"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ht="15"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ht="15"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ht="15"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ht="15"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ht="15"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45"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ht="15"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ht="15"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ht="15"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ht="15"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ht="15"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ht="15"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ht="15"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ht="15"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ht="15"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ht="15"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ht="15"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ht="15"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ht="15"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30"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ht="15"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ht="15"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15"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ht="15"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ht="15"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ht="15"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ht="15"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ht="15"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ht="15"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ht="15"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ht="15"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ht="15"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ht="15"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30"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ht="15"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ht="15"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ht="15"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ht="15"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45">
      <c r="B195" s="327" t="s">
        <v>271</v>
      </c>
      <c r="C195" s="329"/>
      <c r="D195" s="329">
        <f>SUM(D38:D193)</f>
        <v>5373651.3300000001</v>
      </c>
      <c r="E195" s="329">
        <f t="shared" ref="E195:G195" si="553">SUM(E38:E193)</f>
        <v>5095843.33</v>
      </c>
      <c r="F195" s="329">
        <f t="shared" si="553"/>
        <v>5095216.8099999996</v>
      </c>
      <c r="G195" s="329">
        <f t="shared" si="553"/>
        <v>5100595</v>
      </c>
      <c r="H195" s="329"/>
      <c r="I195" s="329"/>
      <c r="J195" s="329"/>
      <c r="K195" s="329"/>
      <c r="L195" s="329"/>
      <c r="M195" s="329"/>
      <c r="N195" s="329"/>
      <c r="O195" s="329">
        <f>SUM(O38:O193)</f>
        <v>1138</v>
      </c>
      <c r="P195" s="329">
        <f t="shared" ref="P195:R195" si="554">SUM(P38:P193)</f>
        <v>1136</v>
      </c>
      <c r="Q195" s="329">
        <f t="shared" si="554"/>
        <v>1136</v>
      </c>
      <c r="R195" s="329">
        <f t="shared" si="554"/>
        <v>1137</v>
      </c>
      <c r="S195" s="329"/>
      <c r="T195" s="329"/>
      <c r="U195" s="329"/>
      <c r="V195" s="329"/>
      <c r="W195" s="329"/>
      <c r="X195" s="329"/>
      <c r="Y195" s="329">
        <f>IF(Y36="kWh",SUMPRODUCT(D38:D193,Y38:Y193))</f>
        <v>2568079</v>
      </c>
      <c r="Z195" s="329">
        <f>IF(Z36="kWh",SUMPRODUCT(D38:D193,Z38:Z193))</f>
        <v>611417.69194736006</v>
      </c>
      <c r="AA195" s="329">
        <f>IF(AA36="kw",SUMPRODUCT(N38:N193,O38:O193,AA38:AA193),SUMPRODUCT(D38:D193,AA38:AA193))</f>
        <v>3901.0679040000005</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4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ht="15">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ht="15">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1.4800000000000001E-2</v>
      </c>
      <c r="Z198" s="341">
        <f>HLOOKUP(Z$35,'3.  Distribution Rates'!$C$122:$P$133,7,FALSE)</f>
        <v>2.0299999999999999E-2</v>
      </c>
      <c r="AA198" s="341">
        <f>HLOOKUP(AA$35,'3.  Distribution Rates'!$C$122:$P$133,7,FALSE)</f>
        <v>4.0914000000000001</v>
      </c>
      <c r="AB198" s="341">
        <f>HLOOKUP(AB$35,'3.  Distribution Rates'!$C$122:$P$133,7,FALSE)</f>
        <v>6.8971999999999998</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ht="15">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16151.435212</v>
      </c>
      <c r="Z199" s="378">
        <f>'4.  2011-2014 LRAM'!Z138*Z198</f>
        <v>676.92258200000003</v>
      </c>
      <c r="AA199" s="378">
        <f>'4.  2011-2014 LRAM'!AA138*AA198</f>
        <v>14776.663896000002</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31605.021690000001</v>
      </c>
    </row>
    <row r="200" spans="2:39" ht="15">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10749.573296</v>
      </c>
      <c r="Z200" s="378">
        <f>'4.  2011-2014 LRAM'!Z267*Z198</f>
        <v>693.32944800000007</v>
      </c>
      <c r="AA200" s="378">
        <f>'4.  2011-2014 LRAM'!AA267*AA198</f>
        <v>16372.800864000001</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27815.703608000003</v>
      </c>
    </row>
    <row r="201" spans="2:39" ht="15">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11574.079520000001</v>
      </c>
      <c r="Z201" s="378">
        <f>'4.  2011-2014 LRAM'!Z396*Z198</f>
        <v>2580.5510220000001</v>
      </c>
      <c r="AA201" s="378">
        <f>'4.  2011-2014 LRAM'!AA396*AA198</f>
        <v>21287.881512</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35442.512053999999</v>
      </c>
    </row>
    <row r="202" spans="2:39" ht="15">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27109.353584000004</v>
      </c>
      <c r="Z202" s="378">
        <f>'4.  2011-2014 LRAM'!Z526*Z198</f>
        <v>15756.99804</v>
      </c>
      <c r="AA202" s="378">
        <f>'4.  2011-2014 LRAM'!AA526*AA198</f>
        <v>20746.834776</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63613.186400000006</v>
      </c>
    </row>
    <row r="203" spans="2:39" ht="15">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38007.569199999998</v>
      </c>
      <c r="Z203" s="378">
        <f>Z195*Z198</f>
        <v>12411.779146531408</v>
      </c>
      <c r="AA203" s="378">
        <f>AA195*AA198</f>
        <v>15960.829222425602</v>
      </c>
      <c r="AB203" s="378">
        <f t="shared" ref="AB203:AL203" si="555">AB195*AB198</f>
        <v>0</v>
      </c>
      <c r="AC203" s="378">
        <f t="shared" si="555"/>
        <v>0</v>
      </c>
      <c r="AD203" s="378">
        <f t="shared" si="555"/>
        <v>0</v>
      </c>
      <c r="AE203" s="378">
        <f t="shared" si="555"/>
        <v>0</v>
      </c>
      <c r="AF203" s="378">
        <f t="shared" si="555"/>
        <v>0</v>
      </c>
      <c r="AG203" s="378">
        <f t="shared" si="555"/>
        <v>0</v>
      </c>
      <c r="AH203" s="378">
        <f t="shared" si="555"/>
        <v>0</v>
      </c>
      <c r="AI203" s="378">
        <f t="shared" si="555"/>
        <v>0</v>
      </c>
      <c r="AJ203" s="378">
        <f t="shared" si="555"/>
        <v>0</v>
      </c>
      <c r="AK203" s="378">
        <f t="shared" si="555"/>
        <v>0</v>
      </c>
      <c r="AL203" s="378">
        <f t="shared" si="555"/>
        <v>0</v>
      </c>
      <c r="AM203" s="629">
        <f>SUM(Y203:AL203)</f>
        <v>66380.177568957006</v>
      </c>
    </row>
    <row r="204" spans="2:39" ht="15.4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103592.01081199999</v>
      </c>
      <c r="Z204" s="346">
        <f>SUM(Z199:Z203)</f>
        <v>32119.580238531409</v>
      </c>
      <c r="AA204" s="346">
        <f t="shared" ref="AA204:AE204" si="556">SUM(AA199:AA203)</f>
        <v>89145.010270425599</v>
      </c>
      <c r="AB204" s="346">
        <f t="shared" si="556"/>
        <v>0</v>
      </c>
      <c r="AC204" s="346">
        <f t="shared" si="556"/>
        <v>0</v>
      </c>
      <c r="AD204" s="346">
        <f t="shared" si="556"/>
        <v>0</v>
      </c>
      <c r="AE204" s="346">
        <f t="shared" si="556"/>
        <v>0</v>
      </c>
      <c r="AF204" s="346">
        <f>SUM(AF199:AF203)</f>
        <v>0</v>
      </c>
      <c r="AG204" s="346">
        <f>SUM(AG199:AG203)</f>
        <v>0</v>
      </c>
      <c r="AH204" s="346">
        <f t="shared" ref="AH204:AL204" si="557">SUM(AH199:AH203)</f>
        <v>0</v>
      </c>
      <c r="AI204" s="346">
        <f t="shared" si="557"/>
        <v>0</v>
      </c>
      <c r="AJ204" s="346">
        <f t="shared" si="557"/>
        <v>0</v>
      </c>
      <c r="AK204" s="346">
        <f t="shared" si="557"/>
        <v>0</v>
      </c>
      <c r="AL204" s="346">
        <f t="shared" si="557"/>
        <v>0</v>
      </c>
      <c r="AM204" s="407">
        <f>SUM(AM199:AM203)</f>
        <v>224856.60132095701</v>
      </c>
    </row>
    <row r="205" spans="2:39" ht="15.4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558">Z196*Z198</f>
        <v>0</v>
      </c>
      <c r="AA205" s="347">
        <f t="shared" si="558"/>
        <v>0</v>
      </c>
      <c r="AB205" s="347">
        <f t="shared" si="558"/>
        <v>0</v>
      </c>
      <c r="AC205" s="347">
        <f t="shared" si="558"/>
        <v>0</v>
      </c>
      <c r="AD205" s="347">
        <f t="shared" si="558"/>
        <v>0</v>
      </c>
      <c r="AE205" s="347">
        <f t="shared" si="558"/>
        <v>0</v>
      </c>
      <c r="AF205" s="347">
        <f>AF196*AF198</f>
        <v>0</v>
      </c>
      <c r="AG205" s="347">
        <f t="shared" ref="AG205:AL205" si="559">AG196*AG198</f>
        <v>0</v>
      </c>
      <c r="AH205" s="347">
        <f t="shared" si="559"/>
        <v>0</v>
      </c>
      <c r="AI205" s="347">
        <f t="shared" si="559"/>
        <v>0</v>
      </c>
      <c r="AJ205" s="347">
        <f t="shared" si="559"/>
        <v>0</v>
      </c>
      <c r="AK205" s="347">
        <f t="shared" si="559"/>
        <v>0</v>
      </c>
      <c r="AL205" s="347">
        <f t="shared" si="559"/>
        <v>0</v>
      </c>
      <c r="AM205" s="407">
        <f>SUM(Y205:AL205)</f>
        <v>0</v>
      </c>
    </row>
    <row r="206" spans="2:39" ht="15.4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224856.60132095701</v>
      </c>
    </row>
    <row r="207" spans="2:39" ht="15">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ht="15">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2544620</v>
      </c>
      <c r="Z208" s="291">
        <f>SUMPRODUCT(E38:E193,Z38:Z193)</f>
        <v>611418.69194736006</v>
      </c>
      <c r="AA208" s="291">
        <f>IF(AA36="kw",SUMPRODUCT(N38:N193,P38:P193,AA38:AA193),SUMPRODUCT(E38:E193,AA38:AA193))</f>
        <v>3901.0679040000005</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ht="15">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2543995</v>
      </c>
      <c r="Z209" s="291">
        <f>SUMPRODUCT(F38:F193,Z38:Z193)</f>
        <v>611417.58223152009</v>
      </c>
      <c r="AA209" s="291">
        <f>IF(AA36="kw",SUMPRODUCT(N38:N193,Q38:Q193,AA38:AA193),SUMPRODUCT(F38:F193,AA38:AA193))</f>
        <v>3901.0679040000005</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ht="15">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2543293</v>
      </c>
      <c r="Z210" s="291">
        <f>SUMPRODUCT(G38:G193,Z38:Z193)</f>
        <v>617230.93761599995</v>
      </c>
      <c r="AA210" s="291">
        <f>IF(AA36="kw",SUMPRODUCT(N38:N193,R38:R193,AA38:AA193),SUMPRODUCT(G38:G193,AA38:AA193))</f>
        <v>3901.0679040000005</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ht="15">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0</v>
      </c>
      <c r="Z211" s="291">
        <f>SUMPRODUCT(H38:H193,Z38:Z193)</f>
        <v>0</v>
      </c>
      <c r="AA211" s="291">
        <f>IF(AA36="kw",SUMPRODUCT(N38:N193,S38:S193,AA38:AA193),SUMPRODUCT(H38:H193,AA38:AA193))</f>
        <v>0</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ht="15">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0</v>
      </c>
      <c r="Z212" s="326">
        <f>SUMPRODUCT(I38:I193,Z38:Z193)</f>
        <v>0</v>
      </c>
      <c r="AA212" s="326">
        <f>IF(AA36="kw",SUMPRODUCT(N38:N193,T38:T193,AA38:AA193),SUMPRODUCT(I38:I193,AA38:AA193))</f>
        <v>0</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585</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9">
      <c r="B214" s="438"/>
    </row>
    <row r="215" spans="1:39" ht="15.9">
      <c r="B215" s="438"/>
    </row>
    <row r="216" spans="1:39" ht="15.45">
      <c r="B216" s="280" t="s">
        <v>273</v>
      </c>
      <c r="C216" s="281"/>
      <c r="D216" s="590" t="s">
        <v>526</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1100" t="s">
        <v>211</v>
      </c>
      <c r="C217" s="1102" t="s">
        <v>33</v>
      </c>
      <c r="D217" s="284" t="s">
        <v>422</v>
      </c>
      <c r="E217" s="1104" t="s">
        <v>209</v>
      </c>
      <c r="F217" s="1105"/>
      <c r="G217" s="1105"/>
      <c r="H217" s="1105"/>
      <c r="I217" s="1105"/>
      <c r="J217" s="1105"/>
      <c r="K217" s="1105"/>
      <c r="L217" s="1105"/>
      <c r="M217" s="1106"/>
      <c r="N217" s="1107" t="s">
        <v>213</v>
      </c>
      <c r="O217" s="284" t="s">
        <v>423</v>
      </c>
      <c r="P217" s="1104" t="s">
        <v>212</v>
      </c>
      <c r="Q217" s="1105"/>
      <c r="R217" s="1105"/>
      <c r="S217" s="1105"/>
      <c r="T217" s="1105"/>
      <c r="U217" s="1105"/>
      <c r="V217" s="1105"/>
      <c r="W217" s="1105"/>
      <c r="X217" s="1106"/>
      <c r="Y217" s="1097" t="s">
        <v>243</v>
      </c>
      <c r="Z217" s="1098"/>
      <c r="AA217" s="1098"/>
      <c r="AB217" s="1098"/>
      <c r="AC217" s="1098"/>
      <c r="AD217" s="1098"/>
      <c r="AE217" s="1098"/>
      <c r="AF217" s="1098"/>
      <c r="AG217" s="1098"/>
      <c r="AH217" s="1098"/>
      <c r="AI217" s="1098"/>
      <c r="AJ217" s="1098"/>
      <c r="AK217" s="1098"/>
      <c r="AL217" s="1098"/>
      <c r="AM217" s="1099"/>
    </row>
    <row r="218" spans="1:39" ht="60.75" customHeight="1">
      <c r="B218" s="1101"/>
      <c r="C218" s="1103"/>
      <c r="D218" s="285">
        <v>2016</v>
      </c>
      <c r="E218" s="285">
        <v>2017</v>
      </c>
      <c r="F218" s="285">
        <v>2018</v>
      </c>
      <c r="G218" s="285">
        <v>2019</v>
      </c>
      <c r="H218" s="285">
        <v>2020</v>
      </c>
      <c r="I218" s="285">
        <v>2021</v>
      </c>
      <c r="J218" s="285">
        <v>2022</v>
      </c>
      <c r="K218" s="285">
        <v>2023</v>
      </c>
      <c r="L218" s="285">
        <v>2024</v>
      </c>
      <c r="M218" s="285">
        <v>2025</v>
      </c>
      <c r="N218" s="1108"/>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GS&gt;50 kW</v>
      </c>
      <c r="AB218" s="285" t="str">
        <f>'1.  LRAMVA Summary'!G52</f>
        <v>Streetlighting</v>
      </c>
      <c r="AC218" s="285" t="str">
        <f>'1.  LRAMVA Summary'!H52</f>
        <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f>'1.  LRAMVA Summary'!H53</f>
        <v>0</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45"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t="15"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ht="15"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560">Z221</f>
        <v>0</v>
      </c>
      <c r="AA222" s="411">
        <f t="shared" ref="AA222" si="561">AA221</f>
        <v>0</v>
      </c>
      <c r="AB222" s="411">
        <f t="shared" ref="AB222" si="562">AB221</f>
        <v>0</v>
      </c>
      <c r="AC222" s="411">
        <f t="shared" ref="AC222" si="563">AC221</f>
        <v>0</v>
      </c>
      <c r="AD222" s="411">
        <f t="shared" ref="AD222" si="564">AD221</f>
        <v>0</v>
      </c>
      <c r="AE222" s="411">
        <f t="shared" ref="AE222" si="565">AE221</f>
        <v>0</v>
      </c>
      <c r="AF222" s="411">
        <f t="shared" ref="AF222" si="566">AF221</f>
        <v>0</v>
      </c>
      <c r="AG222" s="411">
        <f t="shared" ref="AG222" si="567">AG221</f>
        <v>0</v>
      </c>
      <c r="AH222" s="411">
        <f t="shared" ref="AH222" si="568">AH221</f>
        <v>0</v>
      </c>
      <c r="AI222" s="411">
        <f t="shared" ref="AI222" si="569">AI221</f>
        <v>0</v>
      </c>
      <c r="AJ222" s="411">
        <f t="shared" ref="AJ222" si="570">AJ221</f>
        <v>0</v>
      </c>
      <c r="AK222" s="411">
        <f t="shared" ref="AK222" si="571">AK221</f>
        <v>0</v>
      </c>
      <c r="AL222" s="411">
        <f t="shared" ref="AL222" si="572">AL221</f>
        <v>0</v>
      </c>
      <c r="AM222" s="297"/>
    </row>
    <row r="223" spans="1:39" ht="15.4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ht="15"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ht="15"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73">Z224</f>
        <v>0</v>
      </c>
      <c r="AA225" s="411">
        <f t="shared" ref="AA225" si="574">AA224</f>
        <v>0</v>
      </c>
      <c r="AB225" s="411">
        <f t="shared" ref="AB225" si="575">AB224</f>
        <v>0</v>
      </c>
      <c r="AC225" s="411">
        <f t="shared" ref="AC225" si="576">AC224</f>
        <v>0</v>
      </c>
      <c r="AD225" s="411">
        <f t="shared" ref="AD225" si="577">AD224</f>
        <v>0</v>
      </c>
      <c r="AE225" s="411">
        <f t="shared" ref="AE225" si="578">AE224</f>
        <v>0</v>
      </c>
      <c r="AF225" s="411">
        <f t="shared" ref="AF225" si="579">AF224</f>
        <v>0</v>
      </c>
      <c r="AG225" s="411">
        <f t="shared" ref="AG225" si="580">AG224</f>
        <v>0</v>
      </c>
      <c r="AH225" s="411">
        <f t="shared" ref="AH225" si="581">AH224</f>
        <v>0</v>
      </c>
      <c r="AI225" s="411">
        <f t="shared" ref="AI225" si="582">AI224</f>
        <v>0</v>
      </c>
      <c r="AJ225" s="411">
        <f t="shared" ref="AJ225" si="583">AJ224</f>
        <v>0</v>
      </c>
      <c r="AK225" s="411">
        <f t="shared" ref="AK225" si="584">AK224</f>
        <v>0</v>
      </c>
      <c r="AL225" s="411">
        <f t="shared" ref="AL225" si="585">AL224</f>
        <v>0</v>
      </c>
      <c r="AM225" s="297"/>
    </row>
    <row r="226" spans="1:39" ht="15.4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ht="15"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ht="15"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6">Z227</f>
        <v>0</v>
      </c>
      <c r="AA228" s="411">
        <f t="shared" ref="AA228" si="587">AA227</f>
        <v>0</v>
      </c>
      <c r="AB228" s="411">
        <f t="shared" ref="AB228" si="588">AB227</f>
        <v>0</v>
      </c>
      <c r="AC228" s="411">
        <f t="shared" ref="AC228" si="589">AC227</f>
        <v>0</v>
      </c>
      <c r="AD228" s="411">
        <f t="shared" ref="AD228" si="590">AD227</f>
        <v>0</v>
      </c>
      <c r="AE228" s="411">
        <f t="shared" ref="AE228" si="591">AE227</f>
        <v>0</v>
      </c>
      <c r="AF228" s="411">
        <f t="shared" ref="AF228" si="592">AF227</f>
        <v>0</v>
      </c>
      <c r="AG228" s="411">
        <f t="shared" ref="AG228" si="593">AG227</f>
        <v>0</v>
      </c>
      <c r="AH228" s="411">
        <f t="shared" ref="AH228" si="594">AH227</f>
        <v>0</v>
      </c>
      <c r="AI228" s="411">
        <f t="shared" ref="AI228" si="595">AI227</f>
        <v>0</v>
      </c>
      <c r="AJ228" s="411">
        <f t="shared" ref="AJ228" si="596">AJ227</f>
        <v>0</v>
      </c>
      <c r="AK228" s="411">
        <f t="shared" ref="AK228" si="597">AK227</f>
        <v>0</v>
      </c>
      <c r="AL228" s="411">
        <f t="shared" ref="AL228" si="598">AL227</f>
        <v>0</v>
      </c>
      <c r="AM228" s="297"/>
    </row>
    <row r="229" spans="1:39" ht="15"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ht="15" outlineLevel="1">
      <c r="A230" s="522">
        <v>4</v>
      </c>
      <c r="B230" s="520" t="s">
        <v>675</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ht="15"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99">Z230</f>
        <v>0</v>
      </c>
      <c r="AA231" s="411">
        <f t="shared" ref="AA231" si="600">AA230</f>
        <v>0</v>
      </c>
      <c r="AB231" s="411">
        <f t="shared" ref="AB231" si="601">AB230</f>
        <v>0</v>
      </c>
      <c r="AC231" s="411">
        <f t="shared" ref="AC231" si="602">AC230</f>
        <v>0</v>
      </c>
      <c r="AD231" s="411">
        <f t="shared" ref="AD231" si="603">AD230</f>
        <v>0</v>
      </c>
      <c r="AE231" s="411">
        <f t="shared" ref="AE231" si="604">AE230</f>
        <v>0</v>
      </c>
      <c r="AF231" s="411">
        <f t="shared" ref="AF231" si="605">AF230</f>
        <v>0</v>
      </c>
      <c r="AG231" s="411">
        <f t="shared" ref="AG231" si="606">AG230</f>
        <v>0</v>
      </c>
      <c r="AH231" s="411">
        <f t="shared" ref="AH231" si="607">AH230</f>
        <v>0</v>
      </c>
      <c r="AI231" s="411">
        <f t="shared" ref="AI231" si="608">AI230</f>
        <v>0</v>
      </c>
      <c r="AJ231" s="411">
        <f t="shared" ref="AJ231" si="609">AJ230</f>
        <v>0</v>
      </c>
      <c r="AK231" s="411">
        <f t="shared" ref="AK231" si="610">AK230</f>
        <v>0</v>
      </c>
      <c r="AL231" s="411">
        <f t="shared" ref="AL231" si="611">AL230</f>
        <v>0</v>
      </c>
      <c r="AM231" s="297"/>
    </row>
    <row r="232" spans="1:39" ht="15"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ht="15"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12">Z233</f>
        <v>0</v>
      </c>
      <c r="AA234" s="411">
        <f t="shared" ref="AA234" si="613">AA233</f>
        <v>0</v>
      </c>
      <c r="AB234" s="411">
        <f t="shared" ref="AB234" si="614">AB233</f>
        <v>0</v>
      </c>
      <c r="AC234" s="411">
        <f t="shared" ref="AC234" si="615">AC233</f>
        <v>0</v>
      </c>
      <c r="AD234" s="411">
        <f t="shared" ref="AD234" si="616">AD233</f>
        <v>0</v>
      </c>
      <c r="AE234" s="411">
        <f t="shared" ref="AE234" si="617">AE233</f>
        <v>0</v>
      </c>
      <c r="AF234" s="411">
        <f t="shared" ref="AF234" si="618">AF233</f>
        <v>0</v>
      </c>
      <c r="AG234" s="411">
        <f t="shared" ref="AG234" si="619">AG233</f>
        <v>0</v>
      </c>
      <c r="AH234" s="411">
        <f t="shared" ref="AH234" si="620">AH233</f>
        <v>0</v>
      </c>
      <c r="AI234" s="411">
        <f t="shared" ref="AI234" si="621">AI233</f>
        <v>0</v>
      </c>
      <c r="AJ234" s="411">
        <f t="shared" ref="AJ234" si="622">AJ233</f>
        <v>0</v>
      </c>
      <c r="AK234" s="411">
        <f t="shared" ref="AK234" si="623">AK233</f>
        <v>0</v>
      </c>
      <c r="AL234" s="411">
        <f t="shared" ref="AL234" si="624">AL233</f>
        <v>0</v>
      </c>
      <c r="AM234" s="297"/>
    </row>
    <row r="235" spans="1:39" ht="15"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45"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ht="15"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ht="15"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5">Z237</f>
        <v>0</v>
      </c>
      <c r="AA238" s="411">
        <f t="shared" ref="AA238" si="626">AA237</f>
        <v>0</v>
      </c>
      <c r="AB238" s="411">
        <f t="shared" ref="AB238" si="627">AB237</f>
        <v>0</v>
      </c>
      <c r="AC238" s="411">
        <f t="shared" ref="AC238" si="628">AC237</f>
        <v>0</v>
      </c>
      <c r="AD238" s="411">
        <f t="shared" ref="AD238" si="629">AD237</f>
        <v>0</v>
      </c>
      <c r="AE238" s="411">
        <f t="shared" ref="AE238" si="630">AE237</f>
        <v>0</v>
      </c>
      <c r="AF238" s="411">
        <f t="shared" ref="AF238" si="631">AF237</f>
        <v>0</v>
      </c>
      <c r="AG238" s="411">
        <f t="shared" ref="AG238" si="632">AG237</f>
        <v>0</v>
      </c>
      <c r="AH238" s="411">
        <f t="shared" ref="AH238" si="633">AH237</f>
        <v>0</v>
      </c>
      <c r="AI238" s="411">
        <f t="shared" ref="AI238" si="634">AI237</f>
        <v>0</v>
      </c>
      <c r="AJ238" s="411">
        <f t="shared" ref="AJ238" si="635">AJ237</f>
        <v>0</v>
      </c>
      <c r="AK238" s="411">
        <f t="shared" ref="AK238" si="636">AK237</f>
        <v>0</v>
      </c>
      <c r="AL238" s="411">
        <f t="shared" ref="AL238" si="637">AL237</f>
        <v>0</v>
      </c>
      <c r="AM238" s="311"/>
    </row>
    <row r="239" spans="1:39" ht="15"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ht="15"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8">Z240</f>
        <v>0</v>
      </c>
      <c r="AA241" s="411">
        <f t="shared" ref="AA241" si="639">AA240</f>
        <v>0</v>
      </c>
      <c r="AB241" s="411">
        <f t="shared" ref="AB241" si="640">AB240</f>
        <v>0</v>
      </c>
      <c r="AC241" s="411">
        <f t="shared" ref="AC241" si="641">AC240</f>
        <v>0</v>
      </c>
      <c r="AD241" s="411">
        <f t="shared" ref="AD241" si="642">AD240</f>
        <v>0</v>
      </c>
      <c r="AE241" s="411">
        <f t="shared" ref="AE241" si="643">AE240</f>
        <v>0</v>
      </c>
      <c r="AF241" s="411">
        <f t="shared" ref="AF241" si="644">AF240</f>
        <v>0</v>
      </c>
      <c r="AG241" s="411">
        <f t="shared" ref="AG241" si="645">AG240</f>
        <v>0</v>
      </c>
      <c r="AH241" s="411">
        <f t="shared" ref="AH241" si="646">AH240</f>
        <v>0</v>
      </c>
      <c r="AI241" s="411">
        <f t="shared" ref="AI241" si="647">AI240</f>
        <v>0</v>
      </c>
      <c r="AJ241" s="411">
        <f t="shared" ref="AJ241" si="648">AJ240</f>
        <v>0</v>
      </c>
      <c r="AK241" s="411">
        <f t="shared" ref="AK241" si="649">AK240</f>
        <v>0</v>
      </c>
      <c r="AL241" s="411">
        <f t="shared" ref="AL241" si="650">AL240</f>
        <v>0</v>
      </c>
      <c r="AM241" s="311"/>
    </row>
    <row r="242" spans="1:39" ht="15"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ht="15"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51">Z243</f>
        <v>0</v>
      </c>
      <c r="AA244" s="411">
        <f t="shared" ref="AA244" si="652">AA243</f>
        <v>0</v>
      </c>
      <c r="AB244" s="411">
        <f t="shared" ref="AB244" si="653">AB243</f>
        <v>0</v>
      </c>
      <c r="AC244" s="411">
        <f t="shared" ref="AC244" si="654">AC243</f>
        <v>0</v>
      </c>
      <c r="AD244" s="411">
        <f t="shared" ref="AD244" si="655">AD243</f>
        <v>0</v>
      </c>
      <c r="AE244" s="411">
        <f t="shared" ref="AE244" si="656">AE243</f>
        <v>0</v>
      </c>
      <c r="AF244" s="411">
        <f t="shared" ref="AF244" si="657">AF243</f>
        <v>0</v>
      </c>
      <c r="AG244" s="411">
        <f t="shared" ref="AG244" si="658">AG243</f>
        <v>0</v>
      </c>
      <c r="AH244" s="411">
        <f t="shared" ref="AH244" si="659">AH243</f>
        <v>0</v>
      </c>
      <c r="AI244" s="411">
        <f t="shared" ref="AI244" si="660">AI243</f>
        <v>0</v>
      </c>
      <c r="AJ244" s="411">
        <f t="shared" ref="AJ244" si="661">AJ243</f>
        <v>0</v>
      </c>
      <c r="AK244" s="411">
        <f t="shared" ref="AK244" si="662">AK243</f>
        <v>0</v>
      </c>
      <c r="AL244" s="411">
        <f t="shared" ref="AL244" si="663">AL243</f>
        <v>0</v>
      </c>
      <c r="AM244" s="311"/>
    </row>
    <row r="245" spans="1:39" ht="15"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ht="15"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4">Z246</f>
        <v>0</v>
      </c>
      <c r="AA247" s="411">
        <f t="shared" ref="AA247" si="665">AA246</f>
        <v>0</v>
      </c>
      <c r="AB247" s="411">
        <f t="shared" ref="AB247" si="666">AB246</f>
        <v>0</v>
      </c>
      <c r="AC247" s="411">
        <f t="shared" ref="AC247" si="667">AC246</f>
        <v>0</v>
      </c>
      <c r="AD247" s="411">
        <f t="shared" ref="AD247" si="668">AD246</f>
        <v>0</v>
      </c>
      <c r="AE247" s="411">
        <f t="shared" ref="AE247" si="669">AE246</f>
        <v>0</v>
      </c>
      <c r="AF247" s="411">
        <f t="shared" ref="AF247" si="670">AF246</f>
        <v>0</v>
      </c>
      <c r="AG247" s="411">
        <f t="shared" ref="AG247" si="671">AG246</f>
        <v>0</v>
      </c>
      <c r="AH247" s="411">
        <f t="shared" ref="AH247" si="672">AH246</f>
        <v>0</v>
      </c>
      <c r="AI247" s="411">
        <f t="shared" ref="AI247" si="673">AI246</f>
        <v>0</v>
      </c>
      <c r="AJ247" s="411">
        <f t="shared" ref="AJ247" si="674">AJ246</f>
        <v>0</v>
      </c>
      <c r="AK247" s="411">
        <f t="shared" ref="AK247" si="675">AK246</f>
        <v>0</v>
      </c>
      <c r="AL247" s="411">
        <f t="shared" ref="AL247" si="676">AL246</f>
        <v>0</v>
      </c>
      <c r="AM247" s="311"/>
    </row>
    <row r="248" spans="1:39" ht="15"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ht="15"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7">Z249</f>
        <v>0</v>
      </c>
      <c r="AA250" s="411">
        <f t="shared" ref="AA250" si="678">AA249</f>
        <v>0</v>
      </c>
      <c r="AB250" s="411">
        <f t="shared" ref="AB250" si="679">AB249</f>
        <v>0</v>
      </c>
      <c r="AC250" s="411">
        <f t="shared" ref="AC250" si="680">AC249</f>
        <v>0</v>
      </c>
      <c r="AD250" s="411">
        <f t="shared" ref="AD250" si="681">AD249</f>
        <v>0</v>
      </c>
      <c r="AE250" s="411">
        <f t="shared" ref="AE250" si="682">AE249</f>
        <v>0</v>
      </c>
      <c r="AF250" s="411">
        <f t="shared" ref="AF250" si="683">AF249</f>
        <v>0</v>
      </c>
      <c r="AG250" s="411">
        <f t="shared" ref="AG250" si="684">AG249</f>
        <v>0</v>
      </c>
      <c r="AH250" s="411">
        <f t="shared" ref="AH250" si="685">AH249</f>
        <v>0</v>
      </c>
      <c r="AI250" s="411">
        <f t="shared" ref="AI250" si="686">AI249</f>
        <v>0</v>
      </c>
      <c r="AJ250" s="411">
        <f t="shared" ref="AJ250" si="687">AJ249</f>
        <v>0</v>
      </c>
      <c r="AK250" s="411">
        <f t="shared" ref="AK250" si="688">AK249</f>
        <v>0</v>
      </c>
      <c r="AL250" s="411">
        <f t="shared" ref="AL250" si="689">AL249</f>
        <v>0</v>
      </c>
      <c r="AM250" s="311"/>
    </row>
    <row r="251" spans="1:39" ht="15"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4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ht="15"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90">Z253</f>
        <v>0</v>
      </c>
      <c r="AA254" s="411">
        <f t="shared" ref="AA254" si="691">AA253</f>
        <v>0</v>
      </c>
      <c r="AB254" s="411">
        <f t="shared" ref="AB254" si="692">AB253</f>
        <v>0</v>
      </c>
      <c r="AC254" s="411">
        <f t="shared" ref="AC254" si="693">AC253</f>
        <v>0</v>
      </c>
      <c r="AD254" s="411">
        <f t="shared" ref="AD254" si="694">AD253</f>
        <v>0</v>
      </c>
      <c r="AE254" s="411">
        <f t="shared" ref="AE254" si="695">AE253</f>
        <v>0</v>
      </c>
      <c r="AF254" s="411">
        <f t="shared" ref="AF254" si="696">AF253</f>
        <v>0</v>
      </c>
      <c r="AG254" s="411">
        <f t="shared" ref="AG254" si="697">AG253</f>
        <v>0</v>
      </c>
      <c r="AH254" s="411">
        <f t="shared" ref="AH254" si="698">AH253</f>
        <v>0</v>
      </c>
      <c r="AI254" s="411">
        <f t="shared" ref="AI254" si="699">AI253</f>
        <v>0</v>
      </c>
      <c r="AJ254" s="411">
        <f t="shared" ref="AJ254" si="700">AJ253</f>
        <v>0</v>
      </c>
      <c r="AK254" s="411">
        <f t="shared" ref="AK254" si="701">AK253</f>
        <v>0</v>
      </c>
      <c r="AL254" s="411">
        <f t="shared" ref="AL254" si="702">AL253</f>
        <v>0</v>
      </c>
      <c r="AM254" s="297"/>
    </row>
    <row r="255" spans="1:39" ht="15"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30"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ht="15"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3">Z256</f>
        <v>0</v>
      </c>
      <c r="AA257" s="411">
        <f t="shared" ref="AA257" si="704">AA256</f>
        <v>0</v>
      </c>
      <c r="AB257" s="411">
        <f t="shared" ref="AB257" si="705">AB256</f>
        <v>0</v>
      </c>
      <c r="AC257" s="411">
        <f t="shared" ref="AC257" si="706">AC256</f>
        <v>0</v>
      </c>
      <c r="AD257" s="411">
        <f t="shared" ref="AD257" si="707">AD256</f>
        <v>0</v>
      </c>
      <c r="AE257" s="411">
        <f t="shared" ref="AE257" si="708">AE256</f>
        <v>0</v>
      </c>
      <c r="AF257" s="411">
        <f t="shared" ref="AF257" si="709">AF256</f>
        <v>0</v>
      </c>
      <c r="AG257" s="411">
        <f t="shared" ref="AG257" si="710">AG256</f>
        <v>0</v>
      </c>
      <c r="AH257" s="411">
        <f t="shared" ref="AH257" si="711">AH256</f>
        <v>0</v>
      </c>
      <c r="AI257" s="411">
        <f t="shared" ref="AI257" si="712">AI256</f>
        <v>0</v>
      </c>
      <c r="AJ257" s="411">
        <f t="shared" ref="AJ257" si="713">AJ256</f>
        <v>0</v>
      </c>
      <c r="AK257" s="411">
        <f t="shared" ref="AK257" si="714">AK256</f>
        <v>0</v>
      </c>
      <c r="AL257" s="411">
        <f t="shared" ref="AL257" si="715">AL256</f>
        <v>0</v>
      </c>
      <c r="AM257" s="297"/>
    </row>
    <row r="258" spans="1:40" ht="15"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ht="15"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6">Z259</f>
        <v>0</v>
      </c>
      <c r="AA260" s="411">
        <f t="shared" ref="AA260" si="717">AA259</f>
        <v>0</v>
      </c>
      <c r="AB260" s="411">
        <f t="shared" ref="AB260" si="718">AB259</f>
        <v>0</v>
      </c>
      <c r="AC260" s="411">
        <f t="shared" ref="AC260" si="719">AC259</f>
        <v>0</v>
      </c>
      <c r="AD260" s="411">
        <f t="shared" ref="AD260" si="720">AD259</f>
        <v>0</v>
      </c>
      <c r="AE260" s="411">
        <f t="shared" ref="AE260" si="721">AE259</f>
        <v>0</v>
      </c>
      <c r="AF260" s="411">
        <f t="shared" ref="AF260" si="722">AF259</f>
        <v>0</v>
      </c>
      <c r="AG260" s="411">
        <f t="shared" ref="AG260" si="723">AG259</f>
        <v>0</v>
      </c>
      <c r="AH260" s="411">
        <f t="shared" ref="AH260" si="724">AH259</f>
        <v>0</v>
      </c>
      <c r="AI260" s="411">
        <f t="shared" ref="AI260" si="725">AI259</f>
        <v>0</v>
      </c>
      <c r="AJ260" s="411">
        <f t="shared" ref="AJ260" si="726">AJ259</f>
        <v>0</v>
      </c>
      <c r="AK260" s="411">
        <f t="shared" ref="AK260" si="727">AK259</f>
        <v>0</v>
      </c>
      <c r="AL260" s="411">
        <f t="shared" ref="AL260" si="728">AL259</f>
        <v>0</v>
      </c>
      <c r="AM260" s="306"/>
    </row>
    <row r="261" spans="1:40" ht="15"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4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ht="15"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ht="15"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9">Z263</f>
        <v>0</v>
      </c>
      <c r="AA264" s="411">
        <f t="shared" ref="AA264" si="730">AA263</f>
        <v>0</v>
      </c>
      <c r="AB264" s="411">
        <f t="shared" ref="AB264" si="731">AB263</f>
        <v>0</v>
      </c>
      <c r="AC264" s="411">
        <f t="shared" ref="AC264" si="732">AC263</f>
        <v>0</v>
      </c>
      <c r="AD264" s="411">
        <f t="shared" ref="AD264" si="733">AD263</f>
        <v>0</v>
      </c>
      <c r="AE264" s="411">
        <f t="shared" ref="AE264" si="734">AE263</f>
        <v>0</v>
      </c>
      <c r="AF264" s="411">
        <f t="shared" ref="AF264" si="735">AF263</f>
        <v>0</v>
      </c>
      <c r="AG264" s="411">
        <f t="shared" ref="AG264" si="736">AG263</f>
        <v>0</v>
      </c>
      <c r="AH264" s="411">
        <f t="shared" ref="AH264" si="737">AH263</f>
        <v>0</v>
      </c>
      <c r="AI264" s="411">
        <f t="shared" ref="AI264" si="738">AI263</f>
        <v>0</v>
      </c>
      <c r="AJ264" s="411">
        <f t="shared" ref="AJ264" si="739">AJ263</f>
        <v>0</v>
      </c>
      <c r="AK264" s="411">
        <f t="shared" ref="AK264" si="740">AK263</f>
        <v>0</v>
      </c>
      <c r="AL264" s="411">
        <f t="shared" ref="AL264" si="741">AL263</f>
        <v>0</v>
      </c>
      <c r="AM264" s="297"/>
    </row>
    <row r="265" spans="1:40" ht="15"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45" outlineLevel="1">
      <c r="A266" s="523"/>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ht="15" outlineLevel="1">
      <c r="A267" s="522">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ht="15"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2">Z267</f>
        <v>0</v>
      </c>
      <c r="AA268" s="411">
        <f t="shared" si="742"/>
        <v>0</v>
      </c>
      <c r="AB268" s="411">
        <f t="shared" si="742"/>
        <v>0</v>
      </c>
      <c r="AC268" s="411">
        <f t="shared" si="742"/>
        <v>0</v>
      </c>
      <c r="AD268" s="411">
        <f t="shared" si="742"/>
        <v>0</v>
      </c>
      <c r="AE268" s="411">
        <f t="shared" si="742"/>
        <v>0</v>
      </c>
      <c r="AF268" s="411">
        <f t="shared" si="742"/>
        <v>0</v>
      </c>
      <c r="AG268" s="411">
        <f t="shared" si="742"/>
        <v>0</v>
      </c>
      <c r="AH268" s="411">
        <f t="shared" si="742"/>
        <v>0</v>
      </c>
      <c r="AI268" s="411">
        <f t="shared" si="742"/>
        <v>0</v>
      </c>
      <c r="AJ268" s="411">
        <f t="shared" si="742"/>
        <v>0</v>
      </c>
      <c r="AK268" s="411">
        <f t="shared" si="742"/>
        <v>0</v>
      </c>
      <c r="AL268" s="411">
        <f t="shared" si="742"/>
        <v>0</v>
      </c>
      <c r="AM268" s="297"/>
    </row>
    <row r="269" spans="1:40" ht="15"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ht="15" outlineLevel="1">
      <c r="A270" s="522">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ht="15" outlineLevel="1">
      <c r="A271" s="522"/>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3">Z270</f>
        <v>0</v>
      </c>
      <c r="AA271" s="411">
        <f t="shared" si="743"/>
        <v>0</v>
      </c>
      <c r="AB271" s="411">
        <f t="shared" si="743"/>
        <v>0</v>
      </c>
      <c r="AC271" s="411">
        <f t="shared" si="743"/>
        <v>0</v>
      </c>
      <c r="AD271" s="411">
        <f t="shared" si="743"/>
        <v>0</v>
      </c>
      <c r="AE271" s="411">
        <f t="shared" si="743"/>
        <v>0</v>
      </c>
      <c r="AF271" s="411">
        <f t="shared" si="743"/>
        <v>0</v>
      </c>
      <c r="AG271" s="411">
        <f t="shared" si="743"/>
        <v>0</v>
      </c>
      <c r="AH271" s="411">
        <f t="shared" si="743"/>
        <v>0</v>
      </c>
      <c r="AI271" s="411">
        <f t="shared" si="743"/>
        <v>0</v>
      </c>
      <c r="AJ271" s="411">
        <f t="shared" si="743"/>
        <v>0</v>
      </c>
      <c r="AK271" s="411">
        <f t="shared" si="743"/>
        <v>0</v>
      </c>
      <c r="AL271" s="411">
        <f t="shared" si="743"/>
        <v>0</v>
      </c>
      <c r="AM271" s="297"/>
    </row>
    <row r="272" spans="1:40" s="283" customFormat="1" ht="15"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45" outlineLevel="1">
      <c r="B273" s="519"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ht="15"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ht="15"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44">Z274</f>
        <v>0</v>
      </c>
      <c r="AA275" s="411">
        <f t="shared" si="744"/>
        <v>0</v>
      </c>
      <c r="AB275" s="411">
        <f t="shared" si="744"/>
        <v>0</v>
      </c>
      <c r="AC275" s="411">
        <f t="shared" si="744"/>
        <v>0</v>
      </c>
      <c r="AD275" s="411">
        <f t="shared" si="744"/>
        <v>0</v>
      </c>
      <c r="AE275" s="411">
        <f t="shared" si="744"/>
        <v>0</v>
      </c>
      <c r="AF275" s="411">
        <f t="shared" si="744"/>
        <v>0</v>
      </c>
      <c r="AG275" s="411">
        <f t="shared" si="744"/>
        <v>0</v>
      </c>
      <c r="AH275" s="411">
        <f t="shared" si="744"/>
        <v>0</v>
      </c>
      <c r="AI275" s="411">
        <f t="shared" si="744"/>
        <v>0</v>
      </c>
      <c r="AJ275" s="411">
        <f t="shared" si="744"/>
        <v>0</v>
      </c>
      <c r="AK275" s="411">
        <f t="shared" si="744"/>
        <v>0</v>
      </c>
      <c r="AL275" s="411">
        <f t="shared" si="744"/>
        <v>0</v>
      </c>
      <c r="AM275" s="306"/>
    </row>
    <row r="276" spans="1:39" ht="15"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ht="15" outlineLevel="1">
      <c r="A277" s="522">
        <v>18</v>
      </c>
      <c r="B277" s="520" t="s">
        <v>109</v>
      </c>
      <c r="C277" s="291" t="s">
        <v>25</v>
      </c>
      <c r="D277" s="295">
        <v>925</v>
      </c>
      <c r="E277" s="295">
        <v>925</v>
      </c>
      <c r="F277" s="696">
        <v>925</v>
      </c>
      <c r="G277" s="295"/>
      <c r="H277" s="295"/>
      <c r="I277" s="295"/>
      <c r="J277" s="295"/>
      <c r="K277" s="295"/>
      <c r="L277" s="295"/>
      <c r="M277" s="295"/>
      <c r="N277" s="295">
        <v>12</v>
      </c>
      <c r="O277" s="295">
        <v>0</v>
      </c>
      <c r="P277" s="295">
        <v>0</v>
      </c>
      <c r="Q277" s="295"/>
      <c r="R277" s="295"/>
      <c r="S277" s="295"/>
      <c r="T277" s="295"/>
      <c r="U277" s="295"/>
      <c r="V277" s="295"/>
      <c r="W277" s="295"/>
      <c r="X277" s="295"/>
      <c r="Y277" s="426">
        <v>1</v>
      </c>
      <c r="Z277" s="410"/>
      <c r="AA277" s="410"/>
      <c r="AB277" s="410"/>
      <c r="AC277" s="410"/>
      <c r="AD277" s="410"/>
      <c r="AE277" s="410"/>
      <c r="AF277" s="415"/>
      <c r="AG277" s="415"/>
      <c r="AH277" s="415"/>
      <c r="AI277" s="415"/>
      <c r="AJ277" s="415"/>
      <c r="AK277" s="415"/>
      <c r="AL277" s="415"/>
      <c r="AM277" s="296">
        <f>SUM(Y277:AL277)</f>
        <v>1</v>
      </c>
    </row>
    <row r="278" spans="1:39" ht="15"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1</v>
      </c>
      <c r="Z278" s="411">
        <f t="shared" ref="Z278:AL278" si="745">Z277</f>
        <v>0</v>
      </c>
      <c r="AA278" s="411">
        <f t="shared" si="745"/>
        <v>0</v>
      </c>
      <c r="AB278" s="411">
        <f t="shared" si="745"/>
        <v>0</v>
      </c>
      <c r="AC278" s="411">
        <f t="shared" si="745"/>
        <v>0</v>
      </c>
      <c r="AD278" s="411">
        <f t="shared" si="745"/>
        <v>0</v>
      </c>
      <c r="AE278" s="411">
        <f t="shared" si="745"/>
        <v>0</v>
      </c>
      <c r="AF278" s="411">
        <f t="shared" si="745"/>
        <v>0</v>
      </c>
      <c r="AG278" s="411">
        <f t="shared" si="745"/>
        <v>0</v>
      </c>
      <c r="AH278" s="411">
        <f t="shared" si="745"/>
        <v>0</v>
      </c>
      <c r="AI278" s="411">
        <f t="shared" si="745"/>
        <v>0</v>
      </c>
      <c r="AJ278" s="411">
        <f t="shared" si="745"/>
        <v>0</v>
      </c>
      <c r="AK278" s="411">
        <f t="shared" si="745"/>
        <v>0</v>
      </c>
      <c r="AL278" s="411">
        <f t="shared" si="745"/>
        <v>0</v>
      </c>
      <c r="AM278" s="306"/>
    </row>
    <row r="279" spans="1:39" ht="15"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ht="15"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ht="15"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6">Z280</f>
        <v>0</v>
      </c>
      <c r="AA281" s="411">
        <f t="shared" si="746"/>
        <v>0</v>
      </c>
      <c r="AB281" s="411">
        <f t="shared" si="746"/>
        <v>0</v>
      </c>
      <c r="AC281" s="411">
        <f t="shared" si="746"/>
        <v>0</v>
      </c>
      <c r="AD281" s="411">
        <f t="shared" si="746"/>
        <v>0</v>
      </c>
      <c r="AE281" s="411">
        <f t="shared" si="746"/>
        <v>0</v>
      </c>
      <c r="AF281" s="411">
        <f t="shared" si="746"/>
        <v>0</v>
      </c>
      <c r="AG281" s="411">
        <f t="shared" si="746"/>
        <v>0</v>
      </c>
      <c r="AH281" s="411">
        <f t="shared" si="746"/>
        <v>0</v>
      </c>
      <c r="AI281" s="411">
        <f t="shared" si="746"/>
        <v>0</v>
      </c>
      <c r="AJ281" s="411">
        <f t="shared" si="746"/>
        <v>0</v>
      </c>
      <c r="AK281" s="411">
        <f t="shared" si="746"/>
        <v>0</v>
      </c>
      <c r="AL281" s="411">
        <f t="shared" si="746"/>
        <v>0</v>
      </c>
      <c r="AM281" s="297"/>
    </row>
    <row r="282" spans="1:39" ht="15"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ht="15"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ht="15"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7">Y283</f>
        <v>0</v>
      </c>
      <c r="Z284" s="411">
        <f t="shared" si="747"/>
        <v>0</v>
      </c>
      <c r="AA284" s="411">
        <f t="shared" si="747"/>
        <v>0</v>
      </c>
      <c r="AB284" s="411">
        <f t="shared" si="747"/>
        <v>0</v>
      </c>
      <c r="AC284" s="411">
        <f t="shared" si="747"/>
        <v>0</v>
      </c>
      <c r="AD284" s="411">
        <f t="shared" si="747"/>
        <v>0</v>
      </c>
      <c r="AE284" s="411">
        <f t="shared" si="747"/>
        <v>0</v>
      </c>
      <c r="AF284" s="411">
        <f t="shared" si="747"/>
        <v>0</v>
      </c>
      <c r="AG284" s="411">
        <f t="shared" si="747"/>
        <v>0</v>
      </c>
      <c r="AH284" s="411">
        <f t="shared" si="747"/>
        <v>0</v>
      </c>
      <c r="AI284" s="411">
        <f t="shared" si="747"/>
        <v>0</v>
      </c>
      <c r="AJ284" s="411">
        <f t="shared" si="747"/>
        <v>0</v>
      </c>
      <c r="AK284" s="411">
        <f t="shared" si="747"/>
        <v>0</v>
      </c>
      <c r="AL284" s="411">
        <f t="shared" si="747"/>
        <v>0</v>
      </c>
      <c r="AM284" s="306"/>
    </row>
    <row r="285" spans="1:39" ht="15.4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45" outlineLevel="1">
      <c r="B286" s="518" t="s">
        <v>503</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45" outlineLevel="1">
      <c r="B287" s="288" t="s">
        <v>499</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ht="15" outlineLevel="1">
      <c r="A288" s="522">
        <v>21</v>
      </c>
      <c r="B288" s="520" t="s">
        <v>113</v>
      </c>
      <c r="C288" s="291" t="s">
        <v>25</v>
      </c>
      <c r="D288" s="295">
        <v>5429010</v>
      </c>
      <c r="E288" s="295">
        <v>5429010</v>
      </c>
      <c r="F288" s="295">
        <v>5429010</v>
      </c>
      <c r="G288" s="295"/>
      <c r="H288" s="295"/>
      <c r="I288" s="295"/>
      <c r="J288" s="295"/>
      <c r="K288" s="295"/>
      <c r="L288" s="295"/>
      <c r="M288" s="295"/>
      <c r="N288" s="291"/>
      <c r="O288" s="295">
        <v>353</v>
      </c>
      <c r="P288" s="295">
        <v>353</v>
      </c>
      <c r="Q288" s="696">
        <v>353</v>
      </c>
      <c r="R288" s="295"/>
      <c r="S288" s="295"/>
      <c r="T288" s="295"/>
      <c r="U288" s="295"/>
      <c r="V288" s="295"/>
      <c r="W288" s="295"/>
      <c r="X288" s="295"/>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289</v>
      </c>
      <c r="C289" s="291" t="s">
        <v>163</v>
      </c>
      <c r="D289" s="295">
        <v>617704</v>
      </c>
      <c r="E289" s="295">
        <v>617704</v>
      </c>
      <c r="F289" s="295">
        <v>617704</v>
      </c>
      <c r="G289" s="295"/>
      <c r="H289" s="295"/>
      <c r="I289" s="295"/>
      <c r="J289" s="295"/>
      <c r="K289" s="295"/>
      <c r="L289" s="295"/>
      <c r="M289" s="295"/>
      <c r="N289" s="291"/>
      <c r="O289" s="295">
        <v>39</v>
      </c>
      <c r="P289" s="295">
        <v>39</v>
      </c>
      <c r="Q289" s="699">
        <v>39</v>
      </c>
      <c r="R289" s="295"/>
      <c r="S289" s="295"/>
      <c r="T289" s="295"/>
      <c r="U289" s="295"/>
      <c r="V289" s="295"/>
      <c r="W289" s="295"/>
      <c r="X289" s="295"/>
      <c r="Y289" s="411">
        <f>Y288</f>
        <v>1</v>
      </c>
      <c r="Z289" s="411">
        <f t="shared" ref="Z289" si="748">Z288</f>
        <v>0</v>
      </c>
      <c r="AA289" s="411">
        <f t="shared" ref="AA289" si="749">AA288</f>
        <v>0</v>
      </c>
      <c r="AB289" s="411">
        <f t="shared" ref="AB289" si="750">AB288</f>
        <v>0</v>
      </c>
      <c r="AC289" s="411">
        <f t="shared" ref="AC289" si="751">AC288</f>
        <v>0</v>
      </c>
      <c r="AD289" s="411">
        <f t="shared" ref="AD289" si="752">AD288</f>
        <v>0</v>
      </c>
      <c r="AE289" s="411">
        <f t="shared" ref="AE289" si="753">AE288</f>
        <v>0</v>
      </c>
      <c r="AF289" s="411">
        <f t="shared" ref="AF289" si="754">AF288</f>
        <v>0</v>
      </c>
      <c r="AG289" s="411">
        <f t="shared" ref="AG289" si="755">AG288</f>
        <v>0</v>
      </c>
      <c r="AH289" s="411">
        <f t="shared" ref="AH289" si="756">AH288</f>
        <v>0</v>
      </c>
      <c r="AI289" s="411">
        <f t="shared" ref="AI289" si="757">AI288</f>
        <v>0</v>
      </c>
      <c r="AJ289" s="411">
        <f t="shared" ref="AJ289" si="758">AJ288</f>
        <v>0</v>
      </c>
      <c r="AK289" s="411">
        <f t="shared" ref="AK289" si="759">AK288</f>
        <v>0</v>
      </c>
      <c r="AL289" s="411">
        <f t="shared" ref="AL289" si="760">AL288</f>
        <v>0</v>
      </c>
      <c r="AM289" s="306"/>
    </row>
    <row r="290" spans="1:39" ht="15"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114</v>
      </c>
      <c r="C291" s="291" t="s">
        <v>25</v>
      </c>
      <c r="D291" s="295">
        <v>1022301</v>
      </c>
      <c r="E291" s="295">
        <v>1022301</v>
      </c>
      <c r="F291" s="295">
        <v>1022301</v>
      </c>
      <c r="G291" s="295"/>
      <c r="H291" s="295"/>
      <c r="I291" s="295"/>
      <c r="J291" s="295"/>
      <c r="K291" s="295"/>
      <c r="L291" s="295"/>
      <c r="M291" s="295"/>
      <c r="N291" s="291"/>
      <c r="O291" s="295">
        <v>302</v>
      </c>
      <c r="P291" s="295">
        <v>302</v>
      </c>
      <c r="Q291" s="696">
        <v>302</v>
      </c>
      <c r="R291" s="295"/>
      <c r="S291" s="295"/>
      <c r="T291" s="295"/>
      <c r="U291" s="295"/>
      <c r="V291" s="295"/>
      <c r="W291" s="295"/>
      <c r="X291" s="295"/>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289</v>
      </c>
      <c r="C292" s="291" t="s">
        <v>163</v>
      </c>
      <c r="D292" s="295">
        <v>6825</v>
      </c>
      <c r="E292" s="295">
        <v>6825</v>
      </c>
      <c r="F292" s="295">
        <v>6825</v>
      </c>
      <c r="G292" s="295"/>
      <c r="H292" s="295"/>
      <c r="I292" s="295"/>
      <c r="J292" s="295"/>
      <c r="K292" s="295"/>
      <c r="L292" s="295"/>
      <c r="M292" s="295"/>
      <c r="N292" s="291"/>
      <c r="O292" s="295">
        <v>2</v>
      </c>
      <c r="P292" s="295">
        <v>2</v>
      </c>
      <c r="Q292" s="699">
        <v>2</v>
      </c>
      <c r="R292" s="295"/>
      <c r="S292" s="295"/>
      <c r="T292" s="295"/>
      <c r="U292" s="295"/>
      <c r="V292" s="295"/>
      <c r="W292" s="295"/>
      <c r="X292" s="295"/>
      <c r="Y292" s="411">
        <f>Y291</f>
        <v>1</v>
      </c>
      <c r="Z292" s="411">
        <f t="shared" ref="Z292" si="761">Z291</f>
        <v>0</v>
      </c>
      <c r="AA292" s="411">
        <f t="shared" ref="AA292" si="762">AA291</f>
        <v>0</v>
      </c>
      <c r="AB292" s="411">
        <f t="shared" ref="AB292" si="763">AB291</f>
        <v>0</v>
      </c>
      <c r="AC292" s="411">
        <f t="shared" ref="AC292" si="764">AC291</f>
        <v>0</v>
      </c>
      <c r="AD292" s="411">
        <f t="shared" ref="AD292" si="765">AD291</f>
        <v>0</v>
      </c>
      <c r="AE292" s="411">
        <f t="shared" ref="AE292" si="766">AE291</f>
        <v>0</v>
      </c>
      <c r="AF292" s="411">
        <f t="shared" ref="AF292" si="767">AF291</f>
        <v>0</v>
      </c>
      <c r="AG292" s="411">
        <f t="shared" ref="AG292" si="768">AG291</f>
        <v>0</v>
      </c>
      <c r="AH292" s="411">
        <f t="shared" ref="AH292" si="769">AH291</f>
        <v>0</v>
      </c>
      <c r="AI292" s="411">
        <f t="shared" ref="AI292" si="770">AI291</f>
        <v>0</v>
      </c>
      <c r="AJ292" s="411">
        <f t="shared" ref="AJ292" si="771">AJ291</f>
        <v>0</v>
      </c>
      <c r="AK292" s="411">
        <f t="shared" ref="AK292" si="772">AK291</f>
        <v>0</v>
      </c>
      <c r="AL292" s="411">
        <f t="shared" ref="AL292" si="773">AL291</f>
        <v>0</v>
      </c>
      <c r="AM292" s="306"/>
    </row>
    <row r="293" spans="1:39" ht="15"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15"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0</v>
      </c>
      <c r="Z295" s="411">
        <f t="shared" ref="Z295" si="774">Z294</f>
        <v>0</v>
      </c>
      <c r="AA295" s="411">
        <f t="shared" ref="AA295" si="775">AA294</f>
        <v>0</v>
      </c>
      <c r="AB295" s="411">
        <f t="shared" ref="AB295" si="776">AB294</f>
        <v>0</v>
      </c>
      <c r="AC295" s="411">
        <f t="shared" ref="AC295" si="777">AC294</f>
        <v>0</v>
      </c>
      <c r="AD295" s="411">
        <f t="shared" ref="AD295" si="778">AD294</f>
        <v>0</v>
      </c>
      <c r="AE295" s="411">
        <f t="shared" ref="AE295" si="779">AE294</f>
        <v>0</v>
      </c>
      <c r="AF295" s="411">
        <f t="shared" ref="AF295" si="780">AF294</f>
        <v>0</v>
      </c>
      <c r="AG295" s="411">
        <f t="shared" ref="AG295" si="781">AG294</f>
        <v>0</v>
      </c>
      <c r="AH295" s="411">
        <f t="shared" ref="AH295" si="782">AH294</f>
        <v>0</v>
      </c>
      <c r="AI295" s="411">
        <f t="shared" ref="AI295" si="783">AI294</f>
        <v>0</v>
      </c>
      <c r="AJ295" s="411">
        <f t="shared" ref="AJ295" si="784">AJ294</f>
        <v>0</v>
      </c>
      <c r="AK295" s="411">
        <f t="shared" ref="AK295" si="785">AK294</f>
        <v>0</v>
      </c>
      <c r="AL295" s="411">
        <f t="shared" ref="AL295" si="786">AL294</f>
        <v>0</v>
      </c>
      <c r="AM295" s="306"/>
    </row>
    <row r="296" spans="1:39" ht="15"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15" outlineLevel="1">
      <c r="A297" s="522">
        <v>24</v>
      </c>
      <c r="B297" s="520" t="s">
        <v>116</v>
      </c>
      <c r="C297" s="291" t="s">
        <v>25</v>
      </c>
      <c r="D297" s="295">
        <v>6075</v>
      </c>
      <c r="E297" s="295">
        <v>6075</v>
      </c>
      <c r="F297" s="696">
        <v>6075</v>
      </c>
      <c r="G297" s="295"/>
      <c r="H297" s="295"/>
      <c r="I297" s="295"/>
      <c r="J297" s="295"/>
      <c r="K297" s="295"/>
      <c r="L297" s="295"/>
      <c r="M297" s="295"/>
      <c r="N297" s="291"/>
      <c r="O297" s="295">
        <v>1</v>
      </c>
      <c r="P297" s="295">
        <v>1</v>
      </c>
      <c r="Q297" s="696">
        <v>1</v>
      </c>
      <c r="R297" s="295"/>
      <c r="S297" s="295"/>
      <c r="T297" s="295"/>
      <c r="U297" s="295"/>
      <c r="V297" s="295"/>
      <c r="W297" s="295"/>
      <c r="X297" s="295"/>
      <c r="Y297" s="410">
        <v>1</v>
      </c>
      <c r="Z297" s="410"/>
      <c r="AA297" s="410"/>
      <c r="AB297" s="410"/>
      <c r="AC297" s="410"/>
      <c r="AD297" s="410"/>
      <c r="AE297" s="410"/>
      <c r="AF297" s="410"/>
      <c r="AG297" s="410"/>
      <c r="AH297" s="410"/>
      <c r="AI297" s="410"/>
      <c r="AJ297" s="410"/>
      <c r="AK297" s="410"/>
      <c r="AL297" s="410"/>
      <c r="AM297" s="296">
        <f>SUM(Y297:AL297)</f>
        <v>1</v>
      </c>
    </row>
    <row r="298" spans="1:39" ht="15"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1</v>
      </c>
      <c r="Z298" s="411">
        <f t="shared" ref="Z298" si="787">Z297</f>
        <v>0</v>
      </c>
      <c r="AA298" s="411">
        <f t="shared" ref="AA298" si="788">AA297</f>
        <v>0</v>
      </c>
      <c r="AB298" s="411">
        <f t="shared" ref="AB298" si="789">AB297</f>
        <v>0</v>
      </c>
      <c r="AC298" s="411">
        <f t="shared" ref="AC298" si="790">AC297</f>
        <v>0</v>
      </c>
      <c r="AD298" s="411">
        <f t="shared" ref="AD298" si="791">AD297</f>
        <v>0</v>
      </c>
      <c r="AE298" s="411">
        <f t="shared" ref="AE298" si="792">AE297</f>
        <v>0</v>
      </c>
      <c r="AF298" s="411">
        <f t="shared" ref="AF298" si="793">AF297</f>
        <v>0</v>
      </c>
      <c r="AG298" s="411">
        <f t="shared" ref="AG298" si="794">AG297</f>
        <v>0</v>
      </c>
      <c r="AH298" s="411">
        <f t="shared" ref="AH298" si="795">AH297</f>
        <v>0</v>
      </c>
      <c r="AI298" s="411">
        <f t="shared" ref="AI298" si="796">AI297</f>
        <v>0</v>
      </c>
      <c r="AJ298" s="411">
        <f t="shared" ref="AJ298" si="797">AJ297</f>
        <v>0</v>
      </c>
      <c r="AK298" s="411">
        <f t="shared" ref="AK298" si="798">AK297</f>
        <v>0</v>
      </c>
      <c r="AL298" s="411">
        <f t="shared" ref="AL298" si="799">AL297</f>
        <v>0</v>
      </c>
      <c r="AM298" s="306"/>
    </row>
    <row r="299" spans="1:39" ht="15"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45" outlineLevel="1">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ht="15" outlineLevel="1">
      <c r="A301" s="522">
        <v>25</v>
      </c>
      <c r="B301" s="520"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ht="15" outlineLevel="1">
      <c r="B302" s="294" t="s">
        <v>289</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Y301</f>
        <v>0</v>
      </c>
      <c r="Z302" s="411">
        <f t="shared" ref="Z302" si="800">Z301</f>
        <v>0</v>
      </c>
      <c r="AA302" s="411">
        <f t="shared" ref="AA302" si="801">AA301</f>
        <v>0</v>
      </c>
      <c r="AB302" s="411">
        <f t="shared" ref="AB302" si="802">AB301</f>
        <v>0</v>
      </c>
      <c r="AC302" s="411">
        <f t="shared" ref="AC302" si="803">AC301</f>
        <v>0</v>
      </c>
      <c r="AD302" s="411">
        <f t="shared" ref="AD302" si="804">AD301</f>
        <v>0</v>
      </c>
      <c r="AE302" s="411">
        <f t="shared" ref="AE302" si="805">AE301</f>
        <v>0</v>
      </c>
      <c r="AF302" s="411">
        <f t="shared" ref="AF302" si="806">AF301</f>
        <v>0</v>
      </c>
      <c r="AG302" s="411">
        <f t="shared" ref="AG302" si="807">AG301</f>
        <v>0</v>
      </c>
      <c r="AH302" s="411">
        <f t="shared" ref="AH302" si="808">AH301</f>
        <v>0</v>
      </c>
      <c r="AI302" s="411">
        <f t="shared" ref="AI302" si="809">AI301</f>
        <v>0</v>
      </c>
      <c r="AJ302" s="411">
        <f t="shared" ref="AJ302" si="810">AJ301</f>
        <v>0</v>
      </c>
      <c r="AK302" s="411">
        <f t="shared" ref="AK302" si="811">AK301</f>
        <v>0</v>
      </c>
      <c r="AL302" s="411">
        <f t="shared" ref="AL302" si="812">AL301</f>
        <v>0</v>
      </c>
      <c r="AM302" s="306"/>
    </row>
    <row r="303" spans="1:39" ht="15"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ht="15" outlineLevel="1">
      <c r="A304" s="522">
        <v>26</v>
      </c>
      <c r="B304" s="520" t="s">
        <v>118</v>
      </c>
      <c r="C304" s="291" t="s">
        <v>25</v>
      </c>
      <c r="D304" s="295">
        <v>1941096</v>
      </c>
      <c r="E304" s="295">
        <v>1918551</v>
      </c>
      <c r="F304" s="696">
        <f>3996982-2078431</f>
        <v>1918551</v>
      </c>
      <c r="G304" s="295"/>
      <c r="H304" s="295"/>
      <c r="I304" s="295"/>
      <c r="J304" s="295"/>
      <c r="K304" s="295"/>
      <c r="L304" s="295"/>
      <c r="M304" s="295"/>
      <c r="N304" s="295">
        <v>12</v>
      </c>
      <c r="O304" s="295">
        <v>194</v>
      </c>
      <c r="P304" s="295">
        <v>188</v>
      </c>
      <c r="Q304" s="696">
        <v>188</v>
      </c>
      <c r="R304" s="295"/>
      <c r="S304" s="295"/>
      <c r="T304" s="295"/>
      <c r="U304" s="295"/>
      <c r="V304" s="295"/>
      <c r="W304" s="295"/>
      <c r="X304" s="295"/>
      <c r="Y304" s="426"/>
      <c r="Z304" s="410">
        <v>4.1669999999999999E-2</v>
      </c>
      <c r="AA304" s="410">
        <v>0.96070999999999995</v>
      </c>
      <c r="AB304" s="410"/>
      <c r="AC304" s="410"/>
      <c r="AD304" s="410"/>
      <c r="AE304" s="410"/>
      <c r="AF304" s="410"/>
      <c r="AG304" s="415"/>
      <c r="AH304" s="415"/>
      <c r="AI304" s="415"/>
      <c r="AJ304" s="415"/>
      <c r="AK304" s="415"/>
      <c r="AL304" s="415"/>
      <c r="AM304" s="296">
        <f>SUM(Y304:AL304)</f>
        <v>1.00238</v>
      </c>
    </row>
    <row r="305" spans="1:39" ht="15" outlineLevel="1">
      <c r="B305" s="294" t="s">
        <v>289</v>
      </c>
      <c r="C305" s="291" t="s">
        <v>163</v>
      </c>
      <c r="D305" s="295">
        <v>331752.48</v>
      </c>
      <c r="E305" s="295">
        <v>354297</v>
      </c>
      <c r="F305" s="699">
        <f>739161-384364</f>
        <v>354797</v>
      </c>
      <c r="G305" s="295"/>
      <c r="H305" s="295"/>
      <c r="I305" s="295"/>
      <c r="J305" s="295"/>
      <c r="K305" s="295"/>
      <c r="L305" s="295"/>
      <c r="M305" s="295"/>
      <c r="N305" s="295">
        <f>N304</f>
        <v>12</v>
      </c>
      <c r="O305" s="295">
        <v>111</v>
      </c>
      <c r="P305" s="295">
        <v>117</v>
      </c>
      <c r="Q305" s="699">
        <v>118</v>
      </c>
      <c r="R305" s="295"/>
      <c r="S305" s="295"/>
      <c r="T305" s="295"/>
      <c r="U305" s="295"/>
      <c r="V305" s="295"/>
      <c r="W305" s="295"/>
      <c r="X305" s="295"/>
      <c r="Y305" s="411">
        <f>Y304</f>
        <v>0</v>
      </c>
      <c r="Z305" s="411">
        <f t="shared" ref="Z305" si="813">Z304</f>
        <v>4.1669999999999999E-2</v>
      </c>
      <c r="AA305" s="411">
        <f t="shared" ref="AA305" si="814">AA304</f>
        <v>0.96070999999999995</v>
      </c>
      <c r="AB305" s="411">
        <f t="shared" ref="AB305" si="815">AB304</f>
        <v>0</v>
      </c>
      <c r="AC305" s="411">
        <f t="shared" ref="AC305" si="816">AC304</f>
        <v>0</v>
      </c>
      <c r="AD305" s="411">
        <f t="shared" ref="AD305" si="817">AD304</f>
        <v>0</v>
      </c>
      <c r="AE305" s="411">
        <f t="shared" ref="AE305" si="818">AE304</f>
        <v>0</v>
      </c>
      <c r="AF305" s="411">
        <f t="shared" ref="AF305" si="819">AF304</f>
        <v>0</v>
      </c>
      <c r="AG305" s="411">
        <f t="shared" ref="AG305" si="820">AG304</f>
        <v>0</v>
      </c>
      <c r="AH305" s="411">
        <f t="shared" ref="AH305" si="821">AH304</f>
        <v>0</v>
      </c>
      <c r="AI305" s="411">
        <f t="shared" ref="AI305" si="822">AI304</f>
        <v>0</v>
      </c>
      <c r="AJ305" s="411">
        <f t="shared" ref="AJ305" si="823">AJ304</f>
        <v>0</v>
      </c>
      <c r="AK305" s="411">
        <f t="shared" ref="AK305" si="824">AK304</f>
        <v>0</v>
      </c>
      <c r="AL305" s="411">
        <f t="shared" ref="AL305" si="825">AL304</f>
        <v>0</v>
      </c>
      <c r="AM305" s="306"/>
    </row>
    <row r="306" spans="1:39" ht="15"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2">
        <v>27</v>
      </c>
      <c r="B307" s="520" t="s">
        <v>119</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26"/>
      <c r="Z307" s="410"/>
      <c r="AA307" s="410"/>
      <c r="AB307" s="410"/>
      <c r="AC307" s="410"/>
      <c r="AD307" s="410"/>
      <c r="AE307" s="410"/>
      <c r="AF307" s="410"/>
      <c r="AG307" s="415"/>
      <c r="AH307" s="415"/>
      <c r="AI307" s="415"/>
      <c r="AJ307" s="415"/>
      <c r="AK307" s="415"/>
      <c r="AL307" s="415"/>
      <c r="AM307" s="296">
        <f>SUM(Y307:AL307)</f>
        <v>0</v>
      </c>
    </row>
    <row r="308" spans="1:39" ht="15" outlineLevel="1">
      <c r="B308" s="294" t="s">
        <v>289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 t="shared" ref="Z308" si="826">Z307</f>
        <v>0</v>
      </c>
      <c r="AA308" s="411">
        <f t="shared" ref="AA308" si="827">AA307</f>
        <v>0</v>
      </c>
      <c r="AB308" s="411">
        <f t="shared" ref="AB308" si="828">AB307</f>
        <v>0</v>
      </c>
      <c r="AC308" s="411">
        <f t="shared" ref="AC308" si="829">AC307</f>
        <v>0</v>
      </c>
      <c r="AD308" s="411">
        <f t="shared" ref="AD308" si="830">AD307</f>
        <v>0</v>
      </c>
      <c r="AE308" s="411">
        <f t="shared" ref="AE308" si="831">AE307</f>
        <v>0</v>
      </c>
      <c r="AF308" s="411">
        <f t="shared" ref="AF308" si="832">AF307</f>
        <v>0</v>
      </c>
      <c r="AG308" s="411">
        <f t="shared" ref="AG308" si="833">AG307</f>
        <v>0</v>
      </c>
      <c r="AH308" s="411">
        <f t="shared" ref="AH308" si="834">AH307</f>
        <v>0</v>
      </c>
      <c r="AI308" s="411">
        <f t="shared" ref="AI308" si="835">AI307</f>
        <v>0</v>
      </c>
      <c r="AJ308" s="411">
        <f t="shared" ref="AJ308" si="836">AJ307</f>
        <v>0</v>
      </c>
      <c r="AK308" s="411">
        <f t="shared" ref="AK308" si="837">AK307</f>
        <v>0</v>
      </c>
      <c r="AL308" s="411">
        <f t="shared" ref="AL308" si="838">AL307</f>
        <v>0</v>
      </c>
      <c r="AM308" s="306"/>
    </row>
    <row r="309" spans="1:39" ht="15"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2">
        <v>28</v>
      </c>
      <c r="B310" s="520"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ht="15"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 si="839">Z310</f>
        <v>0</v>
      </c>
      <c r="AA311" s="411">
        <f t="shared" ref="AA311" si="840">AA310</f>
        <v>0</v>
      </c>
      <c r="AB311" s="411">
        <f t="shared" ref="AB311" si="841">AB310</f>
        <v>0</v>
      </c>
      <c r="AC311" s="411">
        <f t="shared" ref="AC311" si="842">AC310</f>
        <v>0</v>
      </c>
      <c r="AD311" s="411">
        <f t="shared" ref="AD311" si="843">AD310</f>
        <v>0</v>
      </c>
      <c r="AE311" s="411">
        <f t="shared" ref="AE311" si="844">AE310</f>
        <v>0</v>
      </c>
      <c r="AF311" s="411">
        <f t="shared" ref="AF311" si="845">AF310</f>
        <v>0</v>
      </c>
      <c r="AG311" s="411">
        <f t="shared" ref="AG311" si="846">AG310</f>
        <v>0</v>
      </c>
      <c r="AH311" s="411">
        <f t="shared" ref="AH311" si="847">AH310</f>
        <v>0</v>
      </c>
      <c r="AI311" s="411">
        <f t="shared" ref="AI311" si="848">AI310</f>
        <v>0</v>
      </c>
      <c r="AJ311" s="411">
        <f t="shared" ref="AJ311" si="849">AJ310</f>
        <v>0</v>
      </c>
      <c r="AK311" s="411">
        <f t="shared" ref="AK311" si="850">AK310</f>
        <v>0</v>
      </c>
      <c r="AL311" s="411">
        <f t="shared" ref="AL311" si="851">AL310</f>
        <v>0</v>
      </c>
      <c r="AM311" s="306"/>
    </row>
    <row r="312" spans="1:39" ht="15"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ht="15"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852">Z313</f>
        <v>0</v>
      </c>
      <c r="AA314" s="411">
        <f t="shared" ref="AA314" si="853">AA313</f>
        <v>0</v>
      </c>
      <c r="AB314" s="411">
        <f t="shared" ref="AB314" si="854">AB313</f>
        <v>0</v>
      </c>
      <c r="AC314" s="411">
        <f t="shared" ref="AC314" si="855">AC313</f>
        <v>0</v>
      </c>
      <c r="AD314" s="411">
        <f t="shared" ref="AD314" si="856">AD313</f>
        <v>0</v>
      </c>
      <c r="AE314" s="411">
        <f t="shared" ref="AE314" si="857">AE313</f>
        <v>0</v>
      </c>
      <c r="AF314" s="411">
        <f t="shared" ref="AF314" si="858">AF313</f>
        <v>0</v>
      </c>
      <c r="AG314" s="411">
        <f t="shared" ref="AG314" si="859">AG313</f>
        <v>0</v>
      </c>
      <c r="AH314" s="411">
        <f t="shared" ref="AH314" si="860">AH313</f>
        <v>0</v>
      </c>
      <c r="AI314" s="411">
        <f t="shared" ref="AI314" si="861">AI313</f>
        <v>0</v>
      </c>
      <c r="AJ314" s="411">
        <f t="shared" ref="AJ314" si="862">AJ313</f>
        <v>0</v>
      </c>
      <c r="AK314" s="411">
        <f t="shared" ref="AK314" si="863">AK313</f>
        <v>0</v>
      </c>
      <c r="AL314" s="411">
        <f t="shared" ref="AL314" si="864">AL313</f>
        <v>0</v>
      </c>
      <c r="AM314" s="306"/>
    </row>
    <row r="315" spans="1:39" ht="15"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ht="15"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865">Z316</f>
        <v>0</v>
      </c>
      <c r="AA317" s="411">
        <f t="shared" ref="AA317" si="866">AA316</f>
        <v>0</v>
      </c>
      <c r="AB317" s="411">
        <f t="shared" ref="AB317" si="867">AB316</f>
        <v>0</v>
      </c>
      <c r="AC317" s="411">
        <f t="shared" ref="AC317" si="868">AC316</f>
        <v>0</v>
      </c>
      <c r="AD317" s="411">
        <f t="shared" ref="AD317" si="869">AD316</f>
        <v>0</v>
      </c>
      <c r="AE317" s="411">
        <f t="shared" ref="AE317" si="870">AE316</f>
        <v>0</v>
      </c>
      <c r="AF317" s="411">
        <f t="shared" ref="AF317" si="871">AF316</f>
        <v>0</v>
      </c>
      <c r="AG317" s="411">
        <f t="shared" ref="AG317" si="872">AG316</f>
        <v>0</v>
      </c>
      <c r="AH317" s="411">
        <f t="shared" ref="AH317" si="873">AH316</f>
        <v>0</v>
      </c>
      <c r="AI317" s="411">
        <f t="shared" ref="AI317" si="874">AI316</f>
        <v>0</v>
      </c>
      <c r="AJ317" s="411">
        <f t="shared" ref="AJ317" si="875">AJ316</f>
        <v>0</v>
      </c>
      <c r="AK317" s="411">
        <f t="shared" ref="AK317" si="876">AK316</f>
        <v>0</v>
      </c>
      <c r="AL317" s="411">
        <f t="shared" ref="AL317" si="877">AL316</f>
        <v>0</v>
      </c>
      <c r="AM317" s="306"/>
    </row>
    <row r="318" spans="1:39" ht="15"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ht="15"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78">Z319</f>
        <v>0</v>
      </c>
      <c r="AA320" s="411">
        <f t="shared" ref="AA320" si="879">AA319</f>
        <v>0</v>
      </c>
      <c r="AB320" s="411">
        <f t="shared" ref="AB320" si="880">AB319</f>
        <v>0</v>
      </c>
      <c r="AC320" s="411">
        <f t="shared" ref="AC320" si="881">AC319</f>
        <v>0</v>
      </c>
      <c r="AD320" s="411">
        <f t="shared" ref="AD320" si="882">AD319</f>
        <v>0</v>
      </c>
      <c r="AE320" s="411">
        <f t="shared" ref="AE320" si="883">AE319</f>
        <v>0</v>
      </c>
      <c r="AF320" s="411">
        <f t="shared" ref="AF320" si="884">AF319</f>
        <v>0</v>
      </c>
      <c r="AG320" s="411">
        <f t="shared" ref="AG320" si="885">AG319</f>
        <v>0</v>
      </c>
      <c r="AH320" s="411">
        <f t="shared" ref="AH320" si="886">AH319</f>
        <v>0</v>
      </c>
      <c r="AI320" s="411">
        <f t="shared" ref="AI320" si="887">AI319</f>
        <v>0</v>
      </c>
      <c r="AJ320" s="411">
        <f t="shared" ref="AJ320" si="888">AJ319</f>
        <v>0</v>
      </c>
      <c r="AK320" s="411">
        <f t="shared" ref="AK320" si="889">AK319</f>
        <v>0</v>
      </c>
      <c r="AL320" s="411">
        <f t="shared" ref="AL320" si="890">AL319</f>
        <v>0</v>
      </c>
      <c r="AM320" s="306"/>
    </row>
    <row r="321" spans="1:39" ht="15"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15"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v>1</v>
      </c>
      <c r="AB322" s="410"/>
      <c r="AC322" s="410"/>
      <c r="AD322" s="410"/>
      <c r="AE322" s="410"/>
      <c r="AF322" s="410"/>
      <c r="AG322" s="415"/>
      <c r="AH322" s="415"/>
      <c r="AI322" s="415"/>
      <c r="AJ322" s="415"/>
      <c r="AK322" s="415"/>
      <c r="AL322" s="415"/>
      <c r="AM322" s="296">
        <f>SUM(Y322:AL322)</f>
        <v>1</v>
      </c>
    </row>
    <row r="323" spans="1:39" ht="15" outlineLevel="1">
      <c r="B323" s="294" t="s">
        <v>289</v>
      </c>
      <c r="C323" s="291" t="s">
        <v>163</v>
      </c>
      <c r="D323" s="295">
        <v>3366</v>
      </c>
      <c r="E323" s="295">
        <v>3366</v>
      </c>
      <c r="F323" s="699">
        <v>3366</v>
      </c>
      <c r="G323" s="295"/>
      <c r="H323" s="295"/>
      <c r="I323" s="295"/>
      <c r="J323" s="295"/>
      <c r="K323" s="295"/>
      <c r="L323" s="295"/>
      <c r="M323" s="295"/>
      <c r="N323" s="295">
        <f>N322</f>
        <v>12</v>
      </c>
      <c r="O323" s="295">
        <v>3</v>
      </c>
      <c r="P323" s="295">
        <v>3</v>
      </c>
      <c r="Q323" s="699">
        <v>3</v>
      </c>
      <c r="R323" s="295"/>
      <c r="S323" s="295"/>
      <c r="T323" s="295"/>
      <c r="U323" s="295"/>
      <c r="V323" s="295"/>
      <c r="W323" s="295"/>
      <c r="X323" s="295"/>
      <c r="Y323" s="411">
        <f>Y322</f>
        <v>0</v>
      </c>
      <c r="Z323" s="411">
        <f t="shared" ref="Z323" si="891">Z322</f>
        <v>0</v>
      </c>
      <c r="AA323" s="411">
        <f t="shared" ref="AA323" si="892">AA322</f>
        <v>1</v>
      </c>
      <c r="AB323" s="411">
        <f t="shared" ref="AB323" si="893">AB322</f>
        <v>0</v>
      </c>
      <c r="AC323" s="411">
        <f t="shared" ref="AC323" si="894">AC322</f>
        <v>0</v>
      </c>
      <c r="AD323" s="411">
        <f t="shared" ref="AD323" si="895">AD322</f>
        <v>0</v>
      </c>
      <c r="AE323" s="411">
        <f t="shared" ref="AE323" si="896">AE322</f>
        <v>0</v>
      </c>
      <c r="AF323" s="411">
        <f t="shared" ref="AF323" si="897">AF322</f>
        <v>0</v>
      </c>
      <c r="AG323" s="411">
        <f t="shared" ref="AG323" si="898">AG322</f>
        <v>0</v>
      </c>
      <c r="AH323" s="411">
        <f t="shared" ref="AH323" si="899">AH322</f>
        <v>0</v>
      </c>
      <c r="AI323" s="411">
        <f t="shared" ref="AI323" si="900">AI322</f>
        <v>0</v>
      </c>
      <c r="AJ323" s="411">
        <f t="shared" ref="AJ323" si="901">AJ322</f>
        <v>0</v>
      </c>
      <c r="AK323" s="411">
        <f t="shared" ref="AK323" si="902">AK322</f>
        <v>0</v>
      </c>
      <c r="AL323" s="411">
        <f t="shared" ref="AL323" si="903">AL322</f>
        <v>0</v>
      </c>
      <c r="AM323" s="306"/>
    </row>
    <row r="324" spans="1:39" ht="15"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45" outlineLevel="1">
      <c r="B325" s="288" t="s">
        <v>501</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ht="15" outlineLevel="1">
      <c r="A326" s="522">
        <v>33</v>
      </c>
      <c r="B326" s="520"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ht="15"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904">Z326</f>
        <v>0</v>
      </c>
      <c r="AA327" s="411">
        <f t="shared" ref="AA327" si="905">AA326</f>
        <v>0</v>
      </c>
      <c r="AB327" s="411">
        <f t="shared" ref="AB327" si="906">AB326</f>
        <v>0</v>
      </c>
      <c r="AC327" s="411">
        <f t="shared" ref="AC327" si="907">AC326</f>
        <v>0</v>
      </c>
      <c r="AD327" s="411">
        <f t="shared" ref="AD327" si="908">AD326</f>
        <v>0</v>
      </c>
      <c r="AE327" s="411">
        <f t="shared" ref="AE327" si="909">AE326</f>
        <v>0</v>
      </c>
      <c r="AF327" s="411">
        <f t="shared" ref="AF327" si="910">AF326</f>
        <v>0</v>
      </c>
      <c r="AG327" s="411">
        <f t="shared" ref="AG327" si="911">AG326</f>
        <v>0</v>
      </c>
      <c r="AH327" s="411">
        <f t="shared" ref="AH327" si="912">AH326</f>
        <v>0</v>
      </c>
      <c r="AI327" s="411">
        <f t="shared" ref="AI327" si="913">AI326</f>
        <v>0</v>
      </c>
      <c r="AJ327" s="411">
        <f t="shared" ref="AJ327" si="914">AJ326</f>
        <v>0</v>
      </c>
      <c r="AK327" s="411">
        <f t="shared" ref="AK327" si="915">AK326</f>
        <v>0</v>
      </c>
      <c r="AL327" s="411">
        <f t="shared" ref="AL327" si="916">AL326</f>
        <v>0</v>
      </c>
      <c r="AM327" s="306"/>
    </row>
    <row r="328" spans="1:39" ht="15"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ht="15"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ht="15"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17">Z329</f>
        <v>0</v>
      </c>
      <c r="AA330" s="411">
        <f t="shared" ref="AA330" si="918">AA329</f>
        <v>0</v>
      </c>
      <c r="AB330" s="411">
        <f t="shared" ref="AB330" si="919">AB329</f>
        <v>0</v>
      </c>
      <c r="AC330" s="411">
        <f t="shared" ref="AC330" si="920">AC329</f>
        <v>0</v>
      </c>
      <c r="AD330" s="411">
        <f t="shared" ref="AD330" si="921">AD329</f>
        <v>0</v>
      </c>
      <c r="AE330" s="411">
        <f t="shared" ref="AE330" si="922">AE329</f>
        <v>0</v>
      </c>
      <c r="AF330" s="411">
        <f t="shared" ref="AF330" si="923">AF329</f>
        <v>0</v>
      </c>
      <c r="AG330" s="411">
        <f t="shared" ref="AG330" si="924">AG329</f>
        <v>0</v>
      </c>
      <c r="AH330" s="411">
        <f t="shared" ref="AH330" si="925">AH329</f>
        <v>0</v>
      </c>
      <c r="AI330" s="411">
        <f t="shared" ref="AI330" si="926">AI329</f>
        <v>0</v>
      </c>
      <c r="AJ330" s="411">
        <f t="shared" ref="AJ330" si="927">AJ329</f>
        <v>0</v>
      </c>
      <c r="AK330" s="411">
        <f t="shared" ref="AK330" si="928">AK329</f>
        <v>0</v>
      </c>
      <c r="AL330" s="411">
        <f t="shared" ref="AL330" si="929">AL329</f>
        <v>0</v>
      </c>
      <c r="AM330" s="306"/>
    </row>
    <row r="331" spans="1:39" ht="15"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t="15"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ht="15"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930">Z332</f>
        <v>0</v>
      </c>
      <c r="AA333" s="411">
        <f t="shared" ref="AA333" si="931">AA332</f>
        <v>0</v>
      </c>
      <c r="AB333" s="411">
        <f t="shared" ref="AB333" si="932">AB332</f>
        <v>0</v>
      </c>
      <c r="AC333" s="411">
        <f t="shared" ref="AC333" si="933">AC332</f>
        <v>0</v>
      </c>
      <c r="AD333" s="411">
        <f t="shared" ref="AD333" si="934">AD332</f>
        <v>0</v>
      </c>
      <c r="AE333" s="411">
        <f t="shared" ref="AE333" si="935">AE332</f>
        <v>0</v>
      </c>
      <c r="AF333" s="411">
        <f t="shared" ref="AF333" si="936">AF332</f>
        <v>0</v>
      </c>
      <c r="AG333" s="411">
        <f t="shared" ref="AG333" si="937">AG332</f>
        <v>0</v>
      </c>
      <c r="AH333" s="411">
        <f t="shared" ref="AH333" si="938">AH332</f>
        <v>0</v>
      </c>
      <c r="AI333" s="411">
        <f t="shared" ref="AI333" si="939">AI332</f>
        <v>0</v>
      </c>
      <c r="AJ333" s="411">
        <f t="shared" ref="AJ333" si="940">AJ332</f>
        <v>0</v>
      </c>
      <c r="AK333" s="411">
        <f t="shared" ref="AK333" si="941">AK332</f>
        <v>0</v>
      </c>
      <c r="AL333" s="411">
        <f t="shared" ref="AL333" si="942">AL332</f>
        <v>0</v>
      </c>
      <c r="AM333" s="306"/>
    </row>
    <row r="334" spans="1:39" ht="15"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45" outlineLevel="1">
      <c r="B335" s="288" t="s">
        <v>502</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ht="15"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 si="943">Z336</f>
        <v>0</v>
      </c>
      <c r="AA337" s="411">
        <f t="shared" ref="AA337" si="944">AA336</f>
        <v>0</v>
      </c>
      <c r="AB337" s="411">
        <f t="shared" ref="AB337" si="945">AB336</f>
        <v>0</v>
      </c>
      <c r="AC337" s="411">
        <f t="shared" ref="AC337" si="946">AC336</f>
        <v>0</v>
      </c>
      <c r="AD337" s="411">
        <f t="shared" ref="AD337" si="947">AD336</f>
        <v>0</v>
      </c>
      <c r="AE337" s="411">
        <f t="shared" ref="AE337" si="948">AE336</f>
        <v>0</v>
      </c>
      <c r="AF337" s="411">
        <f t="shared" ref="AF337" si="949">AF336</f>
        <v>0</v>
      </c>
      <c r="AG337" s="411">
        <f t="shared" ref="AG337" si="950">AG336</f>
        <v>0</v>
      </c>
      <c r="AH337" s="411">
        <f t="shared" ref="AH337" si="951">AH336</f>
        <v>0</v>
      </c>
      <c r="AI337" s="411">
        <f t="shared" ref="AI337" si="952">AI336</f>
        <v>0</v>
      </c>
      <c r="AJ337" s="411">
        <f t="shared" ref="AJ337" si="953">AJ336</f>
        <v>0</v>
      </c>
      <c r="AK337" s="411">
        <f t="shared" ref="AK337" si="954">AK336</f>
        <v>0</v>
      </c>
      <c r="AL337" s="411">
        <f t="shared" ref="AL337" si="955">AL336</f>
        <v>0</v>
      </c>
      <c r="AM337" s="306"/>
    </row>
    <row r="338" spans="1:39" ht="15"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ht="15"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56">Z339</f>
        <v>0</v>
      </c>
      <c r="AA340" s="411">
        <f t="shared" ref="AA340" si="957">AA339</f>
        <v>0</v>
      </c>
      <c r="AB340" s="411">
        <f t="shared" ref="AB340" si="958">AB339</f>
        <v>0</v>
      </c>
      <c r="AC340" s="411">
        <f t="shared" ref="AC340" si="959">AC339</f>
        <v>0</v>
      </c>
      <c r="AD340" s="411">
        <f t="shared" ref="AD340" si="960">AD339</f>
        <v>0</v>
      </c>
      <c r="AE340" s="411">
        <f t="shared" ref="AE340" si="961">AE339</f>
        <v>0</v>
      </c>
      <c r="AF340" s="411">
        <f t="shared" ref="AF340" si="962">AF339</f>
        <v>0</v>
      </c>
      <c r="AG340" s="411">
        <f t="shared" ref="AG340" si="963">AG339</f>
        <v>0</v>
      </c>
      <c r="AH340" s="411">
        <f t="shared" ref="AH340" si="964">AH339</f>
        <v>0</v>
      </c>
      <c r="AI340" s="411">
        <f t="shared" ref="AI340" si="965">AI339</f>
        <v>0</v>
      </c>
      <c r="AJ340" s="411">
        <f t="shared" ref="AJ340" si="966">AJ339</f>
        <v>0</v>
      </c>
      <c r="AK340" s="411">
        <f t="shared" ref="AK340" si="967">AK339</f>
        <v>0</v>
      </c>
      <c r="AL340" s="411">
        <f t="shared" ref="AL340" si="968">AL339</f>
        <v>0</v>
      </c>
      <c r="AM340" s="306"/>
    </row>
    <row r="341" spans="1:39" ht="15"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t="15"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ht="15"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69">Z342</f>
        <v>0</v>
      </c>
      <c r="AA343" s="411">
        <f t="shared" ref="AA343" si="970">AA342</f>
        <v>0</v>
      </c>
      <c r="AB343" s="411">
        <f t="shared" ref="AB343" si="971">AB342</f>
        <v>0</v>
      </c>
      <c r="AC343" s="411">
        <f t="shared" ref="AC343" si="972">AC342</f>
        <v>0</v>
      </c>
      <c r="AD343" s="411">
        <f t="shared" ref="AD343" si="973">AD342</f>
        <v>0</v>
      </c>
      <c r="AE343" s="411">
        <f t="shared" ref="AE343" si="974">AE342</f>
        <v>0</v>
      </c>
      <c r="AF343" s="411">
        <f t="shared" ref="AF343" si="975">AF342</f>
        <v>0</v>
      </c>
      <c r="AG343" s="411">
        <f t="shared" ref="AG343" si="976">AG342</f>
        <v>0</v>
      </c>
      <c r="AH343" s="411">
        <f t="shared" ref="AH343" si="977">AH342</f>
        <v>0</v>
      </c>
      <c r="AI343" s="411">
        <f t="shared" ref="AI343" si="978">AI342</f>
        <v>0</v>
      </c>
      <c r="AJ343" s="411">
        <f t="shared" ref="AJ343" si="979">AJ342</f>
        <v>0</v>
      </c>
      <c r="AK343" s="411">
        <f t="shared" ref="AK343" si="980">AK342</f>
        <v>0</v>
      </c>
      <c r="AL343" s="411">
        <f t="shared" ref="AL343" si="981">AL342</f>
        <v>0</v>
      </c>
      <c r="AM343" s="306"/>
    </row>
    <row r="344" spans="1:39" ht="15"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ht="15"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82">Z345</f>
        <v>0</v>
      </c>
      <c r="AA346" s="411">
        <f t="shared" ref="AA346" si="983">AA345</f>
        <v>0</v>
      </c>
      <c r="AB346" s="411">
        <f t="shared" ref="AB346" si="984">AB345</f>
        <v>0</v>
      </c>
      <c r="AC346" s="411">
        <f t="shared" ref="AC346" si="985">AC345</f>
        <v>0</v>
      </c>
      <c r="AD346" s="411">
        <f t="shared" ref="AD346" si="986">AD345</f>
        <v>0</v>
      </c>
      <c r="AE346" s="411">
        <f t="shared" ref="AE346" si="987">AE345</f>
        <v>0</v>
      </c>
      <c r="AF346" s="411">
        <f t="shared" ref="AF346" si="988">AF345</f>
        <v>0</v>
      </c>
      <c r="AG346" s="411">
        <f t="shared" ref="AG346" si="989">AG345</f>
        <v>0</v>
      </c>
      <c r="AH346" s="411">
        <f t="shared" ref="AH346" si="990">AH345</f>
        <v>0</v>
      </c>
      <c r="AI346" s="411">
        <f t="shared" ref="AI346" si="991">AI345</f>
        <v>0</v>
      </c>
      <c r="AJ346" s="411">
        <f t="shared" ref="AJ346" si="992">AJ345</f>
        <v>0</v>
      </c>
      <c r="AK346" s="411">
        <f t="shared" ref="AK346" si="993">AK345</f>
        <v>0</v>
      </c>
      <c r="AL346" s="411">
        <f t="shared" ref="AL346" si="994">AL345</f>
        <v>0</v>
      </c>
      <c r="AM346" s="306"/>
    </row>
    <row r="347" spans="1:39" ht="15"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ht="15"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95">Z348</f>
        <v>0</v>
      </c>
      <c r="AA349" s="411">
        <f t="shared" ref="AA349" si="996">AA348</f>
        <v>0</v>
      </c>
      <c r="AB349" s="411">
        <f t="shared" ref="AB349" si="997">AB348</f>
        <v>0</v>
      </c>
      <c r="AC349" s="411">
        <f t="shared" ref="AC349" si="998">AC348</f>
        <v>0</v>
      </c>
      <c r="AD349" s="411">
        <f t="shared" ref="AD349" si="999">AD348</f>
        <v>0</v>
      </c>
      <c r="AE349" s="411">
        <f t="shared" ref="AE349" si="1000">AE348</f>
        <v>0</v>
      </c>
      <c r="AF349" s="411">
        <f t="shared" ref="AF349" si="1001">AF348</f>
        <v>0</v>
      </c>
      <c r="AG349" s="411">
        <f t="shared" ref="AG349" si="1002">AG348</f>
        <v>0</v>
      </c>
      <c r="AH349" s="411">
        <f t="shared" ref="AH349" si="1003">AH348</f>
        <v>0</v>
      </c>
      <c r="AI349" s="411">
        <f t="shared" ref="AI349" si="1004">AI348</f>
        <v>0</v>
      </c>
      <c r="AJ349" s="411">
        <f t="shared" ref="AJ349" si="1005">AJ348</f>
        <v>0</v>
      </c>
      <c r="AK349" s="411">
        <f t="shared" ref="AK349" si="1006">AK348</f>
        <v>0</v>
      </c>
      <c r="AL349" s="411">
        <f t="shared" ref="AL349" si="1007">AL348</f>
        <v>0</v>
      </c>
      <c r="AM349" s="306"/>
    </row>
    <row r="350" spans="1:39" ht="15"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ht="15"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1008">Z351</f>
        <v>0</v>
      </c>
      <c r="AA352" s="411">
        <f t="shared" ref="AA352" si="1009">AA351</f>
        <v>0</v>
      </c>
      <c r="AB352" s="411">
        <f t="shared" ref="AB352" si="1010">AB351</f>
        <v>0</v>
      </c>
      <c r="AC352" s="411">
        <f t="shared" ref="AC352" si="1011">AC351</f>
        <v>0</v>
      </c>
      <c r="AD352" s="411">
        <f t="shared" ref="AD352" si="1012">AD351</f>
        <v>0</v>
      </c>
      <c r="AE352" s="411">
        <f t="shared" ref="AE352" si="1013">AE351</f>
        <v>0</v>
      </c>
      <c r="AF352" s="411">
        <f t="shared" ref="AF352" si="1014">AF351</f>
        <v>0</v>
      </c>
      <c r="AG352" s="411">
        <f t="shared" ref="AG352" si="1015">AG351</f>
        <v>0</v>
      </c>
      <c r="AH352" s="411">
        <f t="shared" ref="AH352" si="1016">AH351</f>
        <v>0</v>
      </c>
      <c r="AI352" s="411">
        <f t="shared" ref="AI352" si="1017">AI351</f>
        <v>0</v>
      </c>
      <c r="AJ352" s="411">
        <f t="shared" ref="AJ352" si="1018">AJ351</f>
        <v>0</v>
      </c>
      <c r="AK352" s="411">
        <f t="shared" ref="AK352" si="1019">AK351</f>
        <v>0</v>
      </c>
      <c r="AL352" s="411">
        <f t="shared" ref="AL352" si="1020">AL351</f>
        <v>0</v>
      </c>
      <c r="AM352" s="306"/>
    </row>
    <row r="353" spans="1:39" ht="15"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30"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ht="15"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1021">Z354</f>
        <v>0</v>
      </c>
      <c r="AA355" s="411">
        <f t="shared" ref="AA355" si="1022">AA354</f>
        <v>0</v>
      </c>
      <c r="AB355" s="411">
        <f t="shared" ref="AB355" si="1023">AB354</f>
        <v>0</v>
      </c>
      <c r="AC355" s="411">
        <f t="shared" ref="AC355" si="1024">AC354</f>
        <v>0</v>
      </c>
      <c r="AD355" s="411">
        <f t="shared" ref="AD355" si="1025">AD354</f>
        <v>0</v>
      </c>
      <c r="AE355" s="411">
        <f t="shared" ref="AE355" si="1026">AE354</f>
        <v>0</v>
      </c>
      <c r="AF355" s="411">
        <f t="shared" ref="AF355" si="1027">AF354</f>
        <v>0</v>
      </c>
      <c r="AG355" s="411">
        <f t="shared" ref="AG355" si="1028">AG354</f>
        <v>0</v>
      </c>
      <c r="AH355" s="411">
        <f t="shared" ref="AH355" si="1029">AH354</f>
        <v>0</v>
      </c>
      <c r="AI355" s="411">
        <f t="shared" ref="AI355" si="1030">AI354</f>
        <v>0</v>
      </c>
      <c r="AJ355" s="411">
        <f t="shared" ref="AJ355" si="1031">AJ354</f>
        <v>0</v>
      </c>
      <c r="AK355" s="411">
        <f t="shared" ref="AK355" si="1032">AK354</f>
        <v>0</v>
      </c>
      <c r="AL355" s="411">
        <f t="shared" ref="AL355" si="1033">AL354</f>
        <v>0</v>
      </c>
      <c r="AM355" s="306"/>
    </row>
    <row r="356" spans="1:39" ht="15"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15"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ht="15"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1034">Z357</f>
        <v>0</v>
      </c>
      <c r="AA358" s="411">
        <f t="shared" ref="AA358" si="1035">AA357</f>
        <v>0</v>
      </c>
      <c r="AB358" s="411">
        <f t="shared" ref="AB358" si="1036">AB357</f>
        <v>0</v>
      </c>
      <c r="AC358" s="411">
        <f t="shared" ref="AC358" si="1037">AC357</f>
        <v>0</v>
      </c>
      <c r="AD358" s="411">
        <f t="shared" ref="AD358" si="1038">AD357</f>
        <v>0</v>
      </c>
      <c r="AE358" s="411">
        <f t="shared" ref="AE358" si="1039">AE357</f>
        <v>0</v>
      </c>
      <c r="AF358" s="411">
        <f t="shared" ref="AF358" si="1040">AF357</f>
        <v>0</v>
      </c>
      <c r="AG358" s="411">
        <f t="shared" ref="AG358" si="1041">AG357</f>
        <v>0</v>
      </c>
      <c r="AH358" s="411">
        <f t="shared" ref="AH358" si="1042">AH357</f>
        <v>0</v>
      </c>
      <c r="AI358" s="411">
        <f t="shared" ref="AI358" si="1043">AI357</f>
        <v>0</v>
      </c>
      <c r="AJ358" s="411">
        <f t="shared" ref="AJ358" si="1044">AJ357</f>
        <v>0</v>
      </c>
      <c r="AK358" s="411">
        <f t="shared" ref="AK358" si="1045">AK357</f>
        <v>0</v>
      </c>
      <c r="AL358" s="411">
        <f t="shared" ref="AL358" si="1046">AL357</f>
        <v>0</v>
      </c>
      <c r="AM358" s="306"/>
    </row>
    <row r="359" spans="1:39" ht="15"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ht="15"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47">Z360</f>
        <v>0</v>
      </c>
      <c r="AA361" s="411">
        <f t="shared" ref="AA361" si="1048">AA360</f>
        <v>0</v>
      </c>
      <c r="AB361" s="411">
        <f t="shared" ref="AB361" si="1049">AB360</f>
        <v>0</v>
      </c>
      <c r="AC361" s="411">
        <f t="shared" ref="AC361" si="1050">AC360</f>
        <v>0</v>
      </c>
      <c r="AD361" s="411">
        <f t="shared" ref="AD361" si="1051">AD360</f>
        <v>0</v>
      </c>
      <c r="AE361" s="411">
        <f t="shared" ref="AE361" si="1052">AE360</f>
        <v>0</v>
      </c>
      <c r="AF361" s="411">
        <f t="shared" ref="AF361" si="1053">AF360</f>
        <v>0</v>
      </c>
      <c r="AG361" s="411">
        <f t="shared" ref="AG361" si="1054">AG360</f>
        <v>0</v>
      </c>
      <c r="AH361" s="411">
        <f t="shared" ref="AH361" si="1055">AH360</f>
        <v>0</v>
      </c>
      <c r="AI361" s="411">
        <f t="shared" ref="AI361" si="1056">AI360</f>
        <v>0</v>
      </c>
      <c r="AJ361" s="411">
        <f t="shared" ref="AJ361" si="1057">AJ360</f>
        <v>0</v>
      </c>
      <c r="AK361" s="411">
        <f t="shared" ref="AK361" si="1058">AK360</f>
        <v>0</v>
      </c>
      <c r="AL361" s="411">
        <f t="shared" ref="AL361" si="1059">AL360</f>
        <v>0</v>
      </c>
      <c r="AM361" s="306"/>
    </row>
    <row r="362" spans="1:39" ht="15"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ht="15"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60">Z363</f>
        <v>0</v>
      </c>
      <c r="AA364" s="411">
        <f t="shared" ref="AA364" si="1061">AA363</f>
        <v>0</v>
      </c>
      <c r="AB364" s="411">
        <f t="shared" ref="AB364" si="1062">AB363</f>
        <v>0</v>
      </c>
      <c r="AC364" s="411">
        <f t="shared" ref="AC364" si="1063">AC363</f>
        <v>0</v>
      </c>
      <c r="AD364" s="411">
        <f t="shared" ref="AD364" si="1064">AD363</f>
        <v>0</v>
      </c>
      <c r="AE364" s="411">
        <f t="shared" ref="AE364" si="1065">AE363</f>
        <v>0</v>
      </c>
      <c r="AF364" s="411">
        <f t="shared" ref="AF364" si="1066">AF363</f>
        <v>0</v>
      </c>
      <c r="AG364" s="411">
        <f t="shared" ref="AG364" si="1067">AG363</f>
        <v>0</v>
      </c>
      <c r="AH364" s="411">
        <f t="shared" ref="AH364" si="1068">AH363</f>
        <v>0</v>
      </c>
      <c r="AI364" s="411">
        <f t="shared" ref="AI364" si="1069">AI363</f>
        <v>0</v>
      </c>
      <c r="AJ364" s="411">
        <f t="shared" ref="AJ364" si="1070">AJ363</f>
        <v>0</v>
      </c>
      <c r="AK364" s="411">
        <f t="shared" ref="AK364" si="1071">AK363</f>
        <v>0</v>
      </c>
      <c r="AL364" s="411">
        <f t="shared" ref="AL364" si="1072">AL363</f>
        <v>0</v>
      </c>
      <c r="AM364" s="306"/>
    </row>
    <row r="365" spans="1:39" ht="15"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ht="15"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73">Z366</f>
        <v>0</v>
      </c>
      <c r="AA367" s="411">
        <f t="shared" ref="AA367" si="1074">AA366</f>
        <v>0</v>
      </c>
      <c r="AB367" s="411">
        <f t="shared" ref="AB367" si="1075">AB366</f>
        <v>0</v>
      </c>
      <c r="AC367" s="411">
        <f t="shared" ref="AC367" si="1076">AC366</f>
        <v>0</v>
      </c>
      <c r="AD367" s="411">
        <f t="shared" ref="AD367" si="1077">AD366</f>
        <v>0</v>
      </c>
      <c r="AE367" s="411">
        <f t="shared" ref="AE367" si="1078">AE366</f>
        <v>0</v>
      </c>
      <c r="AF367" s="411">
        <f t="shared" ref="AF367" si="1079">AF366</f>
        <v>0</v>
      </c>
      <c r="AG367" s="411">
        <f t="shared" ref="AG367" si="1080">AG366</f>
        <v>0</v>
      </c>
      <c r="AH367" s="411">
        <f t="shared" ref="AH367" si="1081">AH366</f>
        <v>0</v>
      </c>
      <c r="AI367" s="411">
        <f t="shared" ref="AI367" si="1082">AI366</f>
        <v>0</v>
      </c>
      <c r="AJ367" s="411">
        <f t="shared" ref="AJ367" si="1083">AJ366</f>
        <v>0</v>
      </c>
      <c r="AK367" s="411">
        <f t="shared" ref="AK367" si="1084">AK366</f>
        <v>0</v>
      </c>
      <c r="AL367" s="411">
        <f t="shared" ref="AL367" si="1085">AL366</f>
        <v>0</v>
      </c>
      <c r="AM367" s="306"/>
    </row>
    <row r="368" spans="1:39" ht="15"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ht="15"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86">Z369</f>
        <v>0</v>
      </c>
      <c r="AA370" s="411">
        <f t="shared" ref="AA370" si="1087">AA369</f>
        <v>0</v>
      </c>
      <c r="AB370" s="411">
        <f t="shared" ref="AB370" si="1088">AB369</f>
        <v>0</v>
      </c>
      <c r="AC370" s="411">
        <f t="shared" ref="AC370" si="1089">AC369</f>
        <v>0</v>
      </c>
      <c r="AD370" s="411">
        <f t="shared" ref="AD370" si="1090">AD369</f>
        <v>0</v>
      </c>
      <c r="AE370" s="411">
        <f t="shared" ref="AE370" si="1091">AE369</f>
        <v>0</v>
      </c>
      <c r="AF370" s="411">
        <f t="shared" ref="AF370" si="1092">AF369</f>
        <v>0</v>
      </c>
      <c r="AG370" s="411">
        <f t="shared" ref="AG370" si="1093">AG369</f>
        <v>0</v>
      </c>
      <c r="AH370" s="411">
        <f t="shared" ref="AH370" si="1094">AH369</f>
        <v>0</v>
      </c>
      <c r="AI370" s="411">
        <f t="shared" ref="AI370" si="1095">AI369</f>
        <v>0</v>
      </c>
      <c r="AJ370" s="411">
        <f t="shared" ref="AJ370" si="1096">AJ369</f>
        <v>0</v>
      </c>
      <c r="AK370" s="411">
        <f t="shared" ref="AK370" si="1097">AK369</f>
        <v>0</v>
      </c>
      <c r="AL370" s="411">
        <f t="shared" ref="AL370" si="1098">AL369</f>
        <v>0</v>
      </c>
      <c r="AM370" s="306"/>
    </row>
    <row r="371" spans="1:42" ht="15"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30"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ht="15"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99">Z372</f>
        <v>0</v>
      </c>
      <c r="AA373" s="411">
        <f t="shared" ref="AA373" si="1100">AA372</f>
        <v>0</v>
      </c>
      <c r="AB373" s="411">
        <f t="shared" ref="AB373" si="1101">AB372</f>
        <v>0</v>
      </c>
      <c r="AC373" s="411">
        <f t="shared" ref="AC373" si="1102">AC372</f>
        <v>0</v>
      </c>
      <c r="AD373" s="411">
        <f t="shared" ref="AD373" si="1103">AD372</f>
        <v>0</v>
      </c>
      <c r="AE373" s="411">
        <f t="shared" ref="AE373" si="1104">AE372</f>
        <v>0</v>
      </c>
      <c r="AF373" s="411">
        <f t="shared" ref="AF373" si="1105">AF372</f>
        <v>0</v>
      </c>
      <c r="AG373" s="411">
        <f t="shared" ref="AG373" si="1106">AG372</f>
        <v>0</v>
      </c>
      <c r="AH373" s="411">
        <f t="shared" ref="AH373" si="1107">AH372</f>
        <v>0</v>
      </c>
      <c r="AI373" s="411">
        <f t="shared" ref="AI373" si="1108">AI372</f>
        <v>0</v>
      </c>
      <c r="AJ373" s="411">
        <f t="shared" ref="AJ373" si="1109">AJ372</f>
        <v>0</v>
      </c>
      <c r="AK373" s="411">
        <f t="shared" ref="AK373" si="1110">AK372</f>
        <v>0</v>
      </c>
      <c r="AL373" s="411">
        <f t="shared" ref="AL373" si="1111">AL372</f>
        <v>0</v>
      </c>
      <c r="AM373" s="306"/>
    </row>
    <row r="374" spans="1:42" ht="15"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2">
        <v>49</v>
      </c>
      <c r="B375" s="520"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ht="15"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112">Z375</f>
        <v>0</v>
      </c>
      <c r="AA376" s="411">
        <f t="shared" ref="AA376" si="1113">AA375</f>
        <v>0</v>
      </c>
      <c r="AB376" s="411">
        <f t="shared" ref="AB376" si="1114">AB375</f>
        <v>0</v>
      </c>
      <c r="AC376" s="411">
        <f t="shared" ref="AC376" si="1115">AC375</f>
        <v>0</v>
      </c>
      <c r="AD376" s="411">
        <f t="shared" ref="AD376" si="1116">AD375</f>
        <v>0</v>
      </c>
      <c r="AE376" s="411">
        <f t="shared" ref="AE376" si="1117">AE375</f>
        <v>0</v>
      </c>
      <c r="AF376" s="411">
        <f t="shared" ref="AF376" si="1118">AF375</f>
        <v>0</v>
      </c>
      <c r="AG376" s="411">
        <f t="shared" ref="AG376" si="1119">AG375</f>
        <v>0</v>
      </c>
      <c r="AH376" s="411">
        <f t="shared" ref="AH376" si="1120">AH375</f>
        <v>0</v>
      </c>
      <c r="AI376" s="411">
        <f t="shared" ref="AI376" si="1121">AI375</f>
        <v>0</v>
      </c>
      <c r="AJ376" s="411">
        <f t="shared" ref="AJ376" si="1122">AJ375</f>
        <v>0</v>
      </c>
      <c r="AK376" s="411">
        <f t="shared" ref="AK376" si="1123">AK375</f>
        <v>0</v>
      </c>
      <c r="AL376" s="411">
        <f t="shared" ref="AL376" si="1124">AL375</f>
        <v>0</v>
      </c>
      <c r="AM376" s="306"/>
    </row>
    <row r="377" spans="1:42" ht="15"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45">
      <c r="B378" s="327" t="s">
        <v>274</v>
      </c>
      <c r="C378" s="329"/>
      <c r="D378" s="329">
        <f>SUM(D221:D376)</f>
        <v>9359054.4800000004</v>
      </c>
      <c r="E378" s="329">
        <f>SUM(E221:E376)</f>
        <v>9359054</v>
      </c>
      <c r="F378" s="329">
        <f>SUM(F221:F376)</f>
        <v>9359554</v>
      </c>
      <c r="G378" s="329"/>
      <c r="H378" s="329"/>
      <c r="I378" s="329"/>
      <c r="J378" s="329"/>
      <c r="K378" s="329"/>
      <c r="L378" s="329"/>
      <c r="M378" s="329"/>
      <c r="N378" s="329"/>
      <c r="O378" s="329">
        <f>SUM(O221:O376)</f>
        <v>1005</v>
      </c>
      <c r="P378" s="329">
        <f>SUM(P221:P376)</f>
        <v>1005</v>
      </c>
      <c r="Q378" s="329">
        <f>SUM(Q221:Q376)</f>
        <v>1006</v>
      </c>
      <c r="R378" s="329"/>
      <c r="S378" s="329"/>
      <c r="T378" s="329"/>
      <c r="U378" s="329"/>
      <c r="V378" s="329"/>
      <c r="W378" s="329"/>
      <c r="X378" s="329"/>
      <c r="Y378" s="329">
        <f>IF(Y219="kWh",SUMPRODUCT(D221:D376,Y221:Y376))</f>
        <v>7082840</v>
      </c>
      <c r="Z378" s="329">
        <f>IF(Z219="kWh",SUMPRODUCT(D221:D376,Z221:Z376))</f>
        <v>94709.596161599999</v>
      </c>
      <c r="AA378" s="329">
        <f>IF(AA219="kw",SUMPRODUCT(N221:N376,O221:O376,AA221:AA376),SUMPRODUCT(D221:D376,AA221:AA376))</f>
        <v>3552.1985999999997</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4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0</v>
      </c>
      <c r="Z379" s="392">
        <f>HLOOKUP(Z218,'2. LRAMVA Threshold'!$B$42:$Q$53,8,FALSE)</f>
        <v>0</v>
      </c>
      <c r="AA379" s="392">
        <f>HLOOKUP(AA218,'2. LRAMVA Threshold'!$B$42:$Q$53,8,FALSE)</f>
        <v>0</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ht="15">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ht="15">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1.1299999999999999E-2</v>
      </c>
      <c r="Z381" s="341">
        <f>HLOOKUP(Z$35,'3.  Distribution Rates'!$C$122:$P$133,8,FALSE)</f>
        <v>2.07E-2</v>
      </c>
      <c r="AA381" s="341">
        <f>HLOOKUP(AA$35,'3.  Distribution Rates'!$C$122:$P$133,8,FALSE)</f>
        <v>4.165</v>
      </c>
      <c r="AB381" s="341">
        <f>HLOOKUP(AB$35,'3.  Distribution Rates'!$C$122:$P$133,8,FALSE)</f>
        <v>7.0213000000000001</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ht="15">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10116.128492999998</v>
      </c>
      <c r="Z382" s="378">
        <f>'4.  2011-2014 LRAM'!Z139*Z381</f>
        <v>678.96</v>
      </c>
      <c r="AA382" s="378">
        <f>'4.  2011-2014 LRAM'!AA139*AA381</f>
        <v>15030.4854</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SUM(Y382:AL382)</f>
        <v>25825.573893000001</v>
      </c>
    </row>
    <row r="383" spans="1:42" ht="15">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7480.4981869999992</v>
      </c>
      <c r="Z383" s="378">
        <f>'4.  2011-2014 LRAM'!Z268*Z381</f>
        <v>706.99111200000004</v>
      </c>
      <c r="AA383" s="378">
        <f>'4.  2011-2014 LRAM'!AA268*AA381</f>
        <v>16627.8462</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SUM(Y383:AL383)</f>
        <v>24815.335499000001</v>
      </c>
    </row>
    <row r="384" spans="1:42" ht="15">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8306.0264669999997</v>
      </c>
      <c r="Z384" s="378">
        <f>'4.  2011-2014 LRAM'!Z397*Z381</f>
        <v>2270.3670990000001</v>
      </c>
      <c r="AA384" s="378">
        <f>'4.  2011-2014 LRAM'!AA397*AA381</f>
        <v>21646.837799999998</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SUM(Y384:AL384)</f>
        <v>32223.231365999996</v>
      </c>
    </row>
    <row r="385" spans="2:39" ht="15">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19676.1476</v>
      </c>
      <c r="Z385" s="378">
        <f>'4.  2011-2014 LRAM'!Z527*Z381</f>
        <v>13993.0137</v>
      </c>
      <c r="AA385" s="378">
        <f>'4.  2011-2014 LRAM'!AA527*AA381</f>
        <v>21094.558800000003</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ref="AM385:AM387" si="1125">SUM(Y385:AL385)</f>
        <v>54763.720100000006</v>
      </c>
    </row>
    <row r="386" spans="2:39" ht="15">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6">Y208*Y381</f>
        <v>28754.205999999998</v>
      </c>
      <c r="Z386" s="378">
        <f t="shared" si="1126"/>
        <v>12656.366923310354</v>
      </c>
      <c r="AA386" s="378">
        <f t="shared" si="1126"/>
        <v>16247.947820160001</v>
      </c>
      <c r="AB386" s="378">
        <f t="shared" si="1126"/>
        <v>0</v>
      </c>
      <c r="AC386" s="378">
        <f t="shared" si="1126"/>
        <v>0</v>
      </c>
      <c r="AD386" s="378">
        <f t="shared" si="1126"/>
        <v>0</v>
      </c>
      <c r="AE386" s="378">
        <f t="shared" si="1126"/>
        <v>0</v>
      </c>
      <c r="AF386" s="378">
        <f t="shared" si="1126"/>
        <v>0</v>
      </c>
      <c r="AG386" s="378">
        <f t="shared" si="1126"/>
        <v>0</v>
      </c>
      <c r="AH386" s="378">
        <f t="shared" si="1126"/>
        <v>0</v>
      </c>
      <c r="AI386" s="378">
        <f t="shared" si="1126"/>
        <v>0</v>
      </c>
      <c r="AJ386" s="378">
        <f t="shared" si="1126"/>
        <v>0</v>
      </c>
      <c r="AK386" s="378">
        <f t="shared" si="1126"/>
        <v>0</v>
      </c>
      <c r="AL386" s="378">
        <f t="shared" si="1126"/>
        <v>0</v>
      </c>
      <c r="AM386" s="629">
        <f t="shared" si="1125"/>
        <v>57658.520743470348</v>
      </c>
    </row>
    <row r="387" spans="2:39" ht="15">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80036.09199999999</v>
      </c>
      <c r="Z387" s="378">
        <f t="shared" ref="Z387:AL387" si="1127">Z378*Z381</f>
        <v>1960.48864054512</v>
      </c>
      <c r="AA387" s="378">
        <f t="shared" si="1127"/>
        <v>14794.907168999998</v>
      </c>
      <c r="AB387" s="378">
        <f t="shared" si="1127"/>
        <v>0</v>
      </c>
      <c r="AC387" s="378">
        <f t="shared" si="1127"/>
        <v>0</v>
      </c>
      <c r="AD387" s="378">
        <f t="shared" si="1127"/>
        <v>0</v>
      </c>
      <c r="AE387" s="378">
        <f t="shared" si="1127"/>
        <v>0</v>
      </c>
      <c r="AF387" s="378">
        <f t="shared" si="1127"/>
        <v>0</v>
      </c>
      <c r="AG387" s="378">
        <f t="shared" si="1127"/>
        <v>0</v>
      </c>
      <c r="AH387" s="378">
        <f t="shared" si="1127"/>
        <v>0</v>
      </c>
      <c r="AI387" s="378">
        <f t="shared" si="1127"/>
        <v>0</v>
      </c>
      <c r="AJ387" s="378">
        <f t="shared" si="1127"/>
        <v>0</v>
      </c>
      <c r="AK387" s="378">
        <f t="shared" si="1127"/>
        <v>0</v>
      </c>
      <c r="AL387" s="378">
        <f t="shared" si="1127"/>
        <v>0</v>
      </c>
      <c r="AM387" s="629">
        <f t="shared" si="1125"/>
        <v>96791.487809545113</v>
      </c>
    </row>
    <row r="388" spans="2:39" ht="15.4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154369.09874699998</v>
      </c>
      <c r="Z388" s="346">
        <f t="shared" ref="Z388:AE388" si="1128">SUM(Z382:Z387)</f>
        <v>32266.187474855476</v>
      </c>
      <c r="AA388" s="346">
        <f t="shared" si="1128"/>
        <v>105442.58318916</v>
      </c>
      <c r="AB388" s="346">
        <f t="shared" si="1128"/>
        <v>0</v>
      </c>
      <c r="AC388" s="346">
        <f t="shared" si="1128"/>
        <v>0</v>
      </c>
      <c r="AD388" s="346">
        <f t="shared" si="1128"/>
        <v>0</v>
      </c>
      <c r="AE388" s="346">
        <f t="shared" si="1128"/>
        <v>0</v>
      </c>
      <c r="AF388" s="346">
        <f>SUM(AF382:AF387)</f>
        <v>0</v>
      </c>
      <c r="AG388" s="346">
        <f t="shared" ref="AG388:AL388" si="1129">SUM(AG382:AG387)</f>
        <v>0</v>
      </c>
      <c r="AH388" s="346">
        <f t="shared" si="1129"/>
        <v>0</v>
      </c>
      <c r="AI388" s="346">
        <f t="shared" si="1129"/>
        <v>0</v>
      </c>
      <c r="AJ388" s="346">
        <f t="shared" si="1129"/>
        <v>0</v>
      </c>
      <c r="AK388" s="346">
        <f t="shared" si="1129"/>
        <v>0</v>
      </c>
      <c r="AL388" s="346">
        <f t="shared" si="1129"/>
        <v>0</v>
      </c>
      <c r="AM388" s="407">
        <f>SUM(AM382:AM387)</f>
        <v>292077.86941101548</v>
      </c>
    </row>
    <row r="389" spans="2:39" ht="15.4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0</v>
      </c>
      <c r="Z389" s="347">
        <f t="shared" ref="Z389:AE389" si="1130">Z379*Z381</f>
        <v>0</v>
      </c>
      <c r="AA389" s="347">
        <f t="shared" si="1130"/>
        <v>0</v>
      </c>
      <c r="AB389" s="347">
        <f t="shared" si="1130"/>
        <v>0</v>
      </c>
      <c r="AC389" s="347">
        <f t="shared" si="1130"/>
        <v>0</v>
      </c>
      <c r="AD389" s="347">
        <f t="shared" si="1130"/>
        <v>0</v>
      </c>
      <c r="AE389" s="347">
        <f t="shared" si="1130"/>
        <v>0</v>
      </c>
      <c r="AF389" s="347">
        <f>AF379*AF381</f>
        <v>0</v>
      </c>
      <c r="AG389" s="347">
        <f t="shared" ref="AG389:AL389" si="1131">AG379*AG381</f>
        <v>0</v>
      </c>
      <c r="AH389" s="347">
        <f t="shared" si="1131"/>
        <v>0</v>
      </c>
      <c r="AI389" s="347">
        <f t="shared" si="1131"/>
        <v>0</v>
      </c>
      <c r="AJ389" s="347">
        <f t="shared" si="1131"/>
        <v>0</v>
      </c>
      <c r="AK389" s="347">
        <f t="shared" si="1131"/>
        <v>0</v>
      </c>
      <c r="AL389" s="347">
        <f t="shared" si="1131"/>
        <v>0</v>
      </c>
      <c r="AM389" s="407">
        <f>SUM(Y389:AL389)</f>
        <v>0</v>
      </c>
    </row>
    <row r="390" spans="2:39" ht="15.4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292077.86941101548</v>
      </c>
    </row>
    <row r="391" spans="2:39" ht="15">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ht="15">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7082840</v>
      </c>
      <c r="Z392" s="291">
        <f>SUMPRODUCT(E221:E376,Z221:Z376)</f>
        <v>94709.576159999997</v>
      </c>
      <c r="AA392" s="291">
        <f t="shared" ref="AA392:AL392" si="1132">IF(AA219="kw",SUMPRODUCT($N$221:$N$376,$P$221:$P$376,AA221:AA376),SUMPRODUCT($E$221:$E$376,AA221:AA376))</f>
        <v>3552.1985999999997</v>
      </c>
      <c r="AB392" s="291">
        <f t="shared" si="1132"/>
        <v>0</v>
      </c>
      <c r="AC392" s="291">
        <f t="shared" si="1132"/>
        <v>0</v>
      </c>
      <c r="AD392" s="291">
        <f t="shared" si="1132"/>
        <v>0</v>
      </c>
      <c r="AE392" s="291">
        <f t="shared" si="1132"/>
        <v>0</v>
      </c>
      <c r="AF392" s="291">
        <f t="shared" si="1132"/>
        <v>0</v>
      </c>
      <c r="AG392" s="291">
        <f t="shared" si="1132"/>
        <v>0</v>
      </c>
      <c r="AH392" s="291">
        <f t="shared" si="1132"/>
        <v>0</v>
      </c>
      <c r="AI392" s="291">
        <f t="shared" si="1132"/>
        <v>0</v>
      </c>
      <c r="AJ392" s="291">
        <f t="shared" si="1132"/>
        <v>0</v>
      </c>
      <c r="AK392" s="291">
        <f t="shared" si="1132"/>
        <v>0</v>
      </c>
      <c r="AL392" s="291">
        <f t="shared" si="1132"/>
        <v>0</v>
      </c>
      <c r="AM392" s="348"/>
    </row>
    <row r="393" spans="2:39" ht="15">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7082840</v>
      </c>
      <c r="Z393" s="291">
        <f>SUMPRODUCT(F221:F376,Z221:Z376)</f>
        <v>94730.411160000003</v>
      </c>
      <c r="AA393" s="291">
        <f t="shared" ref="AA393:AL393" si="1133">IF(AA219="kw",SUMPRODUCT($N$221:$N$376,$Q$221:$Q$376,AA221:AA376),SUMPRODUCT($F$221:$F$376,AA221:AA376))</f>
        <v>3563.7271199999996</v>
      </c>
      <c r="AB393" s="291">
        <f t="shared" si="1133"/>
        <v>0</v>
      </c>
      <c r="AC393" s="291">
        <f t="shared" si="1133"/>
        <v>0</v>
      </c>
      <c r="AD393" s="291">
        <f t="shared" si="1133"/>
        <v>0</v>
      </c>
      <c r="AE393" s="291">
        <f t="shared" si="1133"/>
        <v>0</v>
      </c>
      <c r="AF393" s="291">
        <f t="shared" si="1133"/>
        <v>0</v>
      </c>
      <c r="AG393" s="291">
        <f t="shared" si="1133"/>
        <v>0</v>
      </c>
      <c r="AH393" s="291">
        <f t="shared" si="1133"/>
        <v>0</v>
      </c>
      <c r="AI393" s="291">
        <f t="shared" si="1133"/>
        <v>0</v>
      </c>
      <c r="AJ393" s="291">
        <f t="shared" si="1133"/>
        <v>0</v>
      </c>
      <c r="AK393" s="291">
        <f t="shared" si="1133"/>
        <v>0</v>
      </c>
      <c r="AL393" s="291">
        <f t="shared" si="1133"/>
        <v>0</v>
      </c>
      <c r="AM393" s="337"/>
    </row>
    <row r="394" spans="2:39" ht="15">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0</v>
      </c>
      <c r="Z394" s="291">
        <f>SUMPRODUCT(G221:G376,Z221:Z376)</f>
        <v>0</v>
      </c>
      <c r="AA394" s="291">
        <f t="shared" ref="AA394:AL394" si="1134">IF(AA219="kw",SUMPRODUCT($N$221:$N$376,$R$221:$R$376,AA221:AA376),SUMPRODUCT($G$221:$G$376,AA221:AA376))</f>
        <v>0</v>
      </c>
      <c r="AB394" s="291">
        <f t="shared" si="1134"/>
        <v>0</v>
      </c>
      <c r="AC394" s="291">
        <f t="shared" si="1134"/>
        <v>0</v>
      </c>
      <c r="AD394" s="291">
        <f t="shared" si="1134"/>
        <v>0</v>
      </c>
      <c r="AE394" s="291">
        <f t="shared" si="1134"/>
        <v>0</v>
      </c>
      <c r="AF394" s="291">
        <f t="shared" si="1134"/>
        <v>0</v>
      </c>
      <c r="AG394" s="291">
        <f t="shared" si="1134"/>
        <v>0</v>
      </c>
      <c r="AH394" s="291">
        <f t="shared" si="1134"/>
        <v>0</v>
      </c>
      <c r="AI394" s="291">
        <f t="shared" si="1134"/>
        <v>0</v>
      </c>
      <c r="AJ394" s="291">
        <f t="shared" si="1134"/>
        <v>0</v>
      </c>
      <c r="AK394" s="291">
        <f t="shared" si="1134"/>
        <v>0</v>
      </c>
      <c r="AL394" s="291">
        <f t="shared" si="1134"/>
        <v>0</v>
      </c>
      <c r="AM394" s="337"/>
    </row>
    <row r="395" spans="2:39" ht="15">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0</v>
      </c>
      <c r="Z395" s="326">
        <f>SUMPRODUCT(H221:H376,Z221:Z376)</f>
        <v>0</v>
      </c>
      <c r="AA395" s="326">
        <f t="shared" ref="AA395:AL395" si="1135">IF(AA219="kw",SUMPRODUCT($N$221:$N$376,$S$221:$S$376,AA221:AA376),SUMPRODUCT($H$221:$H$376,AA221:AA376))</f>
        <v>0</v>
      </c>
      <c r="AB395" s="326">
        <f t="shared" si="1135"/>
        <v>0</v>
      </c>
      <c r="AC395" s="326">
        <f t="shared" si="1135"/>
        <v>0</v>
      </c>
      <c r="AD395" s="326">
        <f t="shared" si="1135"/>
        <v>0</v>
      </c>
      <c r="AE395" s="326">
        <f t="shared" si="1135"/>
        <v>0</v>
      </c>
      <c r="AF395" s="326">
        <f t="shared" si="1135"/>
        <v>0</v>
      </c>
      <c r="AG395" s="326">
        <f t="shared" si="1135"/>
        <v>0</v>
      </c>
      <c r="AH395" s="326">
        <f t="shared" si="1135"/>
        <v>0</v>
      </c>
      <c r="AI395" s="326">
        <f t="shared" si="1135"/>
        <v>0</v>
      </c>
      <c r="AJ395" s="326">
        <f t="shared" si="1135"/>
        <v>0</v>
      </c>
      <c r="AK395" s="326">
        <f t="shared" si="1135"/>
        <v>0</v>
      </c>
      <c r="AL395" s="326">
        <f t="shared" si="1135"/>
        <v>0</v>
      </c>
      <c r="AM395" s="386"/>
    </row>
    <row r="396" spans="2:39" ht="21" customHeight="1">
      <c r="B396" s="368" t="s">
        <v>585</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45">
      <c r="B399" s="280" t="s">
        <v>291</v>
      </c>
      <c r="C399" s="281"/>
      <c r="D399" s="590" t="s">
        <v>526</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1100" t="s">
        <v>211</v>
      </c>
      <c r="C400" s="1102" t="s">
        <v>33</v>
      </c>
      <c r="D400" s="284" t="s">
        <v>422</v>
      </c>
      <c r="E400" s="1104" t="s">
        <v>209</v>
      </c>
      <c r="F400" s="1105"/>
      <c r="G400" s="1105"/>
      <c r="H400" s="1105"/>
      <c r="I400" s="1105"/>
      <c r="J400" s="1105"/>
      <c r="K400" s="1105"/>
      <c r="L400" s="1105"/>
      <c r="M400" s="1106"/>
      <c r="N400" s="1107" t="s">
        <v>213</v>
      </c>
      <c r="O400" s="284" t="s">
        <v>423</v>
      </c>
      <c r="P400" s="1104" t="s">
        <v>212</v>
      </c>
      <c r="Q400" s="1105"/>
      <c r="R400" s="1105"/>
      <c r="S400" s="1105"/>
      <c r="T400" s="1105"/>
      <c r="U400" s="1105"/>
      <c r="V400" s="1105"/>
      <c r="W400" s="1105"/>
      <c r="X400" s="1106"/>
      <c r="Y400" s="1097" t="s">
        <v>243</v>
      </c>
      <c r="Z400" s="1098"/>
      <c r="AA400" s="1098"/>
      <c r="AB400" s="1098"/>
      <c r="AC400" s="1098"/>
      <c r="AD400" s="1098"/>
      <c r="AE400" s="1098"/>
      <c r="AF400" s="1098"/>
      <c r="AG400" s="1098"/>
      <c r="AH400" s="1098"/>
      <c r="AI400" s="1098"/>
      <c r="AJ400" s="1098"/>
      <c r="AK400" s="1098"/>
      <c r="AL400" s="1098"/>
      <c r="AM400" s="1099"/>
    </row>
    <row r="401" spans="1:39" ht="61.5" customHeight="1">
      <c r="B401" s="1101"/>
      <c r="C401" s="1103"/>
      <c r="D401" s="285">
        <v>2017</v>
      </c>
      <c r="E401" s="285">
        <v>2018</v>
      </c>
      <c r="F401" s="285">
        <v>2019</v>
      </c>
      <c r="G401" s="285">
        <v>2020</v>
      </c>
      <c r="H401" s="285">
        <v>2021</v>
      </c>
      <c r="I401" s="285">
        <v>2022</v>
      </c>
      <c r="J401" s="285">
        <v>2023</v>
      </c>
      <c r="K401" s="285">
        <v>2024</v>
      </c>
      <c r="L401" s="285">
        <v>2025</v>
      </c>
      <c r="M401" s="285">
        <v>2026</v>
      </c>
      <c r="N401" s="1108"/>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GS&gt;50 kW</v>
      </c>
      <c r="AB401" s="285" t="str">
        <f>'1.  LRAMVA Summary'!G52</f>
        <v>Streetlighting</v>
      </c>
      <c r="AC401" s="285" t="str">
        <f>'1.  LRAMVA Summary'!H52</f>
        <v/>
      </c>
      <c r="AD401" s="285" t="str">
        <f>'1.  LRAMVA Summary'!I52</f>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f>'1.  LRAMVA Summary'!H53</f>
        <v>0</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45" outlineLevel="1">
      <c r="A403" s="532"/>
      <c r="B403" s="504"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ht="15"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ht="15" outlineLevel="1">
      <c r="A405" s="532"/>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136">Z404</f>
        <v>0</v>
      </c>
      <c r="AA405" s="411">
        <f t="shared" ref="AA405" si="1137">AA404</f>
        <v>0</v>
      </c>
      <c r="AB405" s="411">
        <f t="shared" ref="AB405" si="1138">AB404</f>
        <v>0</v>
      </c>
      <c r="AC405" s="411">
        <f t="shared" ref="AC405" si="1139">AC404</f>
        <v>0</v>
      </c>
      <c r="AD405" s="411">
        <f t="shared" ref="AD405" si="1140">AD404</f>
        <v>0</v>
      </c>
      <c r="AE405" s="411">
        <f t="shared" ref="AE405" si="1141">AE404</f>
        <v>0</v>
      </c>
      <c r="AF405" s="411">
        <f t="shared" ref="AF405" si="1142">AF404</f>
        <v>0</v>
      </c>
      <c r="AG405" s="411">
        <f t="shared" ref="AG405" si="1143">AG404</f>
        <v>0</v>
      </c>
      <c r="AH405" s="411">
        <f t="shared" ref="AH405" si="1144">AH404</f>
        <v>0</v>
      </c>
      <c r="AI405" s="411">
        <f t="shared" ref="AI405" si="1145">AI404</f>
        <v>0</v>
      </c>
      <c r="AJ405" s="411">
        <f t="shared" ref="AJ405" si="1146">AJ404</f>
        <v>0</v>
      </c>
      <c r="AK405" s="411">
        <f t="shared" ref="AK405" si="1147">AK404</f>
        <v>0</v>
      </c>
      <c r="AL405" s="411">
        <f t="shared" ref="AL405" si="1148">AL404</f>
        <v>0</v>
      </c>
      <c r="AM405" s="297"/>
    </row>
    <row r="406" spans="1:39" ht="15.45"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ht="15"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ht="15"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49">Z407</f>
        <v>0</v>
      </c>
      <c r="AA408" s="411">
        <f t="shared" ref="AA408" si="1150">AA407</f>
        <v>0</v>
      </c>
      <c r="AB408" s="411">
        <f t="shared" ref="AB408" si="1151">AB407</f>
        <v>0</v>
      </c>
      <c r="AC408" s="411">
        <f t="shared" ref="AC408" si="1152">AC407</f>
        <v>0</v>
      </c>
      <c r="AD408" s="411">
        <f t="shared" ref="AD408" si="1153">AD407</f>
        <v>0</v>
      </c>
      <c r="AE408" s="411">
        <f t="shared" ref="AE408" si="1154">AE407</f>
        <v>0</v>
      </c>
      <c r="AF408" s="411">
        <f t="shared" ref="AF408" si="1155">AF407</f>
        <v>0</v>
      </c>
      <c r="AG408" s="411">
        <f t="shared" ref="AG408" si="1156">AG407</f>
        <v>0</v>
      </c>
      <c r="AH408" s="411">
        <f t="shared" ref="AH408" si="1157">AH407</f>
        <v>0</v>
      </c>
      <c r="AI408" s="411">
        <f t="shared" ref="AI408" si="1158">AI407</f>
        <v>0</v>
      </c>
      <c r="AJ408" s="411">
        <f t="shared" ref="AJ408" si="1159">AJ407</f>
        <v>0</v>
      </c>
      <c r="AK408" s="411">
        <f t="shared" ref="AK408" si="1160">AK407</f>
        <v>0</v>
      </c>
      <c r="AL408" s="411">
        <f t="shared" ref="AL408" si="1161">AL407</f>
        <v>0</v>
      </c>
      <c r="AM408" s="297"/>
    </row>
    <row r="409" spans="1:39" ht="15.45"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ht="15"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ht="15"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62">Z410</f>
        <v>0</v>
      </c>
      <c r="AA411" s="411">
        <f t="shared" ref="AA411" si="1163">AA410</f>
        <v>0</v>
      </c>
      <c r="AB411" s="411">
        <f t="shared" ref="AB411" si="1164">AB410</f>
        <v>0</v>
      </c>
      <c r="AC411" s="411">
        <f t="shared" ref="AC411" si="1165">AC410</f>
        <v>0</v>
      </c>
      <c r="AD411" s="411">
        <f t="shared" ref="AD411" si="1166">AD410</f>
        <v>0</v>
      </c>
      <c r="AE411" s="411">
        <f t="shared" ref="AE411" si="1167">AE410</f>
        <v>0</v>
      </c>
      <c r="AF411" s="411">
        <f t="shared" ref="AF411" si="1168">AF410</f>
        <v>0</v>
      </c>
      <c r="AG411" s="411">
        <f t="shared" ref="AG411" si="1169">AG410</f>
        <v>0</v>
      </c>
      <c r="AH411" s="411">
        <f t="shared" ref="AH411" si="1170">AH410</f>
        <v>0</v>
      </c>
      <c r="AI411" s="411">
        <f t="shared" ref="AI411" si="1171">AI410</f>
        <v>0</v>
      </c>
      <c r="AJ411" s="411">
        <f t="shared" ref="AJ411" si="1172">AJ410</f>
        <v>0</v>
      </c>
      <c r="AK411" s="411">
        <f t="shared" ref="AK411" si="1173">AK410</f>
        <v>0</v>
      </c>
      <c r="AL411" s="411">
        <f t="shared" ref="AL411" si="1174">AL410</f>
        <v>0</v>
      </c>
      <c r="AM411" s="297"/>
    </row>
    <row r="412" spans="1:39" ht="15"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ht="15" outlineLevel="1">
      <c r="A413" s="532">
        <v>4</v>
      </c>
      <c r="B413" s="520" t="s">
        <v>675</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ht="15"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75">Z413</f>
        <v>0</v>
      </c>
      <c r="AA414" s="411">
        <f t="shared" ref="AA414" si="1176">AA413</f>
        <v>0</v>
      </c>
      <c r="AB414" s="411">
        <f t="shared" ref="AB414" si="1177">AB413</f>
        <v>0</v>
      </c>
      <c r="AC414" s="411">
        <f t="shared" ref="AC414" si="1178">AC413</f>
        <v>0</v>
      </c>
      <c r="AD414" s="411">
        <f t="shared" ref="AD414" si="1179">AD413</f>
        <v>0</v>
      </c>
      <c r="AE414" s="411">
        <f t="shared" ref="AE414" si="1180">AE413</f>
        <v>0</v>
      </c>
      <c r="AF414" s="411">
        <f t="shared" ref="AF414" si="1181">AF413</f>
        <v>0</v>
      </c>
      <c r="AG414" s="411">
        <f t="shared" ref="AG414" si="1182">AG413</f>
        <v>0</v>
      </c>
      <c r="AH414" s="411">
        <f t="shared" ref="AH414" si="1183">AH413</f>
        <v>0</v>
      </c>
      <c r="AI414" s="411">
        <f t="shared" ref="AI414" si="1184">AI413</f>
        <v>0</v>
      </c>
      <c r="AJ414" s="411">
        <f t="shared" ref="AJ414" si="1185">AJ413</f>
        <v>0</v>
      </c>
      <c r="AK414" s="411">
        <f t="shared" ref="AK414" si="1186">AK413</f>
        <v>0</v>
      </c>
      <c r="AL414" s="411">
        <f t="shared" ref="AL414" si="1187">AL413</f>
        <v>0</v>
      </c>
      <c r="AM414" s="297"/>
    </row>
    <row r="415" spans="1:39" ht="15"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ht="15"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88">Z416</f>
        <v>0</v>
      </c>
      <c r="AA417" s="411">
        <f t="shared" ref="AA417" si="1189">AA416</f>
        <v>0</v>
      </c>
      <c r="AB417" s="411">
        <f t="shared" ref="AB417" si="1190">AB416</f>
        <v>0</v>
      </c>
      <c r="AC417" s="411">
        <f t="shared" ref="AC417" si="1191">AC416</f>
        <v>0</v>
      </c>
      <c r="AD417" s="411">
        <f t="shared" ref="AD417" si="1192">AD416</f>
        <v>0</v>
      </c>
      <c r="AE417" s="411">
        <f t="shared" ref="AE417" si="1193">AE416</f>
        <v>0</v>
      </c>
      <c r="AF417" s="411">
        <f t="shared" ref="AF417" si="1194">AF416</f>
        <v>0</v>
      </c>
      <c r="AG417" s="411">
        <f t="shared" ref="AG417" si="1195">AG416</f>
        <v>0</v>
      </c>
      <c r="AH417" s="411">
        <f t="shared" ref="AH417" si="1196">AH416</f>
        <v>0</v>
      </c>
      <c r="AI417" s="411">
        <f t="shared" ref="AI417" si="1197">AI416</f>
        <v>0</v>
      </c>
      <c r="AJ417" s="411">
        <f t="shared" ref="AJ417" si="1198">AJ416</f>
        <v>0</v>
      </c>
      <c r="AK417" s="411">
        <f t="shared" ref="AK417" si="1199">AK416</f>
        <v>0</v>
      </c>
      <c r="AL417" s="411">
        <f t="shared" ref="AL417" si="1200">AL416</f>
        <v>0</v>
      </c>
      <c r="AM417" s="297"/>
    </row>
    <row r="418" spans="1:39" ht="15"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45" outlineLevel="1">
      <c r="A419" s="532"/>
      <c r="B419" s="514" t="s">
        <v>498</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ht="15"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ht="15" outlineLevel="1">
      <c r="A421" s="532"/>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201">Z420</f>
        <v>0</v>
      </c>
      <c r="AA421" s="411">
        <f t="shared" ref="AA421" si="1202">AA420</f>
        <v>0</v>
      </c>
      <c r="AB421" s="411">
        <f t="shared" ref="AB421" si="1203">AB420</f>
        <v>0</v>
      </c>
      <c r="AC421" s="411">
        <f t="shared" ref="AC421" si="1204">AC420</f>
        <v>0</v>
      </c>
      <c r="AD421" s="411">
        <f t="shared" ref="AD421" si="1205">AD420</f>
        <v>0</v>
      </c>
      <c r="AE421" s="411">
        <f t="shared" ref="AE421" si="1206">AE420</f>
        <v>0</v>
      </c>
      <c r="AF421" s="411">
        <f t="shared" ref="AF421" si="1207">AF420</f>
        <v>0</v>
      </c>
      <c r="AG421" s="411">
        <f t="shared" ref="AG421" si="1208">AG420</f>
        <v>0</v>
      </c>
      <c r="AH421" s="411">
        <f t="shared" ref="AH421" si="1209">AH420</f>
        <v>0</v>
      </c>
      <c r="AI421" s="411">
        <f t="shared" ref="AI421" si="1210">AI420</f>
        <v>0</v>
      </c>
      <c r="AJ421" s="411">
        <f t="shared" ref="AJ421" si="1211">AJ420</f>
        <v>0</v>
      </c>
      <c r="AK421" s="411">
        <f t="shared" ref="AK421" si="1212">AK420</f>
        <v>0</v>
      </c>
      <c r="AL421" s="411">
        <f t="shared" ref="AL421" si="1213">AL420</f>
        <v>0</v>
      </c>
      <c r="AM421" s="311"/>
    </row>
    <row r="422" spans="1:39" ht="15"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ht="15" outlineLevel="1">
      <c r="A424" s="532"/>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4">Z423</f>
        <v>0</v>
      </c>
      <c r="AA424" s="411">
        <f t="shared" ref="AA424" si="1215">AA423</f>
        <v>0</v>
      </c>
      <c r="AB424" s="411">
        <f t="shared" ref="AB424" si="1216">AB423</f>
        <v>0</v>
      </c>
      <c r="AC424" s="411">
        <f t="shared" ref="AC424" si="1217">AC423</f>
        <v>0</v>
      </c>
      <c r="AD424" s="411">
        <f t="shared" ref="AD424" si="1218">AD423</f>
        <v>0</v>
      </c>
      <c r="AE424" s="411">
        <f t="shared" ref="AE424" si="1219">AE423</f>
        <v>0</v>
      </c>
      <c r="AF424" s="411">
        <f t="shared" ref="AF424" si="1220">AF423</f>
        <v>0</v>
      </c>
      <c r="AG424" s="411">
        <f t="shared" ref="AG424" si="1221">AG423</f>
        <v>0</v>
      </c>
      <c r="AH424" s="411">
        <f t="shared" ref="AH424" si="1222">AH423</f>
        <v>0</v>
      </c>
      <c r="AI424" s="411">
        <f t="shared" ref="AI424" si="1223">AI423</f>
        <v>0</v>
      </c>
      <c r="AJ424" s="411">
        <f t="shared" ref="AJ424" si="1224">AJ423</f>
        <v>0</v>
      </c>
      <c r="AK424" s="411">
        <f t="shared" ref="AK424" si="1225">AK423</f>
        <v>0</v>
      </c>
      <c r="AL424" s="411">
        <f t="shared" ref="AL424" si="1226">AL423</f>
        <v>0</v>
      </c>
      <c r="AM424" s="311"/>
    </row>
    <row r="425" spans="1:39" ht="15"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ht="15" outlineLevel="1">
      <c r="A427" s="532"/>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7">Z426</f>
        <v>0</v>
      </c>
      <c r="AA427" s="411">
        <f t="shared" ref="AA427" si="1228">AA426</f>
        <v>0</v>
      </c>
      <c r="AB427" s="411">
        <f t="shared" ref="AB427" si="1229">AB426</f>
        <v>0</v>
      </c>
      <c r="AC427" s="411">
        <f t="shared" ref="AC427" si="1230">AC426</f>
        <v>0</v>
      </c>
      <c r="AD427" s="411">
        <f t="shared" ref="AD427" si="1231">AD426</f>
        <v>0</v>
      </c>
      <c r="AE427" s="411">
        <f t="shared" ref="AE427" si="1232">AE426</f>
        <v>0</v>
      </c>
      <c r="AF427" s="411">
        <f t="shared" ref="AF427" si="1233">AF426</f>
        <v>0</v>
      </c>
      <c r="AG427" s="411">
        <f t="shared" ref="AG427" si="1234">AG426</f>
        <v>0</v>
      </c>
      <c r="AH427" s="411">
        <f t="shared" ref="AH427" si="1235">AH426</f>
        <v>0</v>
      </c>
      <c r="AI427" s="411">
        <f t="shared" ref="AI427" si="1236">AI426</f>
        <v>0</v>
      </c>
      <c r="AJ427" s="411">
        <f t="shared" ref="AJ427" si="1237">AJ426</f>
        <v>0</v>
      </c>
      <c r="AK427" s="411">
        <f t="shared" ref="AK427" si="1238">AK426</f>
        <v>0</v>
      </c>
      <c r="AL427" s="411">
        <f t="shared" ref="AL427" si="1239">AL426</f>
        <v>0</v>
      </c>
      <c r="AM427" s="311"/>
    </row>
    <row r="428" spans="1:39" ht="15"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ht="15" outlineLevel="1">
      <c r="A430" s="532"/>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40">Z429</f>
        <v>0</v>
      </c>
      <c r="AA430" s="411">
        <f t="shared" ref="AA430" si="1241">AA429</f>
        <v>0</v>
      </c>
      <c r="AB430" s="411">
        <f t="shared" ref="AB430" si="1242">AB429</f>
        <v>0</v>
      </c>
      <c r="AC430" s="411">
        <f t="shared" ref="AC430" si="1243">AC429</f>
        <v>0</v>
      </c>
      <c r="AD430" s="411">
        <f t="shared" ref="AD430" si="1244">AD429</f>
        <v>0</v>
      </c>
      <c r="AE430" s="411">
        <f t="shared" ref="AE430" si="1245">AE429</f>
        <v>0</v>
      </c>
      <c r="AF430" s="411">
        <f t="shared" ref="AF430" si="1246">AF429</f>
        <v>0</v>
      </c>
      <c r="AG430" s="411">
        <f t="shared" ref="AG430" si="1247">AG429</f>
        <v>0</v>
      </c>
      <c r="AH430" s="411">
        <f t="shared" ref="AH430" si="1248">AH429</f>
        <v>0</v>
      </c>
      <c r="AI430" s="411">
        <f t="shared" ref="AI430" si="1249">AI429</f>
        <v>0</v>
      </c>
      <c r="AJ430" s="411">
        <f t="shared" ref="AJ430" si="1250">AJ429</f>
        <v>0</v>
      </c>
      <c r="AK430" s="411">
        <f t="shared" ref="AK430" si="1251">AK429</f>
        <v>0</v>
      </c>
      <c r="AL430" s="411">
        <f t="shared" ref="AL430" si="1252">AL429</f>
        <v>0</v>
      </c>
      <c r="AM430" s="311"/>
    </row>
    <row r="431" spans="1:39" ht="15"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ht="15" outlineLevel="1">
      <c r="A433" s="532"/>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3">Z432</f>
        <v>0</v>
      </c>
      <c r="AA433" s="411">
        <f t="shared" ref="AA433" si="1254">AA432</f>
        <v>0</v>
      </c>
      <c r="AB433" s="411">
        <f t="shared" ref="AB433" si="1255">AB432</f>
        <v>0</v>
      </c>
      <c r="AC433" s="411">
        <f t="shared" ref="AC433" si="1256">AC432</f>
        <v>0</v>
      </c>
      <c r="AD433" s="411">
        <f t="shared" ref="AD433" si="1257">AD432</f>
        <v>0</v>
      </c>
      <c r="AE433" s="411">
        <f t="shared" ref="AE433" si="1258">AE432</f>
        <v>0</v>
      </c>
      <c r="AF433" s="411">
        <f t="shared" ref="AF433" si="1259">AF432</f>
        <v>0</v>
      </c>
      <c r="AG433" s="411">
        <f t="shared" ref="AG433" si="1260">AG432</f>
        <v>0</v>
      </c>
      <c r="AH433" s="411">
        <f t="shared" ref="AH433" si="1261">AH432</f>
        <v>0</v>
      </c>
      <c r="AI433" s="411">
        <f t="shared" ref="AI433" si="1262">AI432</f>
        <v>0</v>
      </c>
      <c r="AJ433" s="411">
        <f t="shared" ref="AJ433" si="1263">AJ432</f>
        <v>0</v>
      </c>
      <c r="AK433" s="411">
        <f t="shared" ref="AK433" si="1264">AK432</f>
        <v>0</v>
      </c>
      <c r="AL433" s="411">
        <f t="shared" ref="AL433" si="1265">AL432</f>
        <v>0</v>
      </c>
      <c r="AM433" s="311"/>
    </row>
    <row r="434" spans="1:40" ht="15"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45"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ht="15" outlineLevel="1">
      <c r="A437" s="532"/>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6">Z436</f>
        <v>0</v>
      </c>
      <c r="AA437" s="411">
        <f t="shared" ref="AA437" si="1267">AA436</f>
        <v>0</v>
      </c>
      <c r="AB437" s="411">
        <f t="shared" ref="AB437" si="1268">AB436</f>
        <v>0</v>
      </c>
      <c r="AC437" s="411">
        <f t="shared" ref="AC437" si="1269">AC436</f>
        <v>0</v>
      </c>
      <c r="AD437" s="411">
        <f t="shared" ref="AD437" si="1270">AD436</f>
        <v>0</v>
      </c>
      <c r="AE437" s="411">
        <f t="shared" ref="AE437" si="1271">AE436</f>
        <v>0</v>
      </c>
      <c r="AF437" s="411">
        <f t="shared" ref="AF437" si="1272">AF436</f>
        <v>0</v>
      </c>
      <c r="AG437" s="411">
        <f t="shared" ref="AG437" si="1273">AG436</f>
        <v>0</v>
      </c>
      <c r="AH437" s="411">
        <f t="shared" ref="AH437" si="1274">AH436</f>
        <v>0</v>
      </c>
      <c r="AI437" s="411">
        <f t="shared" ref="AI437" si="1275">AI436</f>
        <v>0</v>
      </c>
      <c r="AJ437" s="411">
        <f t="shared" ref="AJ437" si="1276">AJ436</f>
        <v>0</v>
      </c>
      <c r="AK437" s="411">
        <f t="shared" ref="AK437" si="1277">AK436</f>
        <v>0</v>
      </c>
      <c r="AL437" s="411">
        <f t="shared" ref="AL437" si="1278">AL436</f>
        <v>0</v>
      </c>
      <c r="AM437" s="297"/>
    </row>
    <row r="438" spans="1:40" ht="15"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30"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ht="15" outlineLevel="1">
      <c r="A440" s="532"/>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79">Z439</f>
        <v>0</v>
      </c>
      <c r="AA440" s="411">
        <f t="shared" ref="AA440" si="1280">AA439</f>
        <v>0</v>
      </c>
      <c r="AB440" s="411">
        <f t="shared" ref="AB440" si="1281">AB439</f>
        <v>0</v>
      </c>
      <c r="AC440" s="411">
        <f t="shared" ref="AC440" si="1282">AC439</f>
        <v>0</v>
      </c>
      <c r="AD440" s="411">
        <f t="shared" ref="AD440" si="1283">AD439</f>
        <v>0</v>
      </c>
      <c r="AE440" s="411">
        <f t="shared" ref="AE440" si="1284">AE439</f>
        <v>0</v>
      </c>
      <c r="AF440" s="411">
        <f t="shared" ref="AF440" si="1285">AF439</f>
        <v>0</v>
      </c>
      <c r="AG440" s="411">
        <f t="shared" ref="AG440" si="1286">AG439</f>
        <v>0</v>
      </c>
      <c r="AH440" s="411">
        <f t="shared" ref="AH440" si="1287">AH439</f>
        <v>0</v>
      </c>
      <c r="AI440" s="411">
        <f t="shared" ref="AI440" si="1288">AI439</f>
        <v>0</v>
      </c>
      <c r="AJ440" s="411">
        <f t="shared" ref="AJ440" si="1289">AJ439</f>
        <v>0</v>
      </c>
      <c r="AK440" s="411">
        <f t="shared" ref="AK440" si="1290">AK439</f>
        <v>0</v>
      </c>
      <c r="AL440" s="411">
        <f t="shared" ref="AL440" si="1291">AL439</f>
        <v>0</v>
      </c>
      <c r="AM440" s="297"/>
    </row>
    <row r="441" spans="1:40" ht="15"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ht="15" outlineLevel="1">
      <c r="A443" s="532"/>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92">Z442</f>
        <v>0</v>
      </c>
      <c r="AA443" s="411">
        <f t="shared" ref="AA443" si="1293">AA442</f>
        <v>0</v>
      </c>
      <c r="AB443" s="411">
        <f t="shared" ref="AB443" si="1294">AB442</f>
        <v>0</v>
      </c>
      <c r="AC443" s="411">
        <f t="shared" ref="AC443" si="1295">AC442</f>
        <v>0</v>
      </c>
      <c r="AD443" s="411">
        <f t="shared" ref="AD443" si="1296">AD442</f>
        <v>0</v>
      </c>
      <c r="AE443" s="411">
        <f t="shared" ref="AE443" si="1297">AE442</f>
        <v>0</v>
      </c>
      <c r="AF443" s="411">
        <f t="shared" ref="AF443" si="1298">AF442</f>
        <v>0</v>
      </c>
      <c r="AG443" s="411">
        <f t="shared" ref="AG443" si="1299">AG442</f>
        <v>0</v>
      </c>
      <c r="AH443" s="411">
        <f t="shared" ref="AH443" si="1300">AH442</f>
        <v>0</v>
      </c>
      <c r="AI443" s="411">
        <f t="shared" ref="AI443" si="1301">AI442</f>
        <v>0</v>
      </c>
      <c r="AJ443" s="411">
        <f t="shared" ref="AJ443" si="1302">AJ442</f>
        <v>0</v>
      </c>
      <c r="AK443" s="411">
        <f t="shared" ref="AK443" si="1303">AK442</f>
        <v>0</v>
      </c>
      <c r="AL443" s="411">
        <f t="shared" ref="AL443" si="1304">AL442</f>
        <v>0</v>
      </c>
      <c r="AM443" s="306"/>
    </row>
    <row r="444" spans="1:40" ht="15"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45"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ht="15"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ht="15" outlineLevel="1">
      <c r="A447" s="532"/>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5">Z446</f>
        <v>0</v>
      </c>
      <c r="AA447" s="411">
        <f t="shared" ref="AA447" si="1306">AA446</f>
        <v>0</v>
      </c>
      <c r="AB447" s="411">
        <f t="shared" ref="AB447" si="1307">AB446</f>
        <v>0</v>
      </c>
      <c r="AC447" s="411">
        <f t="shared" ref="AC447" si="1308">AC446</f>
        <v>0</v>
      </c>
      <c r="AD447" s="411">
        <f t="shared" ref="AD447" si="1309">AD446</f>
        <v>0</v>
      </c>
      <c r="AE447" s="411">
        <f t="shared" ref="AE447" si="1310">AE446</f>
        <v>0</v>
      </c>
      <c r="AF447" s="411">
        <f t="shared" ref="AF447" si="1311">AF446</f>
        <v>0</v>
      </c>
      <c r="AG447" s="411">
        <f t="shared" ref="AG447" si="1312">AG446</f>
        <v>0</v>
      </c>
      <c r="AH447" s="411">
        <f t="shared" ref="AH447" si="1313">AH446</f>
        <v>0</v>
      </c>
      <c r="AI447" s="411">
        <f t="shared" ref="AI447" si="1314">AI446</f>
        <v>0</v>
      </c>
      <c r="AJ447" s="411">
        <f t="shared" ref="AJ447" si="1315">AJ446</f>
        <v>0</v>
      </c>
      <c r="AK447" s="411">
        <f t="shared" ref="AK447" si="1316">AK446</f>
        <v>0</v>
      </c>
      <c r="AL447" s="411">
        <f t="shared" ref="AL447" si="1317">AL446</f>
        <v>0</v>
      </c>
      <c r="AM447" s="297"/>
    </row>
    <row r="448" spans="1:40" ht="15"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45" outlineLevel="1">
      <c r="A449" s="532"/>
      <c r="B449" s="504"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ht="15" outlineLevel="1">
      <c r="A450" s="532">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ht="15" outlineLevel="1">
      <c r="A451" s="532"/>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18">Z450</f>
        <v>0</v>
      </c>
      <c r="AA451" s="411">
        <f t="shared" si="1318"/>
        <v>0</v>
      </c>
      <c r="AB451" s="411">
        <f t="shared" si="1318"/>
        <v>0</v>
      </c>
      <c r="AC451" s="411">
        <f t="shared" si="1318"/>
        <v>0</v>
      </c>
      <c r="AD451" s="411">
        <f t="shared" si="1318"/>
        <v>0</v>
      </c>
      <c r="AE451" s="411">
        <f t="shared" si="1318"/>
        <v>0</v>
      </c>
      <c r="AF451" s="411">
        <f t="shared" si="1318"/>
        <v>0</v>
      </c>
      <c r="AG451" s="411">
        <f t="shared" si="1318"/>
        <v>0</v>
      </c>
      <c r="AH451" s="411">
        <f t="shared" si="1318"/>
        <v>0</v>
      </c>
      <c r="AI451" s="411">
        <f t="shared" si="1318"/>
        <v>0</v>
      </c>
      <c r="AJ451" s="411">
        <f t="shared" si="1318"/>
        <v>0</v>
      </c>
      <c r="AK451" s="411">
        <f t="shared" si="1318"/>
        <v>0</v>
      </c>
      <c r="AL451" s="411">
        <f t="shared" si="1318"/>
        <v>0</v>
      </c>
      <c r="AM451" s="297"/>
    </row>
    <row r="452" spans="1:40" ht="15"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ht="15" outlineLevel="1">
      <c r="A453" s="532">
        <v>16</v>
      </c>
      <c r="B453" s="529"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ht="15" outlineLevel="1">
      <c r="A454" s="532"/>
      <c r="B454" s="529"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19">Z453</f>
        <v>0</v>
      </c>
      <c r="AA454" s="411">
        <f t="shared" si="1319"/>
        <v>0</v>
      </c>
      <c r="AB454" s="411">
        <f t="shared" si="1319"/>
        <v>0</v>
      </c>
      <c r="AC454" s="411">
        <f t="shared" si="1319"/>
        <v>0</v>
      </c>
      <c r="AD454" s="411">
        <f t="shared" si="1319"/>
        <v>0</v>
      </c>
      <c r="AE454" s="411">
        <f t="shared" si="1319"/>
        <v>0</v>
      </c>
      <c r="AF454" s="411">
        <f t="shared" si="1319"/>
        <v>0</v>
      </c>
      <c r="AG454" s="411">
        <f t="shared" si="1319"/>
        <v>0</v>
      </c>
      <c r="AH454" s="411">
        <f t="shared" si="1319"/>
        <v>0</v>
      </c>
      <c r="AI454" s="411">
        <f t="shared" si="1319"/>
        <v>0</v>
      </c>
      <c r="AJ454" s="411">
        <f t="shared" si="1319"/>
        <v>0</v>
      </c>
      <c r="AK454" s="411">
        <f t="shared" si="1319"/>
        <v>0</v>
      </c>
      <c r="AL454" s="411">
        <f t="shared" si="1319"/>
        <v>0</v>
      </c>
      <c r="AM454" s="297"/>
    </row>
    <row r="455" spans="1:40" s="283" customFormat="1" ht="15"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45" outlineLevel="1">
      <c r="A456" s="532"/>
      <c r="B456" s="530" t="s">
        <v>496</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ht="15"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ht="15" outlineLevel="1">
      <c r="A458" s="532"/>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20">Z457</f>
        <v>0</v>
      </c>
      <c r="AA458" s="411">
        <f t="shared" si="1320"/>
        <v>0</v>
      </c>
      <c r="AB458" s="411">
        <f t="shared" si="1320"/>
        <v>0</v>
      </c>
      <c r="AC458" s="411">
        <f t="shared" si="1320"/>
        <v>0</v>
      </c>
      <c r="AD458" s="411">
        <f t="shared" si="1320"/>
        <v>0</v>
      </c>
      <c r="AE458" s="411">
        <f t="shared" si="1320"/>
        <v>0</v>
      </c>
      <c r="AF458" s="411">
        <f t="shared" si="1320"/>
        <v>0</v>
      </c>
      <c r="AG458" s="411">
        <f t="shared" si="1320"/>
        <v>0</v>
      </c>
      <c r="AH458" s="411">
        <f t="shared" si="1320"/>
        <v>0</v>
      </c>
      <c r="AI458" s="411">
        <f t="shared" si="1320"/>
        <v>0</v>
      </c>
      <c r="AJ458" s="411">
        <f t="shared" si="1320"/>
        <v>0</v>
      </c>
      <c r="AK458" s="411">
        <f t="shared" si="1320"/>
        <v>0</v>
      </c>
      <c r="AL458" s="411">
        <f t="shared" si="1320"/>
        <v>0</v>
      </c>
      <c r="AM458" s="306"/>
    </row>
    <row r="459" spans="1:40" ht="15"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ht="15"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ht="15" outlineLevel="1">
      <c r="A461" s="532"/>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21">Z460</f>
        <v>0</v>
      </c>
      <c r="AA461" s="411">
        <f t="shared" si="1321"/>
        <v>0</v>
      </c>
      <c r="AB461" s="411">
        <f t="shared" si="1321"/>
        <v>0</v>
      </c>
      <c r="AC461" s="411">
        <f t="shared" si="1321"/>
        <v>0</v>
      </c>
      <c r="AD461" s="411">
        <f t="shared" si="1321"/>
        <v>0</v>
      </c>
      <c r="AE461" s="411">
        <f t="shared" si="1321"/>
        <v>0</v>
      </c>
      <c r="AF461" s="411">
        <f t="shared" si="1321"/>
        <v>0</v>
      </c>
      <c r="AG461" s="411">
        <f t="shared" si="1321"/>
        <v>0</v>
      </c>
      <c r="AH461" s="411">
        <f t="shared" si="1321"/>
        <v>0</v>
      </c>
      <c r="AI461" s="411">
        <f t="shared" si="1321"/>
        <v>0</v>
      </c>
      <c r="AJ461" s="411">
        <f t="shared" si="1321"/>
        <v>0</v>
      </c>
      <c r="AK461" s="411">
        <f t="shared" si="1321"/>
        <v>0</v>
      </c>
      <c r="AL461" s="411">
        <f t="shared" si="1321"/>
        <v>0</v>
      </c>
      <c r="AM461" s="306"/>
    </row>
    <row r="462" spans="1:40" ht="15"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ht="15"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ht="15" outlineLevel="1">
      <c r="A464" s="532"/>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22">Z463</f>
        <v>0</v>
      </c>
      <c r="AA464" s="411">
        <f t="shared" si="1322"/>
        <v>0</v>
      </c>
      <c r="AB464" s="411">
        <f t="shared" si="1322"/>
        <v>0</v>
      </c>
      <c r="AC464" s="411">
        <f t="shared" si="1322"/>
        <v>0</v>
      </c>
      <c r="AD464" s="411">
        <f t="shared" si="1322"/>
        <v>0</v>
      </c>
      <c r="AE464" s="411">
        <f t="shared" si="1322"/>
        <v>0</v>
      </c>
      <c r="AF464" s="411">
        <f t="shared" si="1322"/>
        <v>0</v>
      </c>
      <c r="AG464" s="411">
        <f t="shared" si="1322"/>
        <v>0</v>
      </c>
      <c r="AH464" s="411">
        <f t="shared" si="1322"/>
        <v>0</v>
      </c>
      <c r="AI464" s="411">
        <f t="shared" si="1322"/>
        <v>0</v>
      </c>
      <c r="AJ464" s="411">
        <f t="shared" si="1322"/>
        <v>0</v>
      </c>
      <c r="AK464" s="411">
        <f t="shared" si="1322"/>
        <v>0</v>
      </c>
      <c r="AL464" s="411">
        <f t="shared" si="1322"/>
        <v>0</v>
      </c>
      <c r="AM464" s="297"/>
    </row>
    <row r="465" spans="1:39" ht="15"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ht="15"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ht="15" outlineLevel="1">
      <c r="A467" s="532"/>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23">Y466</f>
        <v>0</v>
      </c>
      <c r="Z467" s="411">
        <f t="shared" si="1323"/>
        <v>0</v>
      </c>
      <c r="AA467" s="411">
        <f t="shared" si="1323"/>
        <v>0</v>
      </c>
      <c r="AB467" s="411">
        <f t="shared" si="1323"/>
        <v>0</v>
      </c>
      <c r="AC467" s="411">
        <f t="shared" si="1323"/>
        <v>0</v>
      </c>
      <c r="AD467" s="411">
        <f t="shared" si="1323"/>
        <v>0</v>
      </c>
      <c r="AE467" s="411">
        <f t="shared" si="1323"/>
        <v>0</v>
      </c>
      <c r="AF467" s="411">
        <f t="shared" si="1323"/>
        <v>0</v>
      </c>
      <c r="AG467" s="411">
        <f t="shared" si="1323"/>
        <v>0</v>
      </c>
      <c r="AH467" s="411">
        <f t="shared" si="1323"/>
        <v>0</v>
      </c>
      <c r="AI467" s="411">
        <f t="shared" si="1323"/>
        <v>0</v>
      </c>
      <c r="AJ467" s="411">
        <f t="shared" si="1323"/>
        <v>0</v>
      </c>
      <c r="AK467" s="411">
        <f t="shared" si="1323"/>
        <v>0</v>
      </c>
      <c r="AL467" s="411">
        <f t="shared" si="1323"/>
        <v>0</v>
      </c>
      <c r="AM467" s="306"/>
    </row>
    <row r="468" spans="1:39" ht="15.45"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45" outlineLevel="1">
      <c r="A469" s="532"/>
      <c r="B469" s="524"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45" outlineLevel="1">
      <c r="A470" s="532"/>
      <c r="B470" s="504"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ht="15" outlineLevel="1">
      <c r="A471" s="532">
        <v>21</v>
      </c>
      <c r="B471" s="428" t="s">
        <v>113</v>
      </c>
      <c r="C471" s="291" t="s">
        <v>25</v>
      </c>
      <c r="D471" s="295">
        <v>5282091</v>
      </c>
      <c r="E471" s="699">
        <v>4251391</v>
      </c>
      <c r="F471" s="295"/>
      <c r="G471" s="295"/>
      <c r="H471" s="295"/>
      <c r="I471" s="295"/>
      <c r="J471" s="295"/>
      <c r="K471" s="295"/>
      <c r="L471" s="295"/>
      <c r="M471" s="295"/>
      <c r="N471" s="291"/>
      <c r="O471" s="295">
        <v>366</v>
      </c>
      <c r="P471" s="295">
        <v>297</v>
      </c>
      <c r="Q471" s="295"/>
      <c r="R471" s="295"/>
      <c r="S471" s="295"/>
      <c r="T471" s="295"/>
      <c r="U471" s="295"/>
      <c r="V471" s="295"/>
      <c r="W471" s="295"/>
      <c r="X471" s="295"/>
      <c r="Y471" s="410">
        <v>1</v>
      </c>
      <c r="Z471" s="410"/>
      <c r="AA471" s="410"/>
      <c r="AB471" s="410"/>
      <c r="AC471" s="410"/>
      <c r="AD471" s="410"/>
      <c r="AE471" s="410"/>
      <c r="AF471" s="410"/>
      <c r="AG471" s="410"/>
      <c r="AH471" s="410"/>
      <c r="AI471" s="410"/>
      <c r="AJ471" s="410"/>
      <c r="AK471" s="410"/>
      <c r="AL471" s="410"/>
      <c r="AM471" s="296">
        <f>SUM(Y471:AL471)</f>
        <v>1</v>
      </c>
    </row>
    <row r="472" spans="1:39" ht="15" outlineLevel="1">
      <c r="A472" s="532"/>
      <c r="B472" s="431" t="s">
        <v>308</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1</v>
      </c>
      <c r="Z472" s="411">
        <f t="shared" ref="Z472" si="1324">Z471</f>
        <v>0</v>
      </c>
      <c r="AA472" s="411">
        <f t="shared" ref="AA472" si="1325">AA471</f>
        <v>0</v>
      </c>
      <c r="AB472" s="411">
        <f t="shared" ref="AB472" si="1326">AB471</f>
        <v>0</v>
      </c>
      <c r="AC472" s="411">
        <f t="shared" ref="AC472" si="1327">AC471</f>
        <v>0</v>
      </c>
      <c r="AD472" s="411">
        <f t="shared" ref="AD472" si="1328">AD471</f>
        <v>0</v>
      </c>
      <c r="AE472" s="411">
        <f t="shared" ref="AE472" si="1329">AE471</f>
        <v>0</v>
      </c>
      <c r="AF472" s="411">
        <f t="shared" ref="AF472" si="1330">AF471</f>
        <v>0</v>
      </c>
      <c r="AG472" s="411">
        <f t="shared" ref="AG472" si="1331">AG471</f>
        <v>0</v>
      </c>
      <c r="AH472" s="411">
        <f t="shared" ref="AH472" si="1332">AH471</f>
        <v>0</v>
      </c>
      <c r="AI472" s="411">
        <f t="shared" ref="AI472" si="1333">AI471</f>
        <v>0</v>
      </c>
      <c r="AJ472" s="411">
        <f t="shared" ref="AJ472" si="1334">AJ471</f>
        <v>0</v>
      </c>
      <c r="AK472" s="411">
        <f t="shared" ref="AK472" si="1335">AK471</f>
        <v>0</v>
      </c>
      <c r="AL472" s="411">
        <f t="shared" ref="AL472" si="1336">AL471</f>
        <v>0</v>
      </c>
      <c r="AM472" s="306"/>
    </row>
    <row r="473" spans="1:39" ht="15"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outlineLevel="1">
      <c r="A474" s="532">
        <v>22</v>
      </c>
      <c r="B474" s="428" t="s">
        <v>114</v>
      </c>
      <c r="C474" s="291" t="s">
        <v>25</v>
      </c>
      <c r="D474" s="295">
        <v>1012769</v>
      </c>
      <c r="E474" s="699">
        <v>1012769</v>
      </c>
      <c r="F474" s="295"/>
      <c r="G474" s="295"/>
      <c r="H474" s="295"/>
      <c r="I474" s="295"/>
      <c r="J474" s="295"/>
      <c r="K474" s="295"/>
      <c r="L474" s="295"/>
      <c r="M474" s="295"/>
      <c r="N474" s="291"/>
      <c r="O474" s="295">
        <v>291</v>
      </c>
      <c r="P474" s="295">
        <v>291</v>
      </c>
      <c r="Q474" s="295"/>
      <c r="R474" s="295"/>
      <c r="S474" s="295"/>
      <c r="T474" s="295"/>
      <c r="U474" s="295"/>
      <c r="V474" s="295"/>
      <c r="W474" s="295"/>
      <c r="X474" s="295"/>
      <c r="Y474" s="410">
        <v>1</v>
      </c>
      <c r="Z474" s="410"/>
      <c r="AA474" s="410"/>
      <c r="AB474" s="410"/>
      <c r="AC474" s="410"/>
      <c r="AD474" s="410"/>
      <c r="AE474" s="410"/>
      <c r="AF474" s="410"/>
      <c r="AG474" s="410"/>
      <c r="AH474" s="410"/>
      <c r="AI474" s="410"/>
      <c r="AJ474" s="410"/>
      <c r="AK474" s="410"/>
      <c r="AL474" s="410"/>
      <c r="AM474" s="296">
        <f>SUM(Y474:AL474)</f>
        <v>1</v>
      </c>
    </row>
    <row r="475" spans="1:39" ht="15" outlineLevel="1">
      <c r="A475" s="532"/>
      <c r="B475" s="431" t="s">
        <v>308</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1</v>
      </c>
      <c r="Z475" s="411">
        <f t="shared" ref="Z475" si="1337">Z474</f>
        <v>0</v>
      </c>
      <c r="AA475" s="411">
        <f t="shared" ref="AA475" si="1338">AA474</f>
        <v>0</v>
      </c>
      <c r="AB475" s="411">
        <f t="shared" ref="AB475" si="1339">AB474</f>
        <v>0</v>
      </c>
      <c r="AC475" s="411">
        <f t="shared" ref="AC475" si="1340">AC474</f>
        <v>0</v>
      </c>
      <c r="AD475" s="411">
        <f t="shared" ref="AD475" si="1341">AD474</f>
        <v>0</v>
      </c>
      <c r="AE475" s="411">
        <f t="shared" ref="AE475" si="1342">AE474</f>
        <v>0</v>
      </c>
      <c r="AF475" s="411">
        <f t="shared" ref="AF475" si="1343">AF474</f>
        <v>0</v>
      </c>
      <c r="AG475" s="411">
        <f t="shared" ref="AG475" si="1344">AG474</f>
        <v>0</v>
      </c>
      <c r="AH475" s="411">
        <f t="shared" ref="AH475" si="1345">AH474</f>
        <v>0</v>
      </c>
      <c r="AI475" s="411">
        <f t="shared" ref="AI475" si="1346">AI474</f>
        <v>0</v>
      </c>
      <c r="AJ475" s="411">
        <f t="shared" ref="AJ475" si="1347">AJ474</f>
        <v>0</v>
      </c>
      <c r="AK475" s="411">
        <f t="shared" ref="AK475" si="1348">AK474</f>
        <v>0</v>
      </c>
      <c r="AL475" s="411">
        <f t="shared" ref="AL475" si="1349">AL474</f>
        <v>0</v>
      </c>
      <c r="AM475" s="306"/>
    </row>
    <row r="476" spans="1:39" ht="15"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15" outlineLevel="1">
      <c r="A477" s="532">
        <v>23</v>
      </c>
      <c r="B477" s="428" t="s">
        <v>115</v>
      </c>
      <c r="C477" s="291" t="s">
        <v>25</v>
      </c>
      <c r="D477" s="295">
        <v>4977309</v>
      </c>
      <c r="E477" s="699">
        <v>3604510</v>
      </c>
      <c r="F477" s="295"/>
      <c r="G477" s="295"/>
      <c r="H477" s="295"/>
      <c r="I477" s="295"/>
      <c r="J477" s="295"/>
      <c r="K477" s="295"/>
      <c r="L477" s="295"/>
      <c r="M477" s="295"/>
      <c r="N477" s="291"/>
      <c r="O477" s="295">
        <v>341</v>
      </c>
      <c r="P477" s="295">
        <v>249</v>
      </c>
      <c r="Q477" s="295"/>
      <c r="R477" s="295"/>
      <c r="S477" s="295"/>
      <c r="T477" s="295"/>
      <c r="U477" s="295"/>
      <c r="V477" s="295"/>
      <c r="W477" s="295"/>
      <c r="X477" s="295"/>
      <c r="Y477" s="410">
        <v>1</v>
      </c>
      <c r="Z477" s="410"/>
      <c r="AA477" s="410"/>
      <c r="AB477" s="410"/>
      <c r="AC477" s="410"/>
      <c r="AD477" s="410"/>
      <c r="AE477" s="410"/>
      <c r="AF477" s="410"/>
      <c r="AG477" s="410"/>
      <c r="AH477" s="410"/>
      <c r="AI477" s="410"/>
      <c r="AJ477" s="410"/>
      <c r="AK477" s="410"/>
      <c r="AL477" s="410"/>
      <c r="AM477" s="296">
        <f>SUM(Y477:AL477)</f>
        <v>1</v>
      </c>
    </row>
    <row r="478" spans="1:39" ht="15" outlineLevel="1">
      <c r="A478" s="532"/>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1</v>
      </c>
      <c r="Z478" s="411">
        <f t="shared" ref="Z478" si="1350">Z477</f>
        <v>0</v>
      </c>
      <c r="AA478" s="411">
        <f t="shared" ref="AA478" si="1351">AA477</f>
        <v>0</v>
      </c>
      <c r="AB478" s="411">
        <f t="shared" ref="AB478" si="1352">AB477</f>
        <v>0</v>
      </c>
      <c r="AC478" s="411">
        <f t="shared" ref="AC478" si="1353">AC477</f>
        <v>0</v>
      </c>
      <c r="AD478" s="411">
        <f t="shared" ref="AD478" si="1354">AD477</f>
        <v>0</v>
      </c>
      <c r="AE478" s="411">
        <f t="shared" ref="AE478" si="1355">AE477</f>
        <v>0</v>
      </c>
      <c r="AF478" s="411">
        <f t="shared" ref="AF478" si="1356">AF477</f>
        <v>0</v>
      </c>
      <c r="AG478" s="411">
        <f t="shared" ref="AG478" si="1357">AG477</f>
        <v>0</v>
      </c>
      <c r="AH478" s="411">
        <f t="shared" ref="AH478" si="1358">AH477</f>
        <v>0</v>
      </c>
      <c r="AI478" s="411">
        <f t="shared" ref="AI478" si="1359">AI477</f>
        <v>0</v>
      </c>
      <c r="AJ478" s="411">
        <f t="shared" ref="AJ478" si="1360">AJ477</f>
        <v>0</v>
      </c>
      <c r="AK478" s="411">
        <f t="shared" ref="AK478" si="1361">AK477</f>
        <v>0</v>
      </c>
      <c r="AL478" s="411">
        <f t="shared" ref="AL478" si="1362">AL477</f>
        <v>0</v>
      </c>
      <c r="AM478" s="306"/>
    </row>
    <row r="479" spans="1:39" ht="15"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15" outlineLevel="1">
      <c r="A480" s="532">
        <v>24</v>
      </c>
      <c r="B480" s="428" t="s">
        <v>116</v>
      </c>
      <c r="C480" s="291" t="s">
        <v>25</v>
      </c>
      <c r="D480" s="295">
        <v>74150</v>
      </c>
      <c r="E480" s="699">
        <v>74150</v>
      </c>
      <c r="F480" s="295"/>
      <c r="G480" s="295"/>
      <c r="H480" s="295"/>
      <c r="I480" s="295"/>
      <c r="J480" s="295"/>
      <c r="K480" s="295"/>
      <c r="L480" s="295"/>
      <c r="M480" s="295"/>
      <c r="N480" s="291"/>
      <c r="O480" s="295">
        <v>23</v>
      </c>
      <c r="P480" s="295">
        <v>23</v>
      </c>
      <c r="Q480" s="295"/>
      <c r="R480" s="295"/>
      <c r="S480" s="295"/>
      <c r="T480" s="295"/>
      <c r="U480" s="295"/>
      <c r="V480" s="295"/>
      <c r="W480" s="295"/>
      <c r="X480" s="295"/>
      <c r="Y480" s="410">
        <v>1</v>
      </c>
      <c r="Z480" s="410"/>
      <c r="AA480" s="410"/>
      <c r="AB480" s="410"/>
      <c r="AC480" s="410"/>
      <c r="AD480" s="410"/>
      <c r="AE480" s="410"/>
      <c r="AF480" s="410"/>
      <c r="AG480" s="410"/>
      <c r="AH480" s="410"/>
      <c r="AI480" s="410"/>
      <c r="AJ480" s="410"/>
      <c r="AK480" s="410"/>
      <c r="AL480" s="410"/>
      <c r="AM480" s="296">
        <f>SUM(Y480:AL480)</f>
        <v>1</v>
      </c>
    </row>
    <row r="481" spans="1:39" ht="15" outlineLevel="1">
      <c r="A481" s="532"/>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1</v>
      </c>
      <c r="Z481" s="411">
        <f t="shared" ref="Z481" si="1363">Z480</f>
        <v>0</v>
      </c>
      <c r="AA481" s="411">
        <f t="shared" ref="AA481" si="1364">AA480</f>
        <v>0</v>
      </c>
      <c r="AB481" s="411">
        <f t="shared" ref="AB481" si="1365">AB480</f>
        <v>0</v>
      </c>
      <c r="AC481" s="411">
        <f t="shared" ref="AC481" si="1366">AC480</f>
        <v>0</v>
      </c>
      <c r="AD481" s="411">
        <f t="shared" ref="AD481" si="1367">AD480</f>
        <v>0</v>
      </c>
      <c r="AE481" s="411">
        <f t="shared" ref="AE481" si="1368">AE480</f>
        <v>0</v>
      </c>
      <c r="AF481" s="411">
        <f t="shared" ref="AF481" si="1369">AF480</f>
        <v>0</v>
      </c>
      <c r="AG481" s="411">
        <f t="shared" ref="AG481" si="1370">AG480</f>
        <v>0</v>
      </c>
      <c r="AH481" s="411">
        <f t="shared" ref="AH481" si="1371">AH480</f>
        <v>0</v>
      </c>
      <c r="AI481" s="411">
        <f t="shared" ref="AI481" si="1372">AI480</f>
        <v>0</v>
      </c>
      <c r="AJ481" s="411">
        <f t="shared" ref="AJ481" si="1373">AJ480</f>
        <v>0</v>
      </c>
      <c r="AK481" s="411">
        <f t="shared" ref="AK481" si="1374">AK480</f>
        <v>0</v>
      </c>
      <c r="AL481" s="411">
        <f t="shared" ref="AL481" si="1375">AL480</f>
        <v>0</v>
      </c>
      <c r="AM481" s="306"/>
    </row>
    <row r="482" spans="1:39" ht="15"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45" outlineLevel="1">
      <c r="A483" s="532"/>
      <c r="B483" s="504" t="s">
        <v>500</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ht="15" outlineLevel="1">
      <c r="A484" s="532">
        <v>25</v>
      </c>
      <c r="B484" s="428" t="s">
        <v>117</v>
      </c>
      <c r="C484" s="291" t="s">
        <v>25</v>
      </c>
      <c r="D484" s="295">
        <v>65334</v>
      </c>
      <c r="E484" s="699">
        <v>65334</v>
      </c>
      <c r="F484" s="295"/>
      <c r="G484" s="295"/>
      <c r="H484" s="295"/>
      <c r="I484" s="295"/>
      <c r="J484" s="295"/>
      <c r="K484" s="295"/>
      <c r="L484" s="295"/>
      <c r="M484" s="295"/>
      <c r="N484" s="295">
        <v>12</v>
      </c>
      <c r="O484" s="295">
        <v>3</v>
      </c>
      <c r="P484" s="295">
        <v>3</v>
      </c>
      <c r="Q484" s="295"/>
      <c r="R484" s="295"/>
      <c r="S484" s="295"/>
      <c r="T484" s="295"/>
      <c r="U484" s="295"/>
      <c r="V484" s="295"/>
      <c r="W484" s="295"/>
      <c r="X484" s="295"/>
      <c r="Y484" s="426"/>
      <c r="Z484" s="410"/>
      <c r="AA484" s="410">
        <v>1</v>
      </c>
      <c r="AB484" s="410"/>
      <c r="AC484" s="410"/>
      <c r="AD484" s="410"/>
      <c r="AE484" s="410"/>
      <c r="AF484" s="415"/>
      <c r="AG484" s="415"/>
      <c r="AH484" s="415"/>
      <c r="AI484" s="415"/>
      <c r="AJ484" s="415"/>
      <c r="AK484" s="415"/>
      <c r="AL484" s="415"/>
      <c r="AM484" s="296">
        <f>SUM(Y484:AL484)</f>
        <v>1</v>
      </c>
    </row>
    <row r="485" spans="1:39" ht="15" outlineLevel="1">
      <c r="A485" s="532"/>
      <c r="B485" s="431" t="s">
        <v>308</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 si="1376">Z484</f>
        <v>0</v>
      </c>
      <c r="AA485" s="411">
        <f t="shared" ref="AA485" si="1377">AA484</f>
        <v>1</v>
      </c>
      <c r="AB485" s="411">
        <f t="shared" ref="AB485" si="1378">AB484</f>
        <v>0</v>
      </c>
      <c r="AC485" s="411">
        <f t="shared" ref="AC485" si="1379">AC484</f>
        <v>0</v>
      </c>
      <c r="AD485" s="411">
        <f t="shared" ref="AD485" si="1380">AD484</f>
        <v>0</v>
      </c>
      <c r="AE485" s="411">
        <f t="shared" ref="AE485" si="1381">AE484</f>
        <v>0</v>
      </c>
      <c r="AF485" s="411">
        <f t="shared" ref="AF485" si="1382">AF484</f>
        <v>0</v>
      </c>
      <c r="AG485" s="411">
        <f t="shared" ref="AG485" si="1383">AG484</f>
        <v>0</v>
      </c>
      <c r="AH485" s="411">
        <f t="shared" ref="AH485" si="1384">AH484</f>
        <v>0</v>
      </c>
      <c r="AI485" s="411">
        <f t="shared" ref="AI485" si="1385">AI484</f>
        <v>0</v>
      </c>
      <c r="AJ485" s="411">
        <f t="shared" ref="AJ485" si="1386">AJ484</f>
        <v>0</v>
      </c>
      <c r="AK485" s="411">
        <f t="shared" ref="AK485" si="1387">AK484</f>
        <v>0</v>
      </c>
      <c r="AL485" s="411">
        <f t="shared" ref="AL485" si="1388">AL484</f>
        <v>0</v>
      </c>
      <c r="AM485" s="306"/>
    </row>
    <row r="486" spans="1:39" ht="15"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ht="15" outlineLevel="1">
      <c r="A487" s="532">
        <v>26</v>
      </c>
      <c r="B487" s="428" t="s">
        <v>118</v>
      </c>
      <c r="C487" s="291" t="s">
        <v>25</v>
      </c>
      <c r="D487" s="295">
        <v>4297254</v>
      </c>
      <c r="E487" s="699">
        <v>4297254</v>
      </c>
      <c r="F487" s="295"/>
      <c r="G487" s="295"/>
      <c r="H487" s="295"/>
      <c r="I487" s="295"/>
      <c r="J487" s="295"/>
      <c r="K487" s="295"/>
      <c r="L487" s="295"/>
      <c r="M487" s="295"/>
      <c r="N487" s="295">
        <v>12</v>
      </c>
      <c r="O487" s="295">
        <v>871</v>
      </c>
      <c r="P487" s="295">
        <v>871</v>
      </c>
      <c r="Q487" s="295"/>
      <c r="R487" s="295"/>
      <c r="S487" s="295"/>
      <c r="T487" s="295"/>
      <c r="U487" s="295"/>
      <c r="V487" s="295"/>
      <c r="W487" s="295"/>
      <c r="X487" s="295"/>
      <c r="Y487" s="426"/>
      <c r="Z487" s="410">
        <v>6.4650716502740416E-2</v>
      </c>
      <c r="AA487" s="410">
        <v>0.93534928349725954</v>
      </c>
      <c r="AB487" s="410"/>
      <c r="AC487" s="410"/>
      <c r="AD487" s="410"/>
      <c r="AE487" s="410"/>
      <c r="AF487" s="415"/>
      <c r="AG487" s="415"/>
      <c r="AH487" s="415"/>
      <c r="AI487" s="415"/>
      <c r="AJ487" s="415"/>
      <c r="AK487" s="415"/>
      <c r="AL487" s="415"/>
      <c r="AM487" s="296">
        <f>SUM(Y487:AL487)</f>
        <v>1</v>
      </c>
    </row>
    <row r="488" spans="1:39" ht="15" outlineLevel="1">
      <c r="A488" s="532"/>
      <c r="B488" s="431" t="s">
        <v>308</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 si="1389">Z487</f>
        <v>6.4650716502740416E-2</v>
      </c>
      <c r="AA488" s="411">
        <f t="shared" ref="AA488" si="1390">AA487</f>
        <v>0.93534928349725954</v>
      </c>
      <c r="AB488" s="411">
        <f t="shared" ref="AB488" si="1391">AB487</f>
        <v>0</v>
      </c>
      <c r="AC488" s="411">
        <f t="shared" ref="AC488" si="1392">AC487</f>
        <v>0</v>
      </c>
      <c r="AD488" s="411">
        <f t="shared" ref="AD488" si="1393">AD487</f>
        <v>0</v>
      </c>
      <c r="AE488" s="411">
        <f t="shared" ref="AE488" si="1394">AE487</f>
        <v>0</v>
      </c>
      <c r="AF488" s="411">
        <f t="shared" ref="AF488" si="1395">AF487</f>
        <v>0</v>
      </c>
      <c r="AG488" s="411">
        <f t="shared" ref="AG488" si="1396">AG487</f>
        <v>0</v>
      </c>
      <c r="AH488" s="411">
        <f t="shared" ref="AH488" si="1397">AH487</f>
        <v>0</v>
      </c>
      <c r="AI488" s="411">
        <f t="shared" ref="AI488" si="1398">AI487</f>
        <v>0</v>
      </c>
      <c r="AJ488" s="411">
        <f t="shared" ref="AJ488" si="1399">AJ487</f>
        <v>0</v>
      </c>
      <c r="AK488" s="411">
        <f t="shared" ref="AK488" si="1400">AK487</f>
        <v>0</v>
      </c>
      <c r="AL488" s="411">
        <f t="shared" ref="AL488" si="1401">AL487</f>
        <v>0</v>
      </c>
      <c r="AM488" s="306"/>
    </row>
    <row r="489" spans="1:39" ht="15"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outlineLevel="1">
      <c r="A490" s="532">
        <v>27</v>
      </c>
      <c r="B490" s="428" t="s">
        <v>119</v>
      </c>
      <c r="C490" s="291" t="s">
        <v>25</v>
      </c>
      <c r="D490" s="295">
        <v>247325</v>
      </c>
      <c r="E490" s="699">
        <v>247325</v>
      </c>
      <c r="F490" s="295"/>
      <c r="G490" s="295"/>
      <c r="H490" s="295"/>
      <c r="I490" s="295"/>
      <c r="J490" s="295"/>
      <c r="K490" s="295"/>
      <c r="L490" s="295"/>
      <c r="M490" s="295"/>
      <c r="N490" s="295">
        <v>12</v>
      </c>
      <c r="O490" s="295">
        <v>55</v>
      </c>
      <c r="P490" s="295">
        <v>55</v>
      </c>
      <c r="Q490" s="295"/>
      <c r="R490" s="295"/>
      <c r="S490" s="295"/>
      <c r="T490" s="295"/>
      <c r="U490" s="295"/>
      <c r="V490" s="295"/>
      <c r="W490" s="295"/>
      <c r="X490" s="295"/>
      <c r="Y490" s="426"/>
      <c r="Z490" s="410">
        <v>1</v>
      </c>
      <c r="AA490" s="410"/>
      <c r="AB490" s="410"/>
      <c r="AC490" s="410"/>
      <c r="AD490" s="410"/>
      <c r="AE490" s="410"/>
      <c r="AF490" s="415"/>
      <c r="AG490" s="415"/>
      <c r="AH490" s="415"/>
      <c r="AI490" s="415"/>
      <c r="AJ490" s="415"/>
      <c r="AK490" s="415"/>
      <c r="AL490" s="415"/>
      <c r="AM490" s="296">
        <f>SUM(Y490:AL490)</f>
        <v>1</v>
      </c>
    </row>
    <row r="491" spans="1:39" ht="15" outlineLevel="1">
      <c r="A491" s="532"/>
      <c r="B491" s="431"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402">Z490</f>
        <v>1</v>
      </c>
      <c r="AA491" s="411">
        <f t="shared" ref="AA491" si="1403">AA490</f>
        <v>0</v>
      </c>
      <c r="AB491" s="411">
        <f t="shared" ref="AB491" si="1404">AB490</f>
        <v>0</v>
      </c>
      <c r="AC491" s="411">
        <f t="shared" ref="AC491" si="1405">AC490</f>
        <v>0</v>
      </c>
      <c r="AD491" s="411">
        <f t="shared" ref="AD491" si="1406">AD490</f>
        <v>0</v>
      </c>
      <c r="AE491" s="411">
        <f t="shared" ref="AE491" si="1407">AE490</f>
        <v>0</v>
      </c>
      <c r="AF491" s="411">
        <f t="shared" ref="AF491" si="1408">AF490</f>
        <v>0</v>
      </c>
      <c r="AG491" s="411">
        <f t="shared" ref="AG491" si="1409">AG490</f>
        <v>0</v>
      </c>
      <c r="AH491" s="411">
        <f t="shared" ref="AH491" si="1410">AH490</f>
        <v>0</v>
      </c>
      <c r="AI491" s="411">
        <f t="shared" ref="AI491" si="1411">AI490</f>
        <v>0</v>
      </c>
      <c r="AJ491" s="411">
        <f t="shared" ref="AJ491" si="1412">AJ490</f>
        <v>0</v>
      </c>
      <c r="AK491" s="411">
        <f t="shared" ref="AK491" si="1413">AK490</f>
        <v>0</v>
      </c>
      <c r="AL491" s="411">
        <f t="shared" ref="AL491" si="1414">AL490</f>
        <v>0</v>
      </c>
      <c r="AM491" s="306"/>
    </row>
    <row r="492" spans="1:39" ht="15"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2">
        <v>28</v>
      </c>
      <c r="B493" s="428" t="s">
        <v>120</v>
      </c>
      <c r="C493" s="291" t="s">
        <v>25</v>
      </c>
      <c r="D493" s="295">
        <v>397410</v>
      </c>
      <c r="E493" s="699">
        <v>397410</v>
      </c>
      <c r="F493" s="295"/>
      <c r="G493" s="295"/>
      <c r="H493" s="295"/>
      <c r="I493" s="295"/>
      <c r="J493" s="295"/>
      <c r="K493" s="295"/>
      <c r="L493" s="295"/>
      <c r="M493" s="295"/>
      <c r="N493" s="295">
        <v>12</v>
      </c>
      <c r="O493" s="295">
        <v>0</v>
      </c>
      <c r="P493" s="295">
        <v>0</v>
      </c>
      <c r="Q493" s="295"/>
      <c r="R493" s="295"/>
      <c r="S493" s="295"/>
      <c r="T493" s="295"/>
      <c r="U493" s="295"/>
      <c r="V493" s="295"/>
      <c r="W493" s="295"/>
      <c r="X493" s="295"/>
      <c r="Y493" s="426"/>
      <c r="Z493" s="410"/>
      <c r="AA493" s="410">
        <v>1</v>
      </c>
      <c r="AB493" s="410"/>
      <c r="AC493" s="410"/>
      <c r="AD493" s="410"/>
      <c r="AE493" s="410"/>
      <c r="AF493" s="415"/>
      <c r="AG493" s="415"/>
      <c r="AH493" s="415"/>
      <c r="AI493" s="415"/>
      <c r="AJ493" s="415"/>
      <c r="AK493" s="415"/>
      <c r="AL493" s="415"/>
      <c r="AM493" s="296">
        <f>SUM(Y493:AL493)</f>
        <v>1</v>
      </c>
    </row>
    <row r="494" spans="1:39" ht="15" outlineLevel="1">
      <c r="A494" s="532"/>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415">Z493</f>
        <v>0</v>
      </c>
      <c r="AA494" s="411">
        <f t="shared" ref="AA494" si="1416">AA493</f>
        <v>1</v>
      </c>
      <c r="AB494" s="411">
        <f t="shared" ref="AB494" si="1417">AB493</f>
        <v>0</v>
      </c>
      <c r="AC494" s="411">
        <f t="shared" ref="AC494" si="1418">AC493</f>
        <v>0</v>
      </c>
      <c r="AD494" s="411">
        <f t="shared" ref="AD494" si="1419">AD493</f>
        <v>0</v>
      </c>
      <c r="AE494" s="411">
        <f t="shared" ref="AE494" si="1420">AE493</f>
        <v>0</v>
      </c>
      <c r="AF494" s="411">
        <f t="shared" ref="AF494" si="1421">AF493</f>
        <v>0</v>
      </c>
      <c r="AG494" s="411">
        <f t="shared" ref="AG494" si="1422">AG493</f>
        <v>0</v>
      </c>
      <c r="AH494" s="411">
        <f t="shared" ref="AH494" si="1423">AH493</f>
        <v>0</v>
      </c>
      <c r="AI494" s="411">
        <f t="shared" ref="AI494" si="1424">AI493</f>
        <v>0</v>
      </c>
      <c r="AJ494" s="411">
        <f t="shared" ref="AJ494" si="1425">AJ493</f>
        <v>0</v>
      </c>
      <c r="AK494" s="411">
        <f t="shared" ref="AK494" si="1426">AK493</f>
        <v>0</v>
      </c>
      <c r="AL494" s="411">
        <f t="shared" ref="AL494" si="1427">AL493</f>
        <v>0</v>
      </c>
      <c r="AM494" s="306"/>
    </row>
    <row r="495" spans="1:39" ht="15"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2">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ht="15" outlineLevel="1">
      <c r="A497" s="532"/>
      <c r="B497" s="431"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428">Z496</f>
        <v>0</v>
      </c>
      <c r="AA497" s="411">
        <f t="shared" ref="AA497" si="1429">AA496</f>
        <v>0</v>
      </c>
      <c r="AB497" s="411">
        <f t="shared" ref="AB497" si="1430">AB496</f>
        <v>0</v>
      </c>
      <c r="AC497" s="411">
        <f t="shared" ref="AC497" si="1431">AC496</f>
        <v>0</v>
      </c>
      <c r="AD497" s="411">
        <f t="shared" ref="AD497" si="1432">AD496</f>
        <v>0</v>
      </c>
      <c r="AE497" s="411">
        <f t="shared" ref="AE497" si="1433">AE496</f>
        <v>0</v>
      </c>
      <c r="AF497" s="411">
        <f t="shared" ref="AF497" si="1434">AF496</f>
        <v>0</v>
      </c>
      <c r="AG497" s="411">
        <f t="shared" ref="AG497" si="1435">AG496</f>
        <v>0</v>
      </c>
      <c r="AH497" s="411">
        <f t="shared" ref="AH497" si="1436">AH496</f>
        <v>0</v>
      </c>
      <c r="AI497" s="411">
        <f t="shared" ref="AI497" si="1437">AI496</f>
        <v>0</v>
      </c>
      <c r="AJ497" s="411">
        <f t="shared" ref="AJ497" si="1438">AJ496</f>
        <v>0</v>
      </c>
      <c r="AK497" s="411">
        <f t="shared" ref="AK497" si="1439">AK496</f>
        <v>0</v>
      </c>
      <c r="AL497" s="411">
        <f t="shared" ref="AL497" si="1440">AL496</f>
        <v>0</v>
      </c>
      <c r="AM497" s="306"/>
    </row>
    <row r="498" spans="1:39" ht="15"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2">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ht="15" outlineLevel="1">
      <c r="A500" s="532"/>
      <c r="B500" s="431"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441">Z499</f>
        <v>0</v>
      </c>
      <c r="AA500" s="411">
        <f t="shared" ref="AA500" si="1442">AA499</f>
        <v>0</v>
      </c>
      <c r="AB500" s="411">
        <f t="shared" ref="AB500" si="1443">AB499</f>
        <v>0</v>
      </c>
      <c r="AC500" s="411">
        <f t="shared" ref="AC500" si="1444">AC499</f>
        <v>0</v>
      </c>
      <c r="AD500" s="411">
        <f t="shared" ref="AD500" si="1445">AD499</f>
        <v>0</v>
      </c>
      <c r="AE500" s="411">
        <f t="shared" ref="AE500" si="1446">AE499</f>
        <v>0</v>
      </c>
      <c r="AF500" s="411">
        <f t="shared" ref="AF500" si="1447">AF499</f>
        <v>0</v>
      </c>
      <c r="AG500" s="411">
        <f t="shared" ref="AG500" si="1448">AG499</f>
        <v>0</v>
      </c>
      <c r="AH500" s="411">
        <f t="shared" ref="AH500" si="1449">AH499</f>
        <v>0</v>
      </c>
      <c r="AI500" s="411">
        <f t="shared" ref="AI500" si="1450">AI499</f>
        <v>0</v>
      </c>
      <c r="AJ500" s="411">
        <f t="shared" ref="AJ500" si="1451">AJ499</f>
        <v>0</v>
      </c>
      <c r="AK500" s="411">
        <f t="shared" ref="AK500" si="1452">AK499</f>
        <v>0</v>
      </c>
      <c r="AL500" s="411">
        <f t="shared" ref="AL500" si="1453">AL499</f>
        <v>0</v>
      </c>
      <c r="AM500" s="306"/>
    </row>
    <row r="501" spans="1:39" ht="15"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2">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ht="15" outlineLevel="1">
      <c r="A503" s="532"/>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54">Z502</f>
        <v>0</v>
      </c>
      <c r="AA503" s="411">
        <f t="shared" ref="AA503" si="1455">AA502</f>
        <v>0</v>
      </c>
      <c r="AB503" s="411">
        <f t="shared" ref="AB503" si="1456">AB502</f>
        <v>0</v>
      </c>
      <c r="AC503" s="411">
        <f t="shared" ref="AC503" si="1457">AC502</f>
        <v>0</v>
      </c>
      <c r="AD503" s="411">
        <f t="shared" ref="AD503" si="1458">AD502</f>
        <v>0</v>
      </c>
      <c r="AE503" s="411">
        <f t="shared" ref="AE503" si="1459">AE502</f>
        <v>0</v>
      </c>
      <c r="AF503" s="411">
        <f t="shared" ref="AF503" si="1460">AF502</f>
        <v>0</v>
      </c>
      <c r="AG503" s="411">
        <f t="shared" ref="AG503" si="1461">AG502</f>
        <v>0</v>
      </c>
      <c r="AH503" s="411">
        <f t="shared" ref="AH503" si="1462">AH502</f>
        <v>0</v>
      </c>
      <c r="AI503" s="411">
        <f t="shared" ref="AI503" si="1463">AI502</f>
        <v>0</v>
      </c>
      <c r="AJ503" s="411">
        <f t="shared" ref="AJ503" si="1464">AJ502</f>
        <v>0</v>
      </c>
      <c r="AK503" s="411">
        <f t="shared" ref="AK503" si="1465">AK502</f>
        <v>0</v>
      </c>
      <c r="AL503" s="411">
        <f t="shared" ref="AL503" si="1466">AL502</f>
        <v>0</v>
      </c>
      <c r="AM503" s="306"/>
    </row>
    <row r="504" spans="1:39" ht="15"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15" outlineLevel="1">
      <c r="A505" s="532">
        <v>32</v>
      </c>
      <c r="B505" s="428" t="s">
        <v>124</v>
      </c>
      <c r="C505" s="291" t="s">
        <v>25</v>
      </c>
      <c r="D505" s="295">
        <v>62740</v>
      </c>
      <c r="E505" s="699">
        <v>62740</v>
      </c>
      <c r="F505" s="295"/>
      <c r="G505" s="295"/>
      <c r="H505" s="295"/>
      <c r="I505" s="295"/>
      <c r="J505" s="295"/>
      <c r="K505" s="295"/>
      <c r="L505" s="295"/>
      <c r="M505" s="295"/>
      <c r="N505" s="295">
        <v>12</v>
      </c>
      <c r="O505" s="295">
        <v>0</v>
      </c>
      <c r="P505" s="295">
        <v>0</v>
      </c>
      <c r="Q505" s="295"/>
      <c r="R505" s="295"/>
      <c r="S505" s="295"/>
      <c r="T505" s="295"/>
      <c r="U505" s="295"/>
      <c r="V505" s="295"/>
      <c r="W505" s="295"/>
      <c r="X505" s="295"/>
      <c r="Y505" s="426"/>
      <c r="Z505" s="410"/>
      <c r="AA505" s="410">
        <v>1</v>
      </c>
      <c r="AB505" s="410"/>
      <c r="AC505" s="410"/>
      <c r="AD505" s="410"/>
      <c r="AE505" s="410"/>
      <c r="AF505" s="415"/>
      <c r="AG505" s="415"/>
      <c r="AH505" s="415"/>
      <c r="AI505" s="415"/>
      <c r="AJ505" s="415"/>
      <c r="AK505" s="415"/>
      <c r="AL505" s="415"/>
      <c r="AM505" s="296">
        <f>SUM(Y505:AL505)</f>
        <v>1</v>
      </c>
    </row>
    <row r="506" spans="1:39" ht="15" outlineLevel="1">
      <c r="A506" s="532"/>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67">Z505</f>
        <v>0</v>
      </c>
      <c r="AA506" s="411">
        <f t="shared" ref="AA506" si="1468">AA505</f>
        <v>1</v>
      </c>
      <c r="AB506" s="411">
        <f t="shared" ref="AB506" si="1469">AB505</f>
        <v>0</v>
      </c>
      <c r="AC506" s="411">
        <f t="shared" ref="AC506" si="1470">AC505</f>
        <v>0</v>
      </c>
      <c r="AD506" s="411">
        <f t="shared" ref="AD506" si="1471">AD505</f>
        <v>0</v>
      </c>
      <c r="AE506" s="411">
        <f t="shared" ref="AE506" si="1472">AE505</f>
        <v>0</v>
      </c>
      <c r="AF506" s="411">
        <f t="shared" ref="AF506" si="1473">AF505</f>
        <v>0</v>
      </c>
      <c r="AG506" s="411">
        <f t="shared" ref="AG506" si="1474">AG505</f>
        <v>0</v>
      </c>
      <c r="AH506" s="411">
        <f t="shared" ref="AH506" si="1475">AH505</f>
        <v>0</v>
      </c>
      <c r="AI506" s="411">
        <f t="shared" ref="AI506" si="1476">AI505</f>
        <v>0</v>
      </c>
      <c r="AJ506" s="411">
        <f t="shared" ref="AJ506" si="1477">AJ505</f>
        <v>0</v>
      </c>
      <c r="AK506" s="411">
        <f t="shared" ref="AK506" si="1478">AK505</f>
        <v>0</v>
      </c>
      <c r="AL506" s="411">
        <f t="shared" ref="AL506" si="1479">AL505</f>
        <v>0</v>
      </c>
      <c r="AM506" s="306"/>
    </row>
    <row r="507" spans="1:39" ht="15"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45" outlineLevel="1">
      <c r="A508" s="532"/>
      <c r="B508" s="504" t="s">
        <v>501</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ht="15" outlineLevel="1">
      <c r="A509" s="532">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ht="15" outlineLevel="1">
      <c r="A510" s="532"/>
      <c r="B510" s="431" t="s">
        <v>308</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480">Z509</f>
        <v>0</v>
      </c>
      <c r="AA510" s="411">
        <f t="shared" ref="AA510" si="1481">AA509</f>
        <v>0</v>
      </c>
      <c r="AB510" s="411">
        <f t="shared" ref="AB510" si="1482">AB509</f>
        <v>0</v>
      </c>
      <c r="AC510" s="411">
        <f t="shared" ref="AC510" si="1483">AC509</f>
        <v>0</v>
      </c>
      <c r="AD510" s="411">
        <f t="shared" ref="AD510" si="1484">AD509</f>
        <v>0</v>
      </c>
      <c r="AE510" s="411">
        <f t="shared" ref="AE510" si="1485">AE509</f>
        <v>0</v>
      </c>
      <c r="AF510" s="411">
        <f t="shared" ref="AF510" si="1486">AF509</f>
        <v>0</v>
      </c>
      <c r="AG510" s="411">
        <f t="shared" ref="AG510" si="1487">AG509</f>
        <v>0</v>
      </c>
      <c r="AH510" s="411">
        <f t="shared" ref="AH510" si="1488">AH509</f>
        <v>0</v>
      </c>
      <c r="AI510" s="411">
        <f t="shared" ref="AI510" si="1489">AI509</f>
        <v>0</v>
      </c>
      <c r="AJ510" s="411">
        <f t="shared" ref="AJ510" si="1490">AJ509</f>
        <v>0</v>
      </c>
      <c r="AK510" s="411">
        <f t="shared" ref="AK510" si="1491">AK509</f>
        <v>0</v>
      </c>
      <c r="AL510" s="411">
        <f t="shared" ref="AL510" si="1492">AL509</f>
        <v>0</v>
      </c>
      <c r="AM510" s="306"/>
    </row>
    <row r="511" spans="1:39" ht="15"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ht="15" outlineLevel="1">
      <c r="A512" s="532">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ht="15" outlineLevel="1">
      <c r="A513" s="532"/>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493">Z512</f>
        <v>0</v>
      </c>
      <c r="AA513" s="411">
        <f t="shared" ref="AA513" si="1494">AA512</f>
        <v>0</v>
      </c>
      <c r="AB513" s="411">
        <f t="shared" ref="AB513" si="1495">AB512</f>
        <v>0</v>
      </c>
      <c r="AC513" s="411">
        <f t="shared" ref="AC513" si="1496">AC512</f>
        <v>0</v>
      </c>
      <c r="AD513" s="411">
        <f t="shared" ref="AD513" si="1497">AD512</f>
        <v>0</v>
      </c>
      <c r="AE513" s="411">
        <f t="shared" ref="AE513" si="1498">AE512</f>
        <v>0</v>
      </c>
      <c r="AF513" s="411">
        <f t="shared" ref="AF513" si="1499">AF512</f>
        <v>0</v>
      </c>
      <c r="AG513" s="411">
        <f t="shared" ref="AG513" si="1500">AG512</f>
        <v>0</v>
      </c>
      <c r="AH513" s="411">
        <f t="shared" ref="AH513" si="1501">AH512</f>
        <v>0</v>
      </c>
      <c r="AI513" s="411">
        <f t="shared" ref="AI513" si="1502">AI512</f>
        <v>0</v>
      </c>
      <c r="AJ513" s="411">
        <f t="shared" ref="AJ513" si="1503">AJ512</f>
        <v>0</v>
      </c>
      <c r="AK513" s="411">
        <f t="shared" ref="AK513" si="1504">AK512</f>
        <v>0</v>
      </c>
      <c r="AL513" s="411">
        <f t="shared" ref="AL513" si="1505">AL512</f>
        <v>0</v>
      </c>
      <c r="AM513" s="306"/>
    </row>
    <row r="514" spans="1:39" ht="15"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ht="15" outlineLevel="1">
      <c r="A515" s="532">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ht="15" outlineLevel="1">
      <c r="A516" s="532"/>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1506">Z515</f>
        <v>0</v>
      </c>
      <c r="AA516" s="411">
        <f t="shared" ref="AA516" si="1507">AA515</f>
        <v>0</v>
      </c>
      <c r="AB516" s="411">
        <f t="shared" ref="AB516" si="1508">AB515</f>
        <v>0</v>
      </c>
      <c r="AC516" s="411">
        <f t="shared" ref="AC516" si="1509">AC515</f>
        <v>0</v>
      </c>
      <c r="AD516" s="411">
        <f t="shared" ref="AD516" si="1510">AD515</f>
        <v>0</v>
      </c>
      <c r="AE516" s="411">
        <f t="shared" ref="AE516" si="1511">AE515</f>
        <v>0</v>
      </c>
      <c r="AF516" s="411">
        <f t="shared" ref="AF516" si="1512">AF515</f>
        <v>0</v>
      </c>
      <c r="AG516" s="411">
        <f t="shared" ref="AG516" si="1513">AG515</f>
        <v>0</v>
      </c>
      <c r="AH516" s="411">
        <f t="shared" ref="AH516" si="1514">AH515</f>
        <v>0</v>
      </c>
      <c r="AI516" s="411">
        <f t="shared" ref="AI516" si="1515">AI515</f>
        <v>0</v>
      </c>
      <c r="AJ516" s="411">
        <f t="shared" ref="AJ516" si="1516">AJ515</f>
        <v>0</v>
      </c>
      <c r="AK516" s="411">
        <f t="shared" ref="AK516" si="1517">AK515</f>
        <v>0</v>
      </c>
      <c r="AL516" s="411">
        <f t="shared" ref="AL516" si="1518">AL515</f>
        <v>0</v>
      </c>
      <c r="AM516" s="306"/>
    </row>
    <row r="517" spans="1:39" ht="15"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45" outlineLevel="1">
      <c r="A518" s="532"/>
      <c r="B518" s="504" t="s">
        <v>502</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5" outlineLevel="1">
      <c r="A519" s="532">
        <v>36</v>
      </c>
      <c r="B519" s="428" t="s">
        <v>128</v>
      </c>
      <c r="C519" s="291" t="s">
        <v>25</v>
      </c>
      <c r="D519" s="295">
        <v>61141</v>
      </c>
      <c r="E519" s="699">
        <v>61141</v>
      </c>
      <c r="F519" s="295"/>
      <c r="G519" s="295"/>
      <c r="H519" s="295"/>
      <c r="I519" s="295"/>
      <c r="J519" s="295"/>
      <c r="K519" s="295"/>
      <c r="L519" s="295"/>
      <c r="M519" s="295"/>
      <c r="N519" s="295">
        <v>12</v>
      </c>
      <c r="O519" s="295">
        <v>6</v>
      </c>
      <c r="P519" s="295">
        <v>6</v>
      </c>
      <c r="Q519" s="295"/>
      <c r="R519" s="295"/>
      <c r="S519" s="295"/>
      <c r="T519" s="295"/>
      <c r="U519" s="295"/>
      <c r="V519" s="295"/>
      <c r="W519" s="295"/>
      <c r="X519" s="295"/>
      <c r="Y519" s="426">
        <v>1</v>
      </c>
      <c r="Z519" s="410"/>
      <c r="AA519" s="410"/>
      <c r="AB519" s="410"/>
      <c r="AC519" s="410"/>
      <c r="AD519" s="410"/>
      <c r="AE519" s="410"/>
      <c r="AF519" s="415"/>
      <c r="AG519" s="415"/>
      <c r="AH519" s="415"/>
      <c r="AI519" s="415"/>
      <c r="AJ519" s="415"/>
      <c r="AK519" s="415"/>
      <c r="AL519" s="415"/>
      <c r="AM519" s="296">
        <f>SUM(Y519:AL519)</f>
        <v>1</v>
      </c>
    </row>
    <row r="520" spans="1:39" ht="15" outlineLevel="1">
      <c r="A520" s="532"/>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1</v>
      </c>
      <c r="Z520" s="411">
        <f t="shared" ref="Z520" si="1519">Z519</f>
        <v>0</v>
      </c>
      <c r="AA520" s="411">
        <f t="shared" ref="AA520" si="1520">AA519</f>
        <v>0</v>
      </c>
      <c r="AB520" s="411">
        <f t="shared" ref="AB520" si="1521">AB519</f>
        <v>0</v>
      </c>
      <c r="AC520" s="411">
        <f t="shared" ref="AC520" si="1522">AC519</f>
        <v>0</v>
      </c>
      <c r="AD520" s="411">
        <f t="shared" ref="AD520" si="1523">AD519</f>
        <v>0</v>
      </c>
      <c r="AE520" s="411">
        <f t="shared" ref="AE520" si="1524">AE519</f>
        <v>0</v>
      </c>
      <c r="AF520" s="411">
        <f t="shared" ref="AF520" si="1525">AF519</f>
        <v>0</v>
      </c>
      <c r="AG520" s="411">
        <f t="shared" ref="AG520" si="1526">AG519</f>
        <v>0</v>
      </c>
      <c r="AH520" s="411">
        <f t="shared" ref="AH520" si="1527">AH519</f>
        <v>0</v>
      </c>
      <c r="AI520" s="411">
        <f t="shared" ref="AI520" si="1528">AI519</f>
        <v>0</v>
      </c>
      <c r="AJ520" s="411">
        <f t="shared" ref="AJ520" si="1529">AJ519</f>
        <v>0</v>
      </c>
      <c r="AK520" s="411">
        <f t="shared" ref="AK520" si="1530">AK519</f>
        <v>0</v>
      </c>
      <c r="AL520" s="411">
        <f t="shared" ref="AL520" si="1531">AL519</f>
        <v>0</v>
      </c>
      <c r="AM520" s="306"/>
    </row>
    <row r="521" spans="1:39" ht="15"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outlineLevel="1">
      <c r="A522" s="532">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ht="15" outlineLevel="1">
      <c r="A523" s="532"/>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532">Z522</f>
        <v>0</v>
      </c>
      <c r="AA523" s="411">
        <f t="shared" ref="AA523" si="1533">AA522</f>
        <v>0</v>
      </c>
      <c r="AB523" s="411">
        <f t="shared" ref="AB523" si="1534">AB522</f>
        <v>0</v>
      </c>
      <c r="AC523" s="411">
        <f t="shared" ref="AC523" si="1535">AC522</f>
        <v>0</v>
      </c>
      <c r="AD523" s="411">
        <f t="shared" ref="AD523" si="1536">AD522</f>
        <v>0</v>
      </c>
      <c r="AE523" s="411">
        <f t="shared" ref="AE523" si="1537">AE522</f>
        <v>0</v>
      </c>
      <c r="AF523" s="411">
        <f t="shared" ref="AF523" si="1538">AF522</f>
        <v>0</v>
      </c>
      <c r="AG523" s="411">
        <f t="shared" ref="AG523" si="1539">AG522</f>
        <v>0</v>
      </c>
      <c r="AH523" s="411">
        <f t="shared" ref="AH523" si="1540">AH522</f>
        <v>0</v>
      </c>
      <c r="AI523" s="411">
        <f t="shared" ref="AI523" si="1541">AI522</f>
        <v>0</v>
      </c>
      <c r="AJ523" s="411">
        <f t="shared" ref="AJ523" si="1542">AJ522</f>
        <v>0</v>
      </c>
      <c r="AK523" s="411">
        <f t="shared" ref="AK523" si="1543">AK522</f>
        <v>0</v>
      </c>
      <c r="AL523" s="411">
        <f t="shared" ref="AL523" si="1544">AL522</f>
        <v>0</v>
      </c>
      <c r="AM523" s="306"/>
    </row>
    <row r="524" spans="1:39" ht="15"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t="15" outlineLevel="1">
      <c r="A525" s="532">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ht="15" outlineLevel="1">
      <c r="A526" s="532"/>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45">Z525</f>
        <v>0</v>
      </c>
      <c r="AA526" s="411">
        <f t="shared" ref="AA526" si="1546">AA525</f>
        <v>0</v>
      </c>
      <c r="AB526" s="411">
        <f t="shared" ref="AB526" si="1547">AB525</f>
        <v>0</v>
      </c>
      <c r="AC526" s="411">
        <f t="shared" ref="AC526" si="1548">AC525</f>
        <v>0</v>
      </c>
      <c r="AD526" s="411">
        <f t="shared" ref="AD526" si="1549">AD525</f>
        <v>0</v>
      </c>
      <c r="AE526" s="411">
        <f t="shared" ref="AE526" si="1550">AE525</f>
        <v>0</v>
      </c>
      <c r="AF526" s="411">
        <f t="shared" ref="AF526" si="1551">AF525</f>
        <v>0</v>
      </c>
      <c r="AG526" s="411">
        <f t="shared" ref="AG526" si="1552">AG525</f>
        <v>0</v>
      </c>
      <c r="AH526" s="411">
        <f t="shared" ref="AH526" si="1553">AH525</f>
        <v>0</v>
      </c>
      <c r="AI526" s="411">
        <f t="shared" ref="AI526" si="1554">AI525</f>
        <v>0</v>
      </c>
      <c r="AJ526" s="411">
        <f t="shared" ref="AJ526" si="1555">AJ525</f>
        <v>0</v>
      </c>
      <c r="AK526" s="411">
        <f t="shared" ref="AK526" si="1556">AK525</f>
        <v>0</v>
      </c>
      <c r="AL526" s="411">
        <f t="shared" ref="AL526" si="1557">AL525</f>
        <v>0</v>
      </c>
      <c r="AM526" s="306"/>
    </row>
    <row r="527" spans="1:39" ht="15"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ht="15" outlineLevel="1">
      <c r="A529" s="532"/>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58">Z528</f>
        <v>0</v>
      </c>
      <c r="AA529" s="411">
        <f t="shared" ref="AA529" si="1559">AA528</f>
        <v>0</v>
      </c>
      <c r="AB529" s="411">
        <f t="shared" ref="AB529" si="1560">AB528</f>
        <v>0</v>
      </c>
      <c r="AC529" s="411">
        <f t="shared" ref="AC529" si="1561">AC528</f>
        <v>0</v>
      </c>
      <c r="AD529" s="411">
        <f t="shared" ref="AD529" si="1562">AD528</f>
        <v>0</v>
      </c>
      <c r="AE529" s="411">
        <f t="shared" ref="AE529" si="1563">AE528</f>
        <v>0</v>
      </c>
      <c r="AF529" s="411">
        <f t="shared" ref="AF529" si="1564">AF528</f>
        <v>0</v>
      </c>
      <c r="AG529" s="411">
        <f t="shared" ref="AG529" si="1565">AG528</f>
        <v>0</v>
      </c>
      <c r="AH529" s="411">
        <f t="shared" ref="AH529" si="1566">AH528</f>
        <v>0</v>
      </c>
      <c r="AI529" s="411">
        <f t="shared" ref="AI529" si="1567">AI528</f>
        <v>0</v>
      </c>
      <c r="AJ529" s="411">
        <f t="shared" ref="AJ529" si="1568">AJ528</f>
        <v>0</v>
      </c>
      <c r="AK529" s="411">
        <f t="shared" ref="AK529" si="1569">AK528</f>
        <v>0</v>
      </c>
      <c r="AL529" s="411">
        <f t="shared" ref="AL529" si="1570">AL528</f>
        <v>0</v>
      </c>
      <c r="AM529" s="306"/>
    </row>
    <row r="530" spans="1:39" ht="15"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ht="15" outlineLevel="1">
      <c r="A532" s="532"/>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71">Z531</f>
        <v>0</v>
      </c>
      <c r="AA532" s="411">
        <f t="shared" ref="AA532" si="1572">AA531</f>
        <v>0</v>
      </c>
      <c r="AB532" s="411">
        <f t="shared" ref="AB532" si="1573">AB531</f>
        <v>0</v>
      </c>
      <c r="AC532" s="411">
        <f t="shared" ref="AC532" si="1574">AC531</f>
        <v>0</v>
      </c>
      <c r="AD532" s="411">
        <f t="shared" ref="AD532" si="1575">AD531</f>
        <v>0</v>
      </c>
      <c r="AE532" s="411">
        <f t="shared" ref="AE532" si="1576">AE531</f>
        <v>0</v>
      </c>
      <c r="AF532" s="411">
        <f t="shared" ref="AF532" si="1577">AF531</f>
        <v>0</v>
      </c>
      <c r="AG532" s="411">
        <f t="shared" ref="AG532" si="1578">AG531</f>
        <v>0</v>
      </c>
      <c r="AH532" s="411">
        <f t="shared" ref="AH532" si="1579">AH531</f>
        <v>0</v>
      </c>
      <c r="AI532" s="411">
        <f t="shared" ref="AI532" si="1580">AI531</f>
        <v>0</v>
      </c>
      <c r="AJ532" s="411">
        <f t="shared" ref="AJ532" si="1581">AJ531</f>
        <v>0</v>
      </c>
      <c r="AK532" s="411">
        <f t="shared" ref="AK532" si="1582">AK531</f>
        <v>0</v>
      </c>
      <c r="AL532" s="411">
        <f t="shared" ref="AL532" si="1583">AL531</f>
        <v>0</v>
      </c>
      <c r="AM532" s="306"/>
    </row>
    <row r="533" spans="1:39" ht="15"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outlineLevel="1">
      <c r="A534" s="532">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ht="15" outlineLevel="1">
      <c r="A535" s="532"/>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84">Z534</f>
        <v>0</v>
      </c>
      <c r="AA535" s="411">
        <f t="shared" ref="AA535" si="1585">AA534</f>
        <v>0</v>
      </c>
      <c r="AB535" s="411">
        <f t="shared" ref="AB535" si="1586">AB534</f>
        <v>0</v>
      </c>
      <c r="AC535" s="411">
        <f t="shared" ref="AC535" si="1587">AC534</f>
        <v>0</v>
      </c>
      <c r="AD535" s="411">
        <f t="shared" ref="AD535" si="1588">AD534</f>
        <v>0</v>
      </c>
      <c r="AE535" s="411">
        <f t="shared" ref="AE535" si="1589">AE534</f>
        <v>0</v>
      </c>
      <c r="AF535" s="411">
        <f t="shared" ref="AF535" si="1590">AF534</f>
        <v>0</v>
      </c>
      <c r="AG535" s="411">
        <f t="shared" ref="AG535" si="1591">AG534</f>
        <v>0</v>
      </c>
      <c r="AH535" s="411">
        <f t="shared" ref="AH535" si="1592">AH534</f>
        <v>0</v>
      </c>
      <c r="AI535" s="411">
        <f t="shared" ref="AI535" si="1593">AI534</f>
        <v>0</v>
      </c>
      <c r="AJ535" s="411">
        <f t="shared" ref="AJ535" si="1594">AJ534</f>
        <v>0</v>
      </c>
      <c r="AK535" s="411">
        <f t="shared" ref="AK535" si="1595">AK534</f>
        <v>0</v>
      </c>
      <c r="AL535" s="411">
        <f t="shared" ref="AL535" si="1596">AL534</f>
        <v>0</v>
      </c>
      <c r="AM535" s="306"/>
    </row>
    <row r="536" spans="1:39" ht="15"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30"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ht="15" outlineLevel="1">
      <c r="A538" s="532"/>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1597">Z537</f>
        <v>0</v>
      </c>
      <c r="AA538" s="411">
        <f t="shared" ref="AA538" si="1598">AA537</f>
        <v>0</v>
      </c>
      <c r="AB538" s="411">
        <f t="shared" ref="AB538" si="1599">AB537</f>
        <v>0</v>
      </c>
      <c r="AC538" s="411">
        <f t="shared" ref="AC538" si="1600">AC537</f>
        <v>0</v>
      </c>
      <c r="AD538" s="411">
        <f t="shared" ref="AD538" si="1601">AD537</f>
        <v>0</v>
      </c>
      <c r="AE538" s="411">
        <f t="shared" ref="AE538" si="1602">AE537</f>
        <v>0</v>
      </c>
      <c r="AF538" s="411">
        <f t="shared" ref="AF538" si="1603">AF537</f>
        <v>0</v>
      </c>
      <c r="AG538" s="411">
        <f t="shared" ref="AG538" si="1604">AG537</f>
        <v>0</v>
      </c>
      <c r="AH538" s="411">
        <f t="shared" ref="AH538" si="1605">AH537</f>
        <v>0</v>
      </c>
      <c r="AI538" s="411">
        <f t="shared" ref="AI538" si="1606">AI537</f>
        <v>0</v>
      </c>
      <c r="AJ538" s="411">
        <f t="shared" ref="AJ538" si="1607">AJ537</f>
        <v>0</v>
      </c>
      <c r="AK538" s="411">
        <f t="shared" ref="AK538" si="1608">AK537</f>
        <v>0</v>
      </c>
      <c r="AL538" s="411">
        <f t="shared" ref="AL538" si="1609">AL537</f>
        <v>0</v>
      </c>
      <c r="AM538" s="306"/>
    </row>
    <row r="539" spans="1:39" ht="15"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15" outlineLevel="1">
      <c r="A540" s="532">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ht="15" outlineLevel="1">
      <c r="A541" s="532"/>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610">Z540</f>
        <v>0</v>
      </c>
      <c r="AA541" s="411">
        <f t="shared" ref="AA541" si="1611">AA540</f>
        <v>0</v>
      </c>
      <c r="AB541" s="411">
        <f t="shared" ref="AB541" si="1612">AB540</f>
        <v>0</v>
      </c>
      <c r="AC541" s="411">
        <f t="shared" ref="AC541" si="1613">AC540</f>
        <v>0</v>
      </c>
      <c r="AD541" s="411">
        <f t="shared" ref="AD541" si="1614">AD540</f>
        <v>0</v>
      </c>
      <c r="AE541" s="411">
        <f t="shared" ref="AE541" si="1615">AE540</f>
        <v>0</v>
      </c>
      <c r="AF541" s="411">
        <f t="shared" ref="AF541" si="1616">AF540</f>
        <v>0</v>
      </c>
      <c r="AG541" s="411">
        <f t="shared" ref="AG541" si="1617">AG540</f>
        <v>0</v>
      </c>
      <c r="AH541" s="411">
        <f t="shared" ref="AH541" si="1618">AH540</f>
        <v>0</v>
      </c>
      <c r="AI541" s="411">
        <f t="shared" ref="AI541" si="1619">AI540</f>
        <v>0</v>
      </c>
      <c r="AJ541" s="411">
        <f t="shared" ref="AJ541" si="1620">AJ540</f>
        <v>0</v>
      </c>
      <c r="AK541" s="411">
        <f t="shared" ref="AK541" si="1621">AK540</f>
        <v>0</v>
      </c>
      <c r="AL541" s="411">
        <f t="shared" ref="AL541" si="1622">AL540</f>
        <v>0</v>
      </c>
      <c r="AM541" s="306"/>
    </row>
    <row r="542" spans="1:39" ht="15"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ht="15" outlineLevel="1">
      <c r="A544" s="532"/>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23">Z543</f>
        <v>0</v>
      </c>
      <c r="AA544" s="411">
        <f t="shared" ref="AA544" si="1624">AA543</f>
        <v>0</v>
      </c>
      <c r="AB544" s="411">
        <f t="shared" ref="AB544" si="1625">AB543</f>
        <v>0</v>
      </c>
      <c r="AC544" s="411">
        <f t="shared" ref="AC544" si="1626">AC543</f>
        <v>0</v>
      </c>
      <c r="AD544" s="411">
        <f t="shared" ref="AD544" si="1627">AD543</f>
        <v>0</v>
      </c>
      <c r="AE544" s="411">
        <f t="shared" ref="AE544" si="1628">AE543</f>
        <v>0</v>
      </c>
      <c r="AF544" s="411">
        <f t="shared" ref="AF544" si="1629">AF543</f>
        <v>0</v>
      </c>
      <c r="AG544" s="411">
        <f t="shared" ref="AG544" si="1630">AG543</f>
        <v>0</v>
      </c>
      <c r="AH544" s="411">
        <f t="shared" ref="AH544" si="1631">AH543</f>
        <v>0</v>
      </c>
      <c r="AI544" s="411">
        <f t="shared" ref="AI544" si="1632">AI543</f>
        <v>0</v>
      </c>
      <c r="AJ544" s="411">
        <f t="shared" ref="AJ544" si="1633">AJ543</f>
        <v>0</v>
      </c>
      <c r="AK544" s="411">
        <f t="shared" ref="AK544" si="1634">AK543</f>
        <v>0</v>
      </c>
      <c r="AL544" s="411">
        <f t="shared" ref="AL544" si="1635">AL543</f>
        <v>0</v>
      </c>
      <c r="AM544" s="306"/>
    </row>
    <row r="545" spans="1:39" ht="15"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ht="15" outlineLevel="1">
      <c r="A547" s="532"/>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36">Z546</f>
        <v>0</v>
      </c>
      <c r="AA547" s="411">
        <f t="shared" ref="AA547" si="1637">AA546</f>
        <v>0</v>
      </c>
      <c r="AB547" s="411">
        <f t="shared" ref="AB547" si="1638">AB546</f>
        <v>0</v>
      </c>
      <c r="AC547" s="411">
        <f t="shared" ref="AC547" si="1639">AC546</f>
        <v>0</v>
      </c>
      <c r="AD547" s="411">
        <f t="shared" ref="AD547" si="1640">AD546</f>
        <v>0</v>
      </c>
      <c r="AE547" s="411">
        <f t="shared" ref="AE547" si="1641">AE546</f>
        <v>0</v>
      </c>
      <c r="AF547" s="411">
        <f t="shared" ref="AF547" si="1642">AF546</f>
        <v>0</v>
      </c>
      <c r="AG547" s="411">
        <f t="shared" ref="AG547" si="1643">AG546</f>
        <v>0</v>
      </c>
      <c r="AH547" s="411">
        <f t="shared" ref="AH547" si="1644">AH546</f>
        <v>0</v>
      </c>
      <c r="AI547" s="411">
        <f t="shared" ref="AI547" si="1645">AI546</f>
        <v>0</v>
      </c>
      <c r="AJ547" s="411">
        <f t="shared" ref="AJ547" si="1646">AJ546</f>
        <v>0</v>
      </c>
      <c r="AK547" s="411">
        <f t="shared" ref="AK547" si="1647">AK546</f>
        <v>0</v>
      </c>
      <c r="AL547" s="411">
        <f t="shared" ref="AL547" si="1648">AL546</f>
        <v>0</v>
      </c>
      <c r="AM547" s="306"/>
    </row>
    <row r="548" spans="1:39" ht="15"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ht="15" outlineLevel="1">
      <c r="A550" s="532"/>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49">Z549</f>
        <v>0</v>
      </c>
      <c r="AA550" s="411">
        <f t="shared" ref="AA550" si="1650">AA549</f>
        <v>0</v>
      </c>
      <c r="AB550" s="411">
        <f t="shared" ref="AB550" si="1651">AB549</f>
        <v>0</v>
      </c>
      <c r="AC550" s="411">
        <f t="shared" ref="AC550" si="1652">AC549</f>
        <v>0</v>
      </c>
      <c r="AD550" s="411">
        <f t="shared" ref="AD550" si="1653">AD549</f>
        <v>0</v>
      </c>
      <c r="AE550" s="411">
        <f t="shared" ref="AE550" si="1654">AE549</f>
        <v>0</v>
      </c>
      <c r="AF550" s="411">
        <f t="shared" ref="AF550" si="1655">AF549</f>
        <v>0</v>
      </c>
      <c r="AG550" s="411">
        <f t="shared" ref="AG550" si="1656">AG549</f>
        <v>0</v>
      </c>
      <c r="AH550" s="411">
        <f t="shared" ref="AH550" si="1657">AH549</f>
        <v>0</v>
      </c>
      <c r="AI550" s="411">
        <f t="shared" ref="AI550" si="1658">AI549</f>
        <v>0</v>
      </c>
      <c r="AJ550" s="411">
        <f t="shared" ref="AJ550" si="1659">AJ549</f>
        <v>0</v>
      </c>
      <c r="AK550" s="411">
        <f t="shared" ref="AK550" si="1660">AK549</f>
        <v>0</v>
      </c>
      <c r="AL550" s="411">
        <f t="shared" ref="AL550" si="1661">AL549</f>
        <v>0</v>
      </c>
      <c r="AM550" s="306"/>
    </row>
    <row r="551" spans="1:39" ht="15"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ht="15" outlineLevel="1">
      <c r="A553" s="532"/>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62">Z552</f>
        <v>0</v>
      </c>
      <c r="AA553" s="411">
        <f t="shared" ref="AA553" si="1663">AA552</f>
        <v>0</v>
      </c>
      <c r="AB553" s="411">
        <f t="shared" ref="AB553" si="1664">AB552</f>
        <v>0</v>
      </c>
      <c r="AC553" s="411">
        <f t="shared" ref="AC553" si="1665">AC552</f>
        <v>0</v>
      </c>
      <c r="AD553" s="411">
        <f t="shared" ref="AD553" si="1666">AD552</f>
        <v>0</v>
      </c>
      <c r="AE553" s="411">
        <f t="shared" ref="AE553" si="1667">AE552</f>
        <v>0</v>
      </c>
      <c r="AF553" s="411">
        <f t="shared" ref="AF553" si="1668">AF552</f>
        <v>0</v>
      </c>
      <c r="AG553" s="411">
        <f t="shared" ref="AG553" si="1669">AG552</f>
        <v>0</v>
      </c>
      <c r="AH553" s="411">
        <f t="shared" ref="AH553" si="1670">AH552</f>
        <v>0</v>
      </c>
      <c r="AI553" s="411">
        <f t="shared" ref="AI553" si="1671">AI552</f>
        <v>0</v>
      </c>
      <c r="AJ553" s="411">
        <f t="shared" ref="AJ553" si="1672">AJ552</f>
        <v>0</v>
      </c>
      <c r="AK553" s="411">
        <f t="shared" ref="AK553" si="1673">AK552</f>
        <v>0</v>
      </c>
      <c r="AL553" s="411">
        <f t="shared" ref="AL553" si="1674">AL552</f>
        <v>0</v>
      </c>
      <c r="AM553" s="306"/>
    </row>
    <row r="554" spans="1:39" ht="15"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30"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ht="15" outlineLevel="1">
      <c r="A556" s="532"/>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75">Z555</f>
        <v>0</v>
      </c>
      <c r="AA556" s="411">
        <f t="shared" ref="AA556" si="1676">AA555</f>
        <v>0</v>
      </c>
      <c r="AB556" s="411">
        <f t="shared" ref="AB556" si="1677">AB555</f>
        <v>0</v>
      </c>
      <c r="AC556" s="411">
        <f t="shared" ref="AC556" si="1678">AC555</f>
        <v>0</v>
      </c>
      <c r="AD556" s="411">
        <f t="shared" ref="AD556" si="1679">AD555</f>
        <v>0</v>
      </c>
      <c r="AE556" s="411">
        <f t="shared" ref="AE556" si="1680">AE555</f>
        <v>0</v>
      </c>
      <c r="AF556" s="411">
        <f t="shared" ref="AF556" si="1681">AF555</f>
        <v>0</v>
      </c>
      <c r="AG556" s="411">
        <f t="shared" ref="AG556" si="1682">AG555</f>
        <v>0</v>
      </c>
      <c r="AH556" s="411">
        <f t="shared" ref="AH556" si="1683">AH555</f>
        <v>0</v>
      </c>
      <c r="AI556" s="411">
        <f t="shared" ref="AI556" si="1684">AI555</f>
        <v>0</v>
      </c>
      <c r="AJ556" s="411">
        <f t="shared" ref="AJ556" si="1685">AJ555</f>
        <v>0</v>
      </c>
      <c r="AK556" s="411">
        <f t="shared" ref="AK556" si="1686">AK555</f>
        <v>0</v>
      </c>
      <c r="AL556" s="411">
        <f t="shared" ref="AL556" si="1687">AL555</f>
        <v>0</v>
      </c>
      <c r="AM556" s="306"/>
    </row>
    <row r="557" spans="1:39" ht="15"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outlineLevel="1">
      <c r="A558" s="532">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ht="15" outlineLevel="1">
      <c r="A559" s="532"/>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88">Z558</f>
        <v>0</v>
      </c>
      <c r="AA559" s="411">
        <f t="shared" ref="AA559" si="1689">AA558</f>
        <v>0</v>
      </c>
      <c r="AB559" s="411">
        <f t="shared" ref="AB559" si="1690">AB558</f>
        <v>0</v>
      </c>
      <c r="AC559" s="411">
        <f t="shared" ref="AC559" si="1691">AC558</f>
        <v>0</v>
      </c>
      <c r="AD559" s="411">
        <f t="shared" ref="AD559" si="1692">AD558</f>
        <v>0</v>
      </c>
      <c r="AE559" s="411">
        <f t="shared" ref="AE559" si="1693">AE558</f>
        <v>0</v>
      </c>
      <c r="AF559" s="411">
        <f t="shared" ref="AF559" si="1694">AF558</f>
        <v>0</v>
      </c>
      <c r="AG559" s="411">
        <f t="shared" ref="AG559" si="1695">AG558</f>
        <v>0</v>
      </c>
      <c r="AH559" s="411">
        <f t="shared" ref="AH559" si="1696">AH558</f>
        <v>0</v>
      </c>
      <c r="AI559" s="411">
        <f t="shared" ref="AI559" si="1697">AI558</f>
        <v>0</v>
      </c>
      <c r="AJ559" s="411">
        <f t="shared" ref="AJ559" si="1698">AJ558</f>
        <v>0</v>
      </c>
      <c r="AK559" s="411">
        <f t="shared" ref="AK559" si="1699">AK558</f>
        <v>0</v>
      </c>
      <c r="AL559" s="411">
        <f t="shared" ref="AL559" si="1700">AL558</f>
        <v>0</v>
      </c>
      <c r="AM559" s="306"/>
    </row>
    <row r="560" spans="1:39" ht="15"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45">
      <c r="B561" s="327" t="s">
        <v>292</v>
      </c>
      <c r="C561" s="329"/>
      <c r="D561" s="329">
        <f>SUM(D404:D559)</f>
        <v>16477523</v>
      </c>
      <c r="E561" s="329">
        <f>SUM(E404:E559)</f>
        <v>14074024</v>
      </c>
      <c r="F561" s="329"/>
      <c r="G561" s="329"/>
      <c r="H561" s="329"/>
      <c r="I561" s="329"/>
      <c r="J561" s="329"/>
      <c r="K561" s="329"/>
      <c r="L561" s="329"/>
      <c r="M561" s="329"/>
      <c r="N561" s="329"/>
      <c r="O561" s="329">
        <f>SUM(O404:O559)</f>
        <v>1956</v>
      </c>
      <c r="P561" s="329">
        <f>SUM(P404:P559)</f>
        <v>1795</v>
      </c>
      <c r="Q561" s="329"/>
      <c r="R561" s="329"/>
      <c r="S561" s="329"/>
      <c r="T561" s="329"/>
      <c r="U561" s="329"/>
      <c r="V561" s="329"/>
      <c r="W561" s="329"/>
      <c r="X561" s="329"/>
      <c r="Y561" s="329">
        <f>IF(Y402="kWh",SUMPRODUCT(D404:D559,Y404:Y559))</f>
        <v>11407460</v>
      </c>
      <c r="Z561" s="329">
        <f>IF(Z402="kWh",SUMPRODUCT(D404:D559,Z404:Z559))</f>
        <v>525145.55009426724</v>
      </c>
      <c r="AA561" s="329">
        <f>IF(AA402="kw",SUMPRODUCT(N404:N559,O404:O559,AA404:AA559),SUMPRODUCT(D404:D559,AA404:AA559))</f>
        <v>9812.2707111133568</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4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0</v>
      </c>
      <c r="Z562" s="392">
        <f>HLOOKUP(Z218,'2. LRAMVA Threshold'!$B$42:$Q$53,9,FALSE)</f>
        <v>0</v>
      </c>
      <c r="AA562" s="392">
        <f>HLOOKUP(AA218,'2. LRAMVA Threshold'!$B$42:$Q$53,9,FALSE)</f>
        <v>0</v>
      </c>
      <c r="AB562" s="392">
        <f>HLOOKUP(AB218,'2. LRAMVA Threshold'!$B$42:$Q$53,9,FALSE)</f>
        <v>0</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ht="15">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ht="15">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7.6E-3</v>
      </c>
      <c r="Z564" s="341">
        <f>HLOOKUP(Z$35,'3.  Distribution Rates'!$C$122:$P$133,9,FALSE)</f>
        <v>2.1000000000000001E-2</v>
      </c>
      <c r="AA564" s="341">
        <f>HLOOKUP(AA$35,'3.  Distribution Rates'!$C$122:$P$133,9,FALSE)</f>
        <v>4.2316000000000003</v>
      </c>
      <c r="AB564" s="341">
        <f>HLOOKUP(AB$35,'3.  Distribution Rates'!$C$122:$P$133,9,FALSE)</f>
        <v>7.1336000000000004</v>
      </c>
      <c r="AC564" s="341">
        <f>HLOOKUP(AC$35,'3.  Distribution Rates'!$C$122:$P$133,9,FALSE)</f>
        <v>0</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ht="15">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6056.2435441039988</v>
      </c>
      <c r="Z565" s="378">
        <f>'4.  2011-2014 LRAM'!Z140*Z564</f>
        <v>208.8779868</v>
      </c>
      <c r="AA565" s="378">
        <f>'4.  2011-2014 LRAM'!AA140*AA564</f>
        <v>15268.278227563202</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701">SUM(Y565:AL565)</f>
        <v>21533.3997584672</v>
      </c>
    </row>
    <row r="566" spans="2:39" ht="15">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4308.2813686959998</v>
      </c>
      <c r="Z566" s="378">
        <f>'4.  2011-2014 LRAM'!Z269*Z564</f>
        <v>466.00480290000002</v>
      </c>
      <c r="AA566" s="378">
        <f>'4.  2011-2014 LRAM'!AA269*AA564</f>
        <v>16785.835388256</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701"/>
        <v>21560.121559851999</v>
      </c>
    </row>
    <row r="567" spans="2:39" ht="15">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5312.2714694839997</v>
      </c>
      <c r="Z567" s="378">
        <f>'4.  2011-2014 LRAM'!Z398*Z564</f>
        <v>759.80603580000013</v>
      </c>
      <c r="AA567" s="378">
        <f>'4.  2011-2014 LRAM'!AA398*AA564</f>
        <v>21893.427198191999</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701"/>
        <v>27965.504703475999</v>
      </c>
    </row>
    <row r="568" spans="2:39" ht="15">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13198.754777444001</v>
      </c>
      <c r="Z568" s="378">
        <f>'4.  2011-2014 LRAM'!Z528*Z564</f>
        <v>11869.803533700002</v>
      </c>
      <c r="AA568" s="378">
        <f>'4.  2011-2014 LRAM'!AA528*AA564</f>
        <v>21034.01412</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701"/>
        <v>46102.572431143999</v>
      </c>
    </row>
    <row r="569" spans="2:39" ht="15">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2">Y209*Y564</f>
        <v>19334.362000000001</v>
      </c>
      <c r="Z569" s="378">
        <f t="shared" si="1702"/>
        <v>12839.769226861923</v>
      </c>
      <c r="AA569" s="378">
        <f t="shared" si="1702"/>
        <v>16507.758942566405</v>
      </c>
      <c r="AB569" s="378">
        <f>AB209*AB564</f>
        <v>0</v>
      </c>
      <c r="AC569" s="378">
        <f t="shared" si="1702"/>
        <v>0</v>
      </c>
      <c r="AD569" s="378">
        <f t="shared" si="1702"/>
        <v>0</v>
      </c>
      <c r="AE569" s="378">
        <f t="shared" si="1702"/>
        <v>0</v>
      </c>
      <c r="AF569" s="378">
        <f t="shared" si="1702"/>
        <v>0</v>
      </c>
      <c r="AG569" s="378">
        <f t="shared" si="1702"/>
        <v>0</v>
      </c>
      <c r="AH569" s="378">
        <f t="shared" si="1702"/>
        <v>0</v>
      </c>
      <c r="AI569" s="378">
        <f t="shared" si="1702"/>
        <v>0</v>
      </c>
      <c r="AJ569" s="378">
        <f t="shared" si="1702"/>
        <v>0</v>
      </c>
      <c r="AK569" s="378">
        <f t="shared" si="1702"/>
        <v>0</v>
      </c>
      <c r="AL569" s="378">
        <f t="shared" si="1702"/>
        <v>0</v>
      </c>
      <c r="AM569" s="629">
        <f t="shared" si="1701"/>
        <v>48681.890169428327</v>
      </c>
    </row>
    <row r="570" spans="2:39" ht="15">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53829.584000000003</v>
      </c>
      <c r="Z570" s="378">
        <f>Z392*Z564</f>
        <v>1988.90109936</v>
      </c>
      <c r="AA570" s="378">
        <f t="shared" ref="AA570:AL570" si="1703">AA392*AA564</f>
        <v>15031.483595759999</v>
      </c>
      <c r="AB570" s="378">
        <f>AB392*AB564</f>
        <v>0</v>
      </c>
      <c r="AC570" s="378">
        <f t="shared" si="1703"/>
        <v>0</v>
      </c>
      <c r="AD570" s="378">
        <f t="shared" si="1703"/>
        <v>0</v>
      </c>
      <c r="AE570" s="378">
        <f t="shared" si="1703"/>
        <v>0</v>
      </c>
      <c r="AF570" s="378">
        <f t="shared" si="1703"/>
        <v>0</v>
      </c>
      <c r="AG570" s="378">
        <f t="shared" si="1703"/>
        <v>0</v>
      </c>
      <c r="AH570" s="378">
        <f t="shared" si="1703"/>
        <v>0</v>
      </c>
      <c r="AI570" s="378">
        <f t="shared" si="1703"/>
        <v>0</v>
      </c>
      <c r="AJ570" s="378">
        <f t="shared" si="1703"/>
        <v>0</v>
      </c>
      <c r="AK570" s="378">
        <f t="shared" si="1703"/>
        <v>0</v>
      </c>
      <c r="AL570" s="378">
        <f t="shared" si="1703"/>
        <v>0</v>
      </c>
      <c r="AM570" s="629">
        <f t="shared" si="1701"/>
        <v>70849.968695119998</v>
      </c>
    </row>
    <row r="571" spans="2:39" ht="15">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86696.695999999996</v>
      </c>
      <c r="Z571" s="378">
        <f t="shared" ref="Z571:AL571" si="1704">Z561*Z564</f>
        <v>11028.056551979613</v>
      </c>
      <c r="AA571" s="378">
        <f t="shared" si="1704"/>
        <v>41521.604741147283</v>
      </c>
      <c r="AB571" s="378">
        <f t="shared" si="1704"/>
        <v>0</v>
      </c>
      <c r="AC571" s="378">
        <f t="shared" si="1704"/>
        <v>0</v>
      </c>
      <c r="AD571" s="378">
        <f t="shared" si="1704"/>
        <v>0</v>
      </c>
      <c r="AE571" s="378">
        <f t="shared" si="1704"/>
        <v>0</v>
      </c>
      <c r="AF571" s="378">
        <f t="shared" si="1704"/>
        <v>0</v>
      </c>
      <c r="AG571" s="378">
        <f t="shared" si="1704"/>
        <v>0</v>
      </c>
      <c r="AH571" s="378">
        <f t="shared" si="1704"/>
        <v>0</v>
      </c>
      <c r="AI571" s="378">
        <f t="shared" si="1704"/>
        <v>0</v>
      </c>
      <c r="AJ571" s="378">
        <f t="shared" si="1704"/>
        <v>0</v>
      </c>
      <c r="AK571" s="378">
        <f t="shared" si="1704"/>
        <v>0</v>
      </c>
      <c r="AL571" s="378">
        <f t="shared" si="1704"/>
        <v>0</v>
      </c>
      <c r="AM571" s="629">
        <f t="shared" si="1701"/>
        <v>139246.35729312687</v>
      </c>
    </row>
    <row r="572" spans="2:39" ht="15.4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188736.19315972799</v>
      </c>
      <c r="Z572" s="346">
        <f>SUM(Z565:Z571)</f>
        <v>39161.219237401536</v>
      </c>
      <c r="AA572" s="346">
        <f t="shared" ref="AA572:AE572" si="1705">SUM(AA565:AA571)</f>
        <v>148042.40221348486</v>
      </c>
      <c r="AB572" s="346">
        <f t="shared" si="1705"/>
        <v>0</v>
      </c>
      <c r="AC572" s="346">
        <f t="shared" si="1705"/>
        <v>0</v>
      </c>
      <c r="AD572" s="346">
        <f>SUM(AD565:AD571)</f>
        <v>0</v>
      </c>
      <c r="AE572" s="346">
        <f t="shared" si="1705"/>
        <v>0</v>
      </c>
      <c r="AF572" s="346">
        <f>SUM(AF565:AF571)</f>
        <v>0</v>
      </c>
      <c r="AG572" s="346">
        <f>SUM(AG565:AG571)</f>
        <v>0</v>
      </c>
      <c r="AH572" s="346">
        <f t="shared" ref="AH572:AL572" si="1706">SUM(AH565:AH571)</f>
        <v>0</v>
      </c>
      <c r="AI572" s="346">
        <f t="shared" si="1706"/>
        <v>0</v>
      </c>
      <c r="AJ572" s="346">
        <f>SUM(AJ565:AJ571)</f>
        <v>0</v>
      </c>
      <c r="AK572" s="346">
        <f t="shared" si="1706"/>
        <v>0</v>
      </c>
      <c r="AL572" s="346">
        <f t="shared" si="1706"/>
        <v>0</v>
      </c>
      <c r="AM572" s="407">
        <f>SUM(AM565:AM571)</f>
        <v>375939.81461061438</v>
      </c>
    </row>
    <row r="573" spans="2:39" ht="15.4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0</v>
      </c>
      <c r="Z573" s="347">
        <f t="shared" ref="Z573:AE573" si="1707">Z562*Z564</f>
        <v>0</v>
      </c>
      <c r="AA573" s="347">
        <f t="shared" si="1707"/>
        <v>0</v>
      </c>
      <c r="AB573" s="347">
        <f t="shared" si="1707"/>
        <v>0</v>
      </c>
      <c r="AC573" s="347">
        <f t="shared" si="1707"/>
        <v>0</v>
      </c>
      <c r="AD573" s="347">
        <f>AD562*AD564</f>
        <v>0</v>
      </c>
      <c r="AE573" s="347">
        <f t="shared" si="1707"/>
        <v>0</v>
      </c>
      <c r="AF573" s="347">
        <f>AF562*AF564</f>
        <v>0</v>
      </c>
      <c r="AG573" s="347">
        <f t="shared" ref="AG573:AL573" si="1708">AG562*AG564</f>
        <v>0</v>
      </c>
      <c r="AH573" s="347">
        <f t="shared" si="1708"/>
        <v>0</v>
      </c>
      <c r="AI573" s="347">
        <f t="shared" si="1708"/>
        <v>0</v>
      </c>
      <c r="AJ573" s="347">
        <f>AJ562*AJ564</f>
        <v>0</v>
      </c>
      <c r="AK573" s="347">
        <f>AK562*AK564</f>
        <v>0</v>
      </c>
      <c r="AL573" s="347">
        <f t="shared" si="1708"/>
        <v>0</v>
      </c>
      <c r="AM573" s="407">
        <f>SUM(Y573:AL573)</f>
        <v>0</v>
      </c>
    </row>
    <row r="574" spans="2:39" ht="15.4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375939.81461061438</v>
      </c>
    </row>
    <row r="575" spans="2:39" ht="15">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ht="15">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9003961</v>
      </c>
      <c r="Z576" s="291">
        <f>SUMPRODUCT(E404:E559,Z404:Z559)</f>
        <v>525145.55009426724</v>
      </c>
      <c r="AA576" s="291">
        <f>IF(AA402="kw",SUMPRODUCT($N$404:$N$559,$P$404:$P$559,AA404:AA559),SUMPRODUCT($E$404:$E$559,AA404:AA559))</f>
        <v>9812.2707111133568</v>
      </c>
      <c r="AB576" s="291">
        <f>IF(AB402="kw",SUMPRODUCT($N$404:$N$559,$P$404:$P$559,AB404:AB559),SUMPRODUCT($E$404:$E$559,AB404:AB559))</f>
        <v>0</v>
      </c>
      <c r="AC576" s="291">
        <f>IF(AC402="kw",SUMPRODUCT($N$404:$N$559,$P$404:$P$559,AC404:AC559),SUMPRODUCT($E$404:$E$559,AC404:AC559))</f>
        <v>0</v>
      </c>
      <c r="AD576" s="291">
        <f t="shared" ref="AD576:AL576" si="1709">IF(AD402="kw",SUMPRODUCT($N$404:$N$559,$P$404:$P$559,AD404:AD559),SUMPRODUCT($E$404:$E$559,AD404:AD559))</f>
        <v>0</v>
      </c>
      <c r="AE576" s="291">
        <f t="shared" si="1709"/>
        <v>0</v>
      </c>
      <c r="AF576" s="291">
        <f t="shared" si="1709"/>
        <v>0</v>
      </c>
      <c r="AG576" s="291">
        <f t="shared" si="1709"/>
        <v>0</v>
      </c>
      <c r="AH576" s="291">
        <f t="shared" si="1709"/>
        <v>0</v>
      </c>
      <c r="AI576" s="291">
        <f t="shared" si="1709"/>
        <v>0</v>
      </c>
      <c r="AJ576" s="291">
        <f t="shared" si="1709"/>
        <v>0</v>
      </c>
      <c r="AK576" s="291">
        <f t="shared" si="1709"/>
        <v>0</v>
      </c>
      <c r="AL576" s="291">
        <f t="shared" si="1709"/>
        <v>0</v>
      </c>
      <c r="AM576" s="337"/>
    </row>
    <row r="577" spans="1:39" ht="15">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0</v>
      </c>
      <c r="Z577" s="291">
        <f>SUMPRODUCT(F404:F559,Z404:Z559)</f>
        <v>0</v>
      </c>
      <c r="AA577" s="291">
        <f t="shared" ref="AA577:AL577" si="1710">IF(AA402="kw",SUMPRODUCT($N$404:$N$559,$Q$404:$Q$559,AA404:AA559),SUMPRODUCT($F$404:$F$559,AA404:AA559))</f>
        <v>0</v>
      </c>
      <c r="AB577" s="291">
        <f t="shared" si="1710"/>
        <v>0</v>
      </c>
      <c r="AC577" s="291">
        <f>IF(AC402="kw",SUMPRODUCT($N$404:$N$559,$Q$404:$Q$559,AC404:AC559),SUMPRODUCT($F$404:$F$559,AC404:AC559))</f>
        <v>0</v>
      </c>
      <c r="AD577" s="291">
        <f t="shared" si="1710"/>
        <v>0</v>
      </c>
      <c r="AE577" s="291">
        <f t="shared" si="1710"/>
        <v>0</v>
      </c>
      <c r="AF577" s="291">
        <f t="shared" si="1710"/>
        <v>0</v>
      </c>
      <c r="AG577" s="291">
        <f t="shared" si="1710"/>
        <v>0</v>
      </c>
      <c r="AH577" s="291">
        <f t="shared" si="1710"/>
        <v>0</v>
      </c>
      <c r="AI577" s="291">
        <f t="shared" si="1710"/>
        <v>0</v>
      </c>
      <c r="AJ577" s="291">
        <f t="shared" si="1710"/>
        <v>0</v>
      </c>
      <c r="AK577" s="291">
        <f t="shared" si="1710"/>
        <v>0</v>
      </c>
      <c r="AL577" s="291">
        <f t="shared" si="1710"/>
        <v>0</v>
      </c>
      <c r="AM577" s="337"/>
    </row>
    <row r="578" spans="1:39" ht="15">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0</v>
      </c>
      <c r="Z578" s="326">
        <f>SUMPRODUCT(G404:G559,Z404:Z559)</f>
        <v>0</v>
      </c>
      <c r="AA578" s="326">
        <f t="shared" ref="AA578:AL578" si="1711">IF(AA402="kw",SUMPRODUCT($N$404:$N$559,$R$404:$R$559,AA404:AA559),SUMPRODUCT($G$404:$G$559,AA404:AA559))</f>
        <v>0</v>
      </c>
      <c r="AB578" s="326">
        <f t="shared" si="1711"/>
        <v>0</v>
      </c>
      <c r="AC578" s="326">
        <f>IF(AC402="kw",SUMPRODUCT($N$404:$N$559,$R$404:$R$559,AC404:AC559),SUMPRODUCT($G$404:$G$559,AC404:AC559))</f>
        <v>0</v>
      </c>
      <c r="AD578" s="326">
        <f t="shared" si="1711"/>
        <v>0</v>
      </c>
      <c r="AE578" s="326">
        <f t="shared" si="1711"/>
        <v>0</v>
      </c>
      <c r="AF578" s="326">
        <f t="shared" si="1711"/>
        <v>0</v>
      </c>
      <c r="AG578" s="326">
        <f t="shared" si="1711"/>
        <v>0</v>
      </c>
      <c r="AH578" s="326">
        <f t="shared" si="1711"/>
        <v>0</v>
      </c>
      <c r="AI578" s="326">
        <f t="shared" si="1711"/>
        <v>0</v>
      </c>
      <c r="AJ578" s="326">
        <f t="shared" si="1711"/>
        <v>0</v>
      </c>
      <c r="AK578" s="326">
        <f t="shared" si="1711"/>
        <v>0</v>
      </c>
      <c r="AL578" s="326">
        <f t="shared" si="1711"/>
        <v>0</v>
      </c>
      <c r="AM578" s="386"/>
    </row>
    <row r="579" spans="1:39" ht="22.5" customHeight="1">
      <c r="B579" s="368" t="s">
        <v>585</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45">
      <c r="B582" s="280" t="s">
        <v>309</v>
      </c>
      <c r="C582" s="281"/>
      <c r="D582" s="590" t="s">
        <v>526</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1100" t="s">
        <v>211</v>
      </c>
      <c r="C583" s="1102" t="s">
        <v>33</v>
      </c>
      <c r="D583" s="284" t="s">
        <v>422</v>
      </c>
      <c r="E583" s="1104" t="s">
        <v>209</v>
      </c>
      <c r="F583" s="1105"/>
      <c r="G583" s="1105"/>
      <c r="H583" s="1105"/>
      <c r="I583" s="1105"/>
      <c r="J583" s="1105"/>
      <c r="K583" s="1105"/>
      <c r="L583" s="1105"/>
      <c r="M583" s="1106"/>
      <c r="N583" s="1107" t="s">
        <v>213</v>
      </c>
      <c r="O583" s="284" t="s">
        <v>423</v>
      </c>
      <c r="P583" s="1104" t="s">
        <v>212</v>
      </c>
      <c r="Q583" s="1105"/>
      <c r="R583" s="1105"/>
      <c r="S583" s="1105"/>
      <c r="T583" s="1105"/>
      <c r="U583" s="1105"/>
      <c r="V583" s="1105"/>
      <c r="W583" s="1105"/>
      <c r="X583" s="1106"/>
      <c r="Y583" s="1097" t="s">
        <v>243</v>
      </c>
      <c r="Z583" s="1098"/>
      <c r="AA583" s="1098"/>
      <c r="AB583" s="1098"/>
      <c r="AC583" s="1098"/>
      <c r="AD583" s="1098"/>
      <c r="AE583" s="1098"/>
      <c r="AF583" s="1098"/>
      <c r="AG583" s="1098"/>
      <c r="AH583" s="1098"/>
      <c r="AI583" s="1098"/>
      <c r="AJ583" s="1098"/>
      <c r="AK583" s="1098"/>
      <c r="AL583" s="1098"/>
      <c r="AM583" s="1099"/>
    </row>
    <row r="584" spans="1:39" ht="68.25" customHeight="1">
      <c r="B584" s="1101"/>
      <c r="C584" s="1103"/>
      <c r="D584" s="285">
        <v>2018</v>
      </c>
      <c r="E584" s="285">
        <v>2019</v>
      </c>
      <c r="F584" s="285">
        <v>2020</v>
      </c>
      <c r="G584" s="285">
        <v>2021</v>
      </c>
      <c r="H584" s="285">
        <v>2022</v>
      </c>
      <c r="I584" s="285">
        <v>2023</v>
      </c>
      <c r="J584" s="285">
        <v>2024</v>
      </c>
      <c r="K584" s="285">
        <v>2025</v>
      </c>
      <c r="L584" s="285">
        <v>2026</v>
      </c>
      <c r="M584" s="285">
        <v>2027</v>
      </c>
      <c r="N584" s="1108"/>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GS&gt;50 kW</v>
      </c>
      <c r="AB584" s="285" t="str">
        <f>'1.  LRAMVA Summary'!G52</f>
        <v>Streetlighting</v>
      </c>
      <c r="AC584" s="285" t="str">
        <f>'1.  LRAMVA Summary'!H52</f>
        <v/>
      </c>
      <c r="AD584" s="285" t="str">
        <f>'1.  LRAMVA Summary'!I52</f>
        <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f>'1.  LRAMVA Summary'!H53</f>
        <v>0</v>
      </c>
      <c r="AD585" s="291">
        <f>'1.  LRAMVA Summary'!I53</f>
        <v>0</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45" outlineLevel="1">
      <c r="A586" s="532"/>
      <c r="B586" s="504"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t="15"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ht="15" outlineLevel="1">
      <c r="A588" s="532"/>
      <c r="B588" s="294" t="s">
        <v>310</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712">Z587</f>
        <v>0</v>
      </c>
      <c r="AA588" s="411">
        <f t="shared" ref="AA588" si="1713">AA587</f>
        <v>0</v>
      </c>
      <c r="AB588" s="411">
        <f t="shared" ref="AB588" si="1714">AB587</f>
        <v>0</v>
      </c>
      <c r="AC588" s="411">
        <f t="shared" ref="AC588" si="1715">AC587</f>
        <v>0</v>
      </c>
      <c r="AD588" s="411">
        <f t="shared" ref="AD588" si="1716">AD587</f>
        <v>0</v>
      </c>
      <c r="AE588" s="411">
        <f t="shared" ref="AE588" si="1717">AE587</f>
        <v>0</v>
      </c>
      <c r="AF588" s="411">
        <f t="shared" ref="AF588" si="1718">AF587</f>
        <v>0</v>
      </c>
      <c r="AG588" s="411">
        <f t="shared" ref="AG588" si="1719">AG587</f>
        <v>0</v>
      </c>
      <c r="AH588" s="411">
        <f t="shared" ref="AH588" si="1720">AH587</f>
        <v>0</v>
      </c>
      <c r="AI588" s="411">
        <f t="shared" ref="AI588" si="1721">AI587</f>
        <v>0</v>
      </c>
      <c r="AJ588" s="411">
        <f t="shared" ref="AJ588" si="1722">AJ587</f>
        <v>0</v>
      </c>
      <c r="AK588" s="411">
        <f t="shared" ref="AK588" si="1723">AK587</f>
        <v>0</v>
      </c>
      <c r="AL588" s="411">
        <f t="shared" ref="AL588" si="1724">AL587</f>
        <v>0</v>
      </c>
      <c r="AM588" s="297"/>
    </row>
    <row r="589" spans="1:39" ht="15.45"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ht="15"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t="15"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25">Z590</f>
        <v>0</v>
      </c>
      <c r="AA591" s="411">
        <f t="shared" ref="AA591" si="1726">AA590</f>
        <v>0</v>
      </c>
      <c r="AB591" s="411">
        <f t="shared" ref="AB591" si="1727">AB590</f>
        <v>0</v>
      </c>
      <c r="AC591" s="411">
        <f t="shared" ref="AC591" si="1728">AC590</f>
        <v>0</v>
      </c>
      <c r="AD591" s="411">
        <f t="shared" ref="AD591" si="1729">AD590</f>
        <v>0</v>
      </c>
      <c r="AE591" s="411">
        <f t="shared" ref="AE591" si="1730">AE590</f>
        <v>0</v>
      </c>
      <c r="AF591" s="411">
        <f t="shared" ref="AF591" si="1731">AF590</f>
        <v>0</v>
      </c>
      <c r="AG591" s="411">
        <f t="shared" ref="AG591" si="1732">AG590</f>
        <v>0</v>
      </c>
      <c r="AH591" s="411">
        <f t="shared" ref="AH591" si="1733">AH590</f>
        <v>0</v>
      </c>
      <c r="AI591" s="411">
        <f t="shared" ref="AI591" si="1734">AI590</f>
        <v>0</v>
      </c>
      <c r="AJ591" s="411">
        <f t="shared" ref="AJ591" si="1735">AJ590</f>
        <v>0</v>
      </c>
      <c r="AK591" s="411">
        <f t="shared" ref="AK591" si="1736">AK590</f>
        <v>0</v>
      </c>
      <c r="AL591" s="411">
        <f t="shared" ref="AL591" si="1737">AL590</f>
        <v>0</v>
      </c>
      <c r="AM591" s="297"/>
    </row>
    <row r="592" spans="1:39" ht="15.45"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ht="15"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t="15"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38">Z593</f>
        <v>0</v>
      </c>
      <c r="AA594" s="411">
        <f t="shared" ref="AA594" si="1739">AA593</f>
        <v>0</v>
      </c>
      <c r="AB594" s="411">
        <f t="shared" ref="AB594" si="1740">AB593</f>
        <v>0</v>
      </c>
      <c r="AC594" s="411">
        <f t="shared" ref="AC594" si="1741">AC593</f>
        <v>0</v>
      </c>
      <c r="AD594" s="411">
        <f t="shared" ref="AD594" si="1742">AD593</f>
        <v>0</v>
      </c>
      <c r="AE594" s="411">
        <f t="shared" ref="AE594" si="1743">AE593</f>
        <v>0</v>
      </c>
      <c r="AF594" s="411">
        <f t="shared" ref="AF594" si="1744">AF593</f>
        <v>0</v>
      </c>
      <c r="AG594" s="411">
        <f t="shared" ref="AG594" si="1745">AG593</f>
        <v>0</v>
      </c>
      <c r="AH594" s="411">
        <f t="shared" ref="AH594" si="1746">AH593</f>
        <v>0</v>
      </c>
      <c r="AI594" s="411">
        <f t="shared" ref="AI594" si="1747">AI593</f>
        <v>0</v>
      </c>
      <c r="AJ594" s="411">
        <f t="shared" ref="AJ594" si="1748">AJ593</f>
        <v>0</v>
      </c>
      <c r="AK594" s="411">
        <f t="shared" ref="AK594" si="1749">AK593</f>
        <v>0</v>
      </c>
      <c r="AL594" s="411">
        <f t="shared" ref="AL594" si="1750">AL593</f>
        <v>0</v>
      </c>
      <c r="AM594" s="297"/>
    </row>
    <row r="595" spans="1:39" ht="15"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t="15" outlineLevel="1">
      <c r="A596" s="532">
        <v>4</v>
      </c>
      <c r="B596" s="520" t="s">
        <v>675</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t="15"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51">Z596</f>
        <v>0</v>
      </c>
      <c r="AA597" s="411">
        <f t="shared" ref="AA597" si="1752">AA596</f>
        <v>0</v>
      </c>
      <c r="AB597" s="411">
        <f t="shared" ref="AB597" si="1753">AB596</f>
        <v>0</v>
      </c>
      <c r="AC597" s="411">
        <f t="shared" ref="AC597" si="1754">AC596</f>
        <v>0</v>
      </c>
      <c r="AD597" s="411">
        <f t="shared" ref="AD597" si="1755">AD596</f>
        <v>0</v>
      </c>
      <c r="AE597" s="411">
        <f t="shared" ref="AE597" si="1756">AE596</f>
        <v>0</v>
      </c>
      <c r="AF597" s="411">
        <f t="shared" ref="AF597" si="1757">AF596</f>
        <v>0</v>
      </c>
      <c r="AG597" s="411">
        <f t="shared" ref="AG597" si="1758">AG596</f>
        <v>0</v>
      </c>
      <c r="AH597" s="411">
        <f t="shared" ref="AH597" si="1759">AH596</f>
        <v>0</v>
      </c>
      <c r="AI597" s="411">
        <f t="shared" ref="AI597" si="1760">AI596</f>
        <v>0</v>
      </c>
      <c r="AJ597" s="411">
        <f t="shared" ref="AJ597" si="1761">AJ596</f>
        <v>0</v>
      </c>
      <c r="AK597" s="411">
        <f t="shared" ref="AK597" si="1762">AK596</f>
        <v>0</v>
      </c>
      <c r="AL597" s="411">
        <f t="shared" ref="AL597" si="1763">AL596</f>
        <v>0</v>
      </c>
      <c r="AM597" s="297"/>
    </row>
    <row r="598" spans="1:39" ht="15"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t="15"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64">Z599</f>
        <v>0</v>
      </c>
      <c r="AA600" s="411">
        <f t="shared" ref="AA600" si="1765">AA599</f>
        <v>0</v>
      </c>
      <c r="AB600" s="411">
        <f t="shared" ref="AB600" si="1766">AB599</f>
        <v>0</v>
      </c>
      <c r="AC600" s="411">
        <f t="shared" ref="AC600" si="1767">AC599</f>
        <v>0</v>
      </c>
      <c r="AD600" s="411">
        <f t="shared" ref="AD600" si="1768">AD599</f>
        <v>0</v>
      </c>
      <c r="AE600" s="411">
        <f t="shared" ref="AE600" si="1769">AE599</f>
        <v>0</v>
      </c>
      <c r="AF600" s="411">
        <f t="shared" ref="AF600" si="1770">AF599</f>
        <v>0</v>
      </c>
      <c r="AG600" s="411">
        <f t="shared" ref="AG600" si="1771">AG599</f>
        <v>0</v>
      </c>
      <c r="AH600" s="411">
        <f t="shared" ref="AH600" si="1772">AH599</f>
        <v>0</v>
      </c>
      <c r="AI600" s="411">
        <f t="shared" ref="AI600" si="1773">AI599</f>
        <v>0</v>
      </c>
      <c r="AJ600" s="411">
        <f t="shared" ref="AJ600" si="1774">AJ599</f>
        <v>0</v>
      </c>
      <c r="AK600" s="411">
        <f t="shared" ref="AK600" si="1775">AK599</f>
        <v>0</v>
      </c>
      <c r="AL600" s="411">
        <f t="shared" ref="AL600" si="1776">AL599</f>
        <v>0</v>
      </c>
      <c r="AM600" s="297"/>
    </row>
    <row r="601" spans="1:39" ht="15"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45" outlineLevel="1">
      <c r="A602" s="532"/>
      <c r="B602" s="319" t="s">
        <v>498</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ht="15"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t="15" outlineLevel="1">
      <c r="A604" s="532"/>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77">Z603</f>
        <v>0</v>
      </c>
      <c r="AA604" s="411">
        <f t="shared" ref="AA604" si="1778">AA603</f>
        <v>0</v>
      </c>
      <c r="AB604" s="411">
        <f t="shared" ref="AB604" si="1779">AB603</f>
        <v>0</v>
      </c>
      <c r="AC604" s="411">
        <f t="shared" ref="AC604" si="1780">AC603</f>
        <v>0</v>
      </c>
      <c r="AD604" s="411">
        <f t="shared" ref="AD604" si="1781">AD603</f>
        <v>0</v>
      </c>
      <c r="AE604" s="411">
        <f t="shared" ref="AE604" si="1782">AE603</f>
        <v>0</v>
      </c>
      <c r="AF604" s="411">
        <f t="shared" ref="AF604" si="1783">AF603</f>
        <v>0</v>
      </c>
      <c r="AG604" s="411">
        <f t="shared" ref="AG604" si="1784">AG603</f>
        <v>0</v>
      </c>
      <c r="AH604" s="411">
        <f t="shared" ref="AH604" si="1785">AH603</f>
        <v>0</v>
      </c>
      <c r="AI604" s="411">
        <f t="shared" ref="AI604" si="1786">AI603</f>
        <v>0</v>
      </c>
      <c r="AJ604" s="411">
        <f t="shared" ref="AJ604" si="1787">AJ603</f>
        <v>0</v>
      </c>
      <c r="AK604" s="411">
        <f t="shared" ref="AK604" si="1788">AK603</f>
        <v>0</v>
      </c>
      <c r="AL604" s="411">
        <f t="shared" ref="AL604" si="1789">AL603</f>
        <v>0</v>
      </c>
      <c r="AM604" s="311"/>
    </row>
    <row r="605" spans="1:39" ht="15"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t="15"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90">Z606</f>
        <v>0</v>
      </c>
      <c r="AA607" s="411">
        <f t="shared" ref="AA607" si="1791">AA606</f>
        <v>0</v>
      </c>
      <c r="AB607" s="411">
        <f t="shared" ref="AB607" si="1792">AB606</f>
        <v>0</v>
      </c>
      <c r="AC607" s="411">
        <f t="shared" ref="AC607" si="1793">AC606</f>
        <v>0</v>
      </c>
      <c r="AD607" s="411">
        <f t="shared" ref="AD607" si="1794">AD606</f>
        <v>0</v>
      </c>
      <c r="AE607" s="411">
        <f t="shared" ref="AE607" si="1795">AE606</f>
        <v>0</v>
      </c>
      <c r="AF607" s="411">
        <f t="shared" ref="AF607" si="1796">AF606</f>
        <v>0</v>
      </c>
      <c r="AG607" s="411">
        <f t="shared" ref="AG607" si="1797">AG606</f>
        <v>0</v>
      </c>
      <c r="AH607" s="411">
        <f t="shared" ref="AH607" si="1798">AH606</f>
        <v>0</v>
      </c>
      <c r="AI607" s="411">
        <f t="shared" ref="AI607" si="1799">AI606</f>
        <v>0</v>
      </c>
      <c r="AJ607" s="411">
        <f t="shared" ref="AJ607" si="1800">AJ606</f>
        <v>0</v>
      </c>
      <c r="AK607" s="411">
        <f t="shared" ref="AK607" si="1801">AK606</f>
        <v>0</v>
      </c>
      <c r="AL607" s="411">
        <f t="shared" ref="AL607" si="1802">AL606</f>
        <v>0</v>
      </c>
      <c r="AM607" s="311"/>
    </row>
    <row r="608" spans="1:39" ht="15"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t="15"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3">Z609</f>
        <v>0</v>
      </c>
      <c r="AA610" s="411">
        <f t="shared" ref="AA610" si="1804">AA609</f>
        <v>0</v>
      </c>
      <c r="AB610" s="411">
        <f t="shared" ref="AB610" si="1805">AB609</f>
        <v>0</v>
      </c>
      <c r="AC610" s="411">
        <f t="shared" ref="AC610" si="1806">AC609</f>
        <v>0</v>
      </c>
      <c r="AD610" s="411">
        <f t="shared" ref="AD610" si="1807">AD609</f>
        <v>0</v>
      </c>
      <c r="AE610" s="411">
        <f t="shared" ref="AE610" si="1808">AE609</f>
        <v>0</v>
      </c>
      <c r="AF610" s="411">
        <f t="shared" ref="AF610" si="1809">AF609</f>
        <v>0</v>
      </c>
      <c r="AG610" s="411">
        <f t="shared" ref="AG610" si="1810">AG609</f>
        <v>0</v>
      </c>
      <c r="AH610" s="411">
        <f t="shared" ref="AH610" si="1811">AH609</f>
        <v>0</v>
      </c>
      <c r="AI610" s="411">
        <f t="shared" ref="AI610" si="1812">AI609</f>
        <v>0</v>
      </c>
      <c r="AJ610" s="411">
        <f t="shared" ref="AJ610" si="1813">AJ609</f>
        <v>0</v>
      </c>
      <c r="AK610" s="411">
        <f t="shared" ref="AK610" si="1814">AK609</f>
        <v>0</v>
      </c>
      <c r="AL610" s="411">
        <f t="shared" ref="AL610" si="1815">AL609</f>
        <v>0</v>
      </c>
      <c r="AM610" s="311"/>
    </row>
    <row r="611" spans="1:39" ht="15"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t="15"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16">Z612</f>
        <v>0</v>
      </c>
      <c r="AA613" s="411">
        <f t="shared" ref="AA613" si="1817">AA612</f>
        <v>0</v>
      </c>
      <c r="AB613" s="411">
        <f t="shared" ref="AB613" si="1818">AB612</f>
        <v>0</v>
      </c>
      <c r="AC613" s="411">
        <f t="shared" ref="AC613" si="1819">AC612</f>
        <v>0</v>
      </c>
      <c r="AD613" s="411">
        <f t="shared" ref="AD613" si="1820">AD612</f>
        <v>0</v>
      </c>
      <c r="AE613" s="411">
        <f t="shared" ref="AE613" si="1821">AE612</f>
        <v>0</v>
      </c>
      <c r="AF613" s="411">
        <f t="shared" ref="AF613" si="1822">AF612</f>
        <v>0</v>
      </c>
      <c r="AG613" s="411">
        <f t="shared" ref="AG613" si="1823">AG612</f>
        <v>0</v>
      </c>
      <c r="AH613" s="411">
        <f t="shared" ref="AH613" si="1824">AH612</f>
        <v>0</v>
      </c>
      <c r="AI613" s="411">
        <f t="shared" ref="AI613" si="1825">AI612</f>
        <v>0</v>
      </c>
      <c r="AJ613" s="411">
        <f t="shared" ref="AJ613" si="1826">AJ612</f>
        <v>0</v>
      </c>
      <c r="AK613" s="411">
        <f t="shared" ref="AK613" si="1827">AK612</f>
        <v>0</v>
      </c>
      <c r="AL613" s="411">
        <f t="shared" ref="AL613" si="1828">AL612</f>
        <v>0</v>
      </c>
      <c r="AM613" s="311"/>
    </row>
    <row r="614" spans="1:39" ht="15"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t="15" outlineLevel="1">
      <c r="A616" s="532"/>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29">Z615</f>
        <v>0</v>
      </c>
      <c r="AA616" s="411">
        <f t="shared" ref="AA616" si="1830">AA615</f>
        <v>0</v>
      </c>
      <c r="AB616" s="411">
        <f t="shared" ref="AB616" si="1831">AB615</f>
        <v>0</v>
      </c>
      <c r="AC616" s="411">
        <f t="shared" ref="AC616" si="1832">AC615</f>
        <v>0</v>
      </c>
      <c r="AD616" s="411">
        <f t="shared" ref="AD616" si="1833">AD615</f>
        <v>0</v>
      </c>
      <c r="AE616" s="411">
        <f t="shared" ref="AE616" si="1834">AE615</f>
        <v>0</v>
      </c>
      <c r="AF616" s="411">
        <f t="shared" ref="AF616" si="1835">AF615</f>
        <v>0</v>
      </c>
      <c r="AG616" s="411">
        <f t="shared" ref="AG616" si="1836">AG615</f>
        <v>0</v>
      </c>
      <c r="AH616" s="411">
        <f t="shared" ref="AH616" si="1837">AH615</f>
        <v>0</v>
      </c>
      <c r="AI616" s="411">
        <f t="shared" ref="AI616" si="1838">AI615</f>
        <v>0</v>
      </c>
      <c r="AJ616" s="411">
        <f t="shared" ref="AJ616" si="1839">AJ615</f>
        <v>0</v>
      </c>
      <c r="AK616" s="411">
        <f t="shared" ref="AK616" si="1840">AK615</f>
        <v>0</v>
      </c>
      <c r="AL616" s="411">
        <f t="shared" ref="AL616" si="1841">AL615</f>
        <v>0</v>
      </c>
      <c r="AM616" s="311"/>
    </row>
    <row r="617" spans="1:39" ht="15"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45"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t="15"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42">Z619</f>
        <v>0</v>
      </c>
      <c r="AA620" s="411">
        <f t="shared" ref="AA620" si="1843">AA619</f>
        <v>0</v>
      </c>
      <c r="AB620" s="411">
        <f t="shared" ref="AB620" si="1844">AB619</f>
        <v>0</v>
      </c>
      <c r="AC620" s="411">
        <f t="shared" ref="AC620" si="1845">AC619</f>
        <v>0</v>
      </c>
      <c r="AD620" s="411">
        <f t="shared" ref="AD620" si="1846">AD619</f>
        <v>0</v>
      </c>
      <c r="AE620" s="411">
        <f t="shared" ref="AE620" si="1847">AE619</f>
        <v>0</v>
      </c>
      <c r="AF620" s="411">
        <f t="shared" ref="AF620" si="1848">AF619</f>
        <v>0</v>
      </c>
      <c r="AG620" s="411">
        <f t="shared" ref="AG620" si="1849">AG619</f>
        <v>0</v>
      </c>
      <c r="AH620" s="411">
        <f t="shared" ref="AH620" si="1850">AH619</f>
        <v>0</v>
      </c>
      <c r="AI620" s="411">
        <f t="shared" ref="AI620" si="1851">AI619</f>
        <v>0</v>
      </c>
      <c r="AJ620" s="411">
        <f t="shared" ref="AJ620" si="1852">AJ619</f>
        <v>0</v>
      </c>
      <c r="AK620" s="411">
        <f t="shared" ref="AK620" si="1853">AK619</f>
        <v>0</v>
      </c>
      <c r="AL620" s="411">
        <f t="shared" ref="AL620" si="1854">AL619</f>
        <v>0</v>
      </c>
      <c r="AM620" s="297"/>
    </row>
    <row r="621" spans="1:39" ht="15"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30"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t="15"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5">Z622</f>
        <v>0</v>
      </c>
      <c r="AA623" s="411">
        <f t="shared" ref="AA623" si="1856">AA622</f>
        <v>0</v>
      </c>
      <c r="AB623" s="411">
        <f t="shared" ref="AB623" si="1857">AB622</f>
        <v>0</v>
      </c>
      <c r="AC623" s="411">
        <f t="shared" ref="AC623" si="1858">AC622</f>
        <v>0</v>
      </c>
      <c r="AD623" s="411">
        <f t="shared" ref="AD623" si="1859">AD622</f>
        <v>0</v>
      </c>
      <c r="AE623" s="411">
        <f t="shared" ref="AE623" si="1860">AE622</f>
        <v>0</v>
      </c>
      <c r="AF623" s="411">
        <f t="shared" ref="AF623" si="1861">AF622</f>
        <v>0</v>
      </c>
      <c r="AG623" s="411">
        <f t="shared" ref="AG623" si="1862">AG622</f>
        <v>0</v>
      </c>
      <c r="AH623" s="411">
        <f t="shared" ref="AH623" si="1863">AH622</f>
        <v>0</v>
      </c>
      <c r="AI623" s="411">
        <f t="shared" ref="AI623" si="1864">AI622</f>
        <v>0</v>
      </c>
      <c r="AJ623" s="411">
        <f t="shared" ref="AJ623" si="1865">AJ622</f>
        <v>0</v>
      </c>
      <c r="AK623" s="411">
        <f t="shared" ref="AK623" si="1866">AK622</f>
        <v>0</v>
      </c>
      <c r="AL623" s="411">
        <f t="shared" ref="AL623" si="1867">AL622</f>
        <v>0</v>
      </c>
      <c r="AM623" s="297"/>
    </row>
    <row r="624" spans="1:39" ht="15"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t="15"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68">Z625</f>
        <v>0</v>
      </c>
      <c r="AA626" s="411">
        <f t="shared" ref="AA626" si="1869">AA625</f>
        <v>0</v>
      </c>
      <c r="AB626" s="411">
        <f t="shared" ref="AB626" si="1870">AB625</f>
        <v>0</v>
      </c>
      <c r="AC626" s="411">
        <f t="shared" ref="AC626" si="1871">AC625</f>
        <v>0</v>
      </c>
      <c r="AD626" s="411">
        <f t="shared" ref="AD626" si="1872">AD625</f>
        <v>0</v>
      </c>
      <c r="AE626" s="411">
        <f t="shared" ref="AE626" si="1873">AE625</f>
        <v>0</v>
      </c>
      <c r="AF626" s="411">
        <f t="shared" ref="AF626" si="1874">AF625</f>
        <v>0</v>
      </c>
      <c r="AG626" s="411">
        <f t="shared" ref="AG626" si="1875">AG625</f>
        <v>0</v>
      </c>
      <c r="AH626" s="411">
        <f t="shared" ref="AH626" si="1876">AH625</f>
        <v>0</v>
      </c>
      <c r="AI626" s="411">
        <f t="shared" ref="AI626" si="1877">AI625</f>
        <v>0</v>
      </c>
      <c r="AJ626" s="411">
        <f t="shared" ref="AJ626" si="1878">AJ625</f>
        <v>0</v>
      </c>
      <c r="AK626" s="411">
        <f t="shared" ref="AK626" si="1879">AK625</f>
        <v>0</v>
      </c>
      <c r="AL626" s="411">
        <f t="shared" ref="AL626" si="1880">AL625</f>
        <v>0</v>
      </c>
      <c r="AM626" s="306"/>
    </row>
    <row r="627" spans="1:40" ht="15"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45"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t="15"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t="15" outlineLevel="1">
      <c r="A630" s="532"/>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81">Z629</f>
        <v>0</v>
      </c>
      <c r="AA630" s="411">
        <f t="shared" ref="AA630" si="1882">AA629</f>
        <v>0</v>
      </c>
      <c r="AB630" s="411">
        <f t="shared" ref="AB630" si="1883">AB629</f>
        <v>0</v>
      </c>
      <c r="AC630" s="411">
        <f t="shared" ref="AC630" si="1884">AC629</f>
        <v>0</v>
      </c>
      <c r="AD630" s="411">
        <f t="shared" ref="AD630" si="1885">AD629</f>
        <v>0</v>
      </c>
      <c r="AE630" s="411">
        <f t="shared" ref="AE630" si="1886">AE629</f>
        <v>0</v>
      </c>
      <c r="AF630" s="411">
        <f t="shared" ref="AF630" si="1887">AF629</f>
        <v>0</v>
      </c>
      <c r="AG630" s="411">
        <f t="shared" ref="AG630" si="1888">AG629</f>
        <v>0</v>
      </c>
      <c r="AH630" s="411">
        <f t="shared" ref="AH630" si="1889">AH629</f>
        <v>0</v>
      </c>
      <c r="AI630" s="411">
        <f t="shared" ref="AI630" si="1890">AI629</f>
        <v>0</v>
      </c>
      <c r="AJ630" s="411">
        <f t="shared" ref="AJ630" si="1891">AJ629</f>
        <v>0</v>
      </c>
      <c r="AK630" s="411">
        <f t="shared" ref="AK630" si="1892">AK629</f>
        <v>0</v>
      </c>
      <c r="AL630" s="411">
        <f t="shared" ref="AL630" si="1893">AL629</f>
        <v>0</v>
      </c>
      <c r="AM630" s="516"/>
      <c r="AN630" s="630"/>
    </row>
    <row r="631" spans="1:40" ht="15"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45" outlineLevel="1">
      <c r="A632" s="532"/>
      <c r="B632" s="288" t="s">
        <v>490</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ht="15" outlineLevel="1">
      <c r="A633" s="532">
        <v>15</v>
      </c>
      <c r="B633" s="294" t="s">
        <v>495</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t="15" outlineLevel="1">
      <c r="A634" s="532"/>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4">Z633</f>
        <v>0</v>
      </c>
      <c r="AA634" s="411">
        <f t="shared" si="1894"/>
        <v>0</v>
      </c>
      <c r="AB634" s="411">
        <f t="shared" si="1894"/>
        <v>0</v>
      </c>
      <c r="AC634" s="411">
        <f t="shared" si="1894"/>
        <v>0</v>
      </c>
      <c r="AD634" s="411">
        <f t="shared" si="1894"/>
        <v>0</v>
      </c>
      <c r="AE634" s="411">
        <f t="shared" si="1894"/>
        <v>0</v>
      </c>
      <c r="AF634" s="411">
        <f t="shared" si="1894"/>
        <v>0</v>
      </c>
      <c r="AG634" s="411">
        <f t="shared" si="1894"/>
        <v>0</v>
      </c>
      <c r="AH634" s="411">
        <f t="shared" si="1894"/>
        <v>0</v>
      </c>
      <c r="AI634" s="411">
        <f t="shared" si="1894"/>
        <v>0</v>
      </c>
      <c r="AJ634" s="411">
        <f t="shared" si="1894"/>
        <v>0</v>
      </c>
      <c r="AK634" s="411">
        <f t="shared" si="1894"/>
        <v>0</v>
      </c>
      <c r="AL634" s="411">
        <f t="shared" si="1894"/>
        <v>0</v>
      </c>
      <c r="AM634" s="297"/>
    </row>
    <row r="635" spans="1:40" ht="15"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t="15" outlineLevel="1">
      <c r="A636" s="532">
        <v>16</v>
      </c>
      <c r="B636" s="324" t="s">
        <v>491</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t="15"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5">Z636</f>
        <v>0</v>
      </c>
      <c r="AA637" s="411">
        <f t="shared" si="1895"/>
        <v>0</v>
      </c>
      <c r="AB637" s="411">
        <f t="shared" si="1895"/>
        <v>0</v>
      </c>
      <c r="AC637" s="411">
        <f t="shared" si="1895"/>
        <v>0</v>
      </c>
      <c r="AD637" s="411">
        <f t="shared" si="1895"/>
        <v>0</v>
      </c>
      <c r="AE637" s="411">
        <f t="shared" si="1895"/>
        <v>0</v>
      </c>
      <c r="AF637" s="411">
        <f t="shared" si="1895"/>
        <v>0</v>
      </c>
      <c r="AG637" s="411">
        <f t="shared" si="1895"/>
        <v>0</v>
      </c>
      <c r="AH637" s="411">
        <f t="shared" si="1895"/>
        <v>0</v>
      </c>
      <c r="AI637" s="411">
        <f t="shared" si="1895"/>
        <v>0</v>
      </c>
      <c r="AJ637" s="411">
        <f t="shared" si="1895"/>
        <v>0</v>
      </c>
      <c r="AK637" s="411">
        <f t="shared" si="1895"/>
        <v>0</v>
      </c>
      <c r="AL637" s="411">
        <f t="shared" si="1895"/>
        <v>0</v>
      </c>
      <c r="AM637" s="297"/>
    </row>
    <row r="638" spans="1:40" s="283" customFormat="1" ht="15"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45" outlineLevel="1">
      <c r="A639" s="532"/>
      <c r="B639" s="519" t="s">
        <v>496</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ht="15"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t="15" outlineLevel="1">
      <c r="A641" s="532"/>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896">Z640</f>
        <v>0</v>
      </c>
      <c r="AA641" s="411">
        <f t="shared" si="1896"/>
        <v>0</v>
      </c>
      <c r="AB641" s="411">
        <f t="shared" si="1896"/>
        <v>0</v>
      </c>
      <c r="AC641" s="411">
        <f t="shared" si="1896"/>
        <v>0</v>
      </c>
      <c r="AD641" s="411">
        <f t="shared" si="1896"/>
        <v>0</v>
      </c>
      <c r="AE641" s="411">
        <f t="shared" si="1896"/>
        <v>0</v>
      </c>
      <c r="AF641" s="411">
        <f t="shared" si="1896"/>
        <v>0</v>
      </c>
      <c r="AG641" s="411">
        <f t="shared" si="1896"/>
        <v>0</v>
      </c>
      <c r="AH641" s="411">
        <f t="shared" si="1896"/>
        <v>0</v>
      </c>
      <c r="AI641" s="411">
        <f t="shared" si="1896"/>
        <v>0</v>
      </c>
      <c r="AJ641" s="411">
        <f t="shared" si="1896"/>
        <v>0</v>
      </c>
      <c r="AK641" s="411">
        <f t="shared" si="1896"/>
        <v>0</v>
      </c>
      <c r="AL641" s="411">
        <f t="shared" si="1896"/>
        <v>0</v>
      </c>
      <c r="AM641" s="306"/>
    </row>
    <row r="642" spans="1:39" ht="15"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t="15"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t="15"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97">Z643</f>
        <v>0</v>
      </c>
      <c r="AA644" s="411">
        <f t="shared" si="1897"/>
        <v>0</v>
      </c>
      <c r="AB644" s="411">
        <f t="shared" si="1897"/>
        <v>0</v>
      </c>
      <c r="AC644" s="411">
        <f t="shared" si="1897"/>
        <v>0</v>
      </c>
      <c r="AD644" s="411">
        <f t="shared" si="1897"/>
        <v>0</v>
      </c>
      <c r="AE644" s="411">
        <f t="shared" si="1897"/>
        <v>0</v>
      </c>
      <c r="AF644" s="411">
        <f t="shared" si="1897"/>
        <v>0</v>
      </c>
      <c r="AG644" s="411">
        <f t="shared" si="1897"/>
        <v>0</v>
      </c>
      <c r="AH644" s="411">
        <f t="shared" si="1897"/>
        <v>0</v>
      </c>
      <c r="AI644" s="411">
        <f t="shared" si="1897"/>
        <v>0</v>
      </c>
      <c r="AJ644" s="411">
        <f t="shared" si="1897"/>
        <v>0</v>
      </c>
      <c r="AK644" s="411">
        <f t="shared" si="1897"/>
        <v>0</v>
      </c>
      <c r="AL644" s="411">
        <f t="shared" si="1897"/>
        <v>0</v>
      </c>
      <c r="AM644" s="306"/>
    </row>
    <row r="645" spans="1:39" ht="15"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t="15"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t="15"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898">Z646</f>
        <v>0</v>
      </c>
      <c r="AA647" s="411">
        <f t="shared" si="1898"/>
        <v>0</v>
      </c>
      <c r="AB647" s="411">
        <f t="shared" si="1898"/>
        <v>0</v>
      </c>
      <c r="AC647" s="411">
        <f t="shared" si="1898"/>
        <v>0</v>
      </c>
      <c r="AD647" s="411">
        <f t="shared" si="1898"/>
        <v>0</v>
      </c>
      <c r="AE647" s="411">
        <f t="shared" si="1898"/>
        <v>0</v>
      </c>
      <c r="AF647" s="411">
        <f t="shared" si="1898"/>
        <v>0</v>
      </c>
      <c r="AG647" s="411">
        <f t="shared" si="1898"/>
        <v>0</v>
      </c>
      <c r="AH647" s="411">
        <f t="shared" si="1898"/>
        <v>0</v>
      </c>
      <c r="AI647" s="411">
        <f t="shared" si="1898"/>
        <v>0</v>
      </c>
      <c r="AJ647" s="411">
        <f t="shared" si="1898"/>
        <v>0</v>
      </c>
      <c r="AK647" s="411">
        <f t="shared" si="1898"/>
        <v>0</v>
      </c>
      <c r="AL647" s="411">
        <f t="shared" si="1898"/>
        <v>0</v>
      </c>
      <c r="AM647" s="297"/>
    </row>
    <row r="648" spans="1:39" ht="15"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t="15"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t="15"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899">Z649</f>
        <v>0</v>
      </c>
      <c r="AA650" s="411">
        <f t="shared" si="1899"/>
        <v>0</v>
      </c>
      <c r="AB650" s="411">
        <f t="shared" si="1899"/>
        <v>0</v>
      </c>
      <c r="AC650" s="411">
        <f t="shared" si="1899"/>
        <v>0</v>
      </c>
      <c r="AD650" s="411">
        <f t="shared" si="1899"/>
        <v>0</v>
      </c>
      <c r="AE650" s="411">
        <f t="shared" si="1899"/>
        <v>0</v>
      </c>
      <c r="AF650" s="411">
        <f t="shared" si="1899"/>
        <v>0</v>
      </c>
      <c r="AG650" s="411">
        <f t="shared" si="1899"/>
        <v>0</v>
      </c>
      <c r="AH650" s="411">
        <f t="shared" si="1899"/>
        <v>0</v>
      </c>
      <c r="AI650" s="411">
        <f t="shared" si="1899"/>
        <v>0</v>
      </c>
      <c r="AJ650" s="411">
        <f t="shared" si="1899"/>
        <v>0</v>
      </c>
      <c r="AK650" s="411">
        <f t="shared" si="1899"/>
        <v>0</v>
      </c>
      <c r="AL650" s="411">
        <f t="shared" si="1899"/>
        <v>0</v>
      </c>
      <c r="AM650" s="306"/>
    </row>
    <row r="651" spans="1:39" ht="15.45"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45" outlineLevel="1">
      <c r="A652" s="532"/>
      <c r="B652" s="518" t="s">
        <v>503</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45" outlineLevel="1">
      <c r="A653" s="532"/>
      <c r="B653" s="504" t="s">
        <v>499</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t="15" outlineLevel="1">
      <c r="A654" s="532">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ht="15" outlineLevel="1">
      <c r="A655" s="532"/>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0</v>
      </c>
      <c r="Z655" s="411">
        <f t="shared" ref="Z655" si="1900">Z654</f>
        <v>0</v>
      </c>
      <c r="AA655" s="411">
        <f t="shared" ref="AA655" si="1901">AA654</f>
        <v>0</v>
      </c>
      <c r="AB655" s="411">
        <f t="shared" ref="AB655" si="1902">AB654</f>
        <v>0</v>
      </c>
      <c r="AC655" s="411">
        <f t="shared" ref="AC655" si="1903">AC654</f>
        <v>0</v>
      </c>
      <c r="AD655" s="411">
        <f t="shared" ref="AD655" si="1904">AD654</f>
        <v>0</v>
      </c>
      <c r="AE655" s="411">
        <f t="shared" ref="AE655" si="1905">AE654</f>
        <v>0</v>
      </c>
      <c r="AF655" s="411">
        <f t="shared" ref="AF655" si="1906">AF654</f>
        <v>0</v>
      </c>
      <c r="AG655" s="411">
        <f t="shared" ref="AG655" si="1907">AG654</f>
        <v>0</v>
      </c>
      <c r="AH655" s="411">
        <f t="shared" ref="AH655" si="1908">AH654</f>
        <v>0</v>
      </c>
      <c r="AI655" s="411">
        <f t="shared" ref="AI655" si="1909">AI654</f>
        <v>0</v>
      </c>
      <c r="AJ655" s="411">
        <f t="shared" ref="AJ655" si="1910">AJ654</f>
        <v>0</v>
      </c>
      <c r="AK655" s="411">
        <f t="shared" ref="AK655" si="1911">AK654</f>
        <v>0</v>
      </c>
      <c r="AL655" s="411">
        <f t="shared" ref="AL655" si="1912">AL654</f>
        <v>0</v>
      </c>
      <c r="AM655" s="306"/>
    </row>
    <row r="656" spans="1:39" ht="15"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outlineLevel="1">
      <c r="A657" s="532">
        <v>22</v>
      </c>
      <c r="B657" s="428" t="s">
        <v>114</v>
      </c>
      <c r="C657" s="291" t="s">
        <v>25</v>
      </c>
      <c r="D657" s="295">
        <v>399036.28080000001</v>
      </c>
      <c r="E657" s="295"/>
      <c r="F657" s="295"/>
      <c r="G657" s="295"/>
      <c r="H657" s="295"/>
      <c r="I657" s="295"/>
      <c r="J657" s="295"/>
      <c r="K657" s="295"/>
      <c r="L657" s="295"/>
      <c r="M657" s="295"/>
      <c r="N657" s="291"/>
      <c r="O657" s="295"/>
      <c r="P657" s="295"/>
      <c r="Q657" s="295"/>
      <c r="R657" s="295"/>
      <c r="S657" s="295"/>
      <c r="T657" s="295"/>
      <c r="U657" s="295"/>
      <c r="V657" s="295"/>
      <c r="W657" s="295"/>
      <c r="X657" s="295"/>
      <c r="Y657" s="410">
        <v>1</v>
      </c>
      <c r="Z657" s="410"/>
      <c r="AA657" s="410"/>
      <c r="AB657" s="410"/>
      <c r="AC657" s="410"/>
      <c r="AD657" s="410"/>
      <c r="AE657" s="410"/>
      <c r="AF657" s="410"/>
      <c r="AG657" s="410"/>
      <c r="AH657" s="410"/>
      <c r="AI657" s="410"/>
      <c r="AJ657" s="410"/>
      <c r="AK657" s="410"/>
      <c r="AL657" s="410"/>
      <c r="AM657" s="296">
        <f>SUM(Y657:AL657)</f>
        <v>1</v>
      </c>
    </row>
    <row r="658" spans="1:39" ht="15" outlineLevel="1">
      <c r="A658" s="532"/>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1</v>
      </c>
      <c r="Z658" s="411">
        <f t="shared" ref="Z658" si="1913">Z657</f>
        <v>0</v>
      </c>
      <c r="AA658" s="411">
        <f t="shared" ref="AA658" si="1914">AA657</f>
        <v>0</v>
      </c>
      <c r="AB658" s="411">
        <f t="shared" ref="AB658" si="1915">AB657</f>
        <v>0</v>
      </c>
      <c r="AC658" s="411">
        <f t="shared" ref="AC658" si="1916">AC657</f>
        <v>0</v>
      </c>
      <c r="AD658" s="411">
        <f t="shared" ref="AD658" si="1917">AD657</f>
        <v>0</v>
      </c>
      <c r="AE658" s="411">
        <f t="shared" ref="AE658" si="1918">AE657</f>
        <v>0</v>
      </c>
      <c r="AF658" s="411">
        <f t="shared" ref="AF658" si="1919">AF657</f>
        <v>0</v>
      </c>
      <c r="AG658" s="411">
        <f t="shared" ref="AG658" si="1920">AG657</f>
        <v>0</v>
      </c>
      <c r="AH658" s="411">
        <f t="shared" ref="AH658" si="1921">AH657</f>
        <v>0</v>
      </c>
      <c r="AI658" s="411">
        <f t="shared" ref="AI658" si="1922">AI657</f>
        <v>0</v>
      </c>
      <c r="AJ658" s="411">
        <f t="shared" ref="AJ658" si="1923">AJ657</f>
        <v>0</v>
      </c>
      <c r="AK658" s="411">
        <f t="shared" ref="AK658" si="1924">AK657</f>
        <v>0</v>
      </c>
      <c r="AL658" s="411">
        <f t="shared" ref="AL658" si="1925">AL657</f>
        <v>0</v>
      </c>
      <c r="AM658" s="306"/>
    </row>
    <row r="659" spans="1:39" ht="15"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15" outlineLevel="1">
      <c r="A660" s="532">
        <v>23</v>
      </c>
      <c r="B660" s="428" t="s">
        <v>755</v>
      </c>
      <c r="C660" s="291" t="s">
        <v>25</v>
      </c>
      <c r="D660" s="295">
        <v>2133361.24596</v>
      </c>
      <c r="E660" s="295"/>
      <c r="F660" s="295"/>
      <c r="G660" s="295"/>
      <c r="H660" s="295"/>
      <c r="I660" s="295"/>
      <c r="J660" s="295"/>
      <c r="K660" s="295"/>
      <c r="L660" s="295"/>
      <c r="M660" s="295"/>
      <c r="N660" s="291"/>
      <c r="O660" s="295"/>
      <c r="P660" s="295"/>
      <c r="Q660" s="295"/>
      <c r="R660" s="295"/>
      <c r="S660" s="295"/>
      <c r="T660" s="295"/>
      <c r="U660" s="295"/>
      <c r="V660" s="295"/>
      <c r="W660" s="295"/>
      <c r="X660" s="295"/>
      <c r="Y660" s="410">
        <v>1</v>
      </c>
      <c r="Z660" s="410"/>
      <c r="AA660" s="410"/>
      <c r="AB660" s="410"/>
      <c r="AC660" s="410"/>
      <c r="AD660" s="410"/>
      <c r="AE660" s="410"/>
      <c r="AF660" s="410"/>
      <c r="AG660" s="410"/>
      <c r="AH660" s="410"/>
      <c r="AI660" s="410"/>
      <c r="AJ660" s="410"/>
      <c r="AK660" s="410"/>
      <c r="AL660" s="410"/>
      <c r="AM660" s="296">
        <f>SUM(Y660:AL660)</f>
        <v>1</v>
      </c>
    </row>
    <row r="661" spans="1:39" ht="15" outlineLevel="1">
      <c r="A661" s="532"/>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1</v>
      </c>
      <c r="Z661" s="411">
        <f t="shared" ref="Z661" si="1926">Z660</f>
        <v>0</v>
      </c>
      <c r="AA661" s="411">
        <f t="shared" ref="AA661" si="1927">AA660</f>
        <v>0</v>
      </c>
      <c r="AB661" s="411">
        <f t="shared" ref="AB661" si="1928">AB660</f>
        <v>0</v>
      </c>
      <c r="AC661" s="411">
        <f t="shared" ref="AC661" si="1929">AC660</f>
        <v>0</v>
      </c>
      <c r="AD661" s="411">
        <f t="shared" ref="AD661" si="1930">AD660</f>
        <v>0</v>
      </c>
      <c r="AE661" s="411">
        <f t="shared" ref="AE661" si="1931">AE660</f>
        <v>0</v>
      </c>
      <c r="AF661" s="411">
        <f t="shared" ref="AF661" si="1932">AF660</f>
        <v>0</v>
      </c>
      <c r="AG661" s="411">
        <f t="shared" ref="AG661" si="1933">AG660</f>
        <v>0</v>
      </c>
      <c r="AH661" s="411">
        <f t="shared" ref="AH661" si="1934">AH660</f>
        <v>0</v>
      </c>
      <c r="AI661" s="411">
        <f t="shared" ref="AI661" si="1935">AI660</f>
        <v>0</v>
      </c>
      <c r="AJ661" s="411">
        <f t="shared" ref="AJ661" si="1936">AJ660</f>
        <v>0</v>
      </c>
      <c r="AK661" s="411">
        <f t="shared" ref="AK661" si="1937">AK660</f>
        <v>0</v>
      </c>
      <c r="AL661" s="411">
        <f t="shared" ref="AL661" si="1938">AL660</f>
        <v>0</v>
      </c>
      <c r="AM661" s="306"/>
    </row>
    <row r="662" spans="1:39" ht="15"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15" outlineLevel="1">
      <c r="A663" s="532">
        <v>24</v>
      </c>
      <c r="B663" s="428" t="s">
        <v>779</v>
      </c>
      <c r="C663" s="291" t="s">
        <v>25</v>
      </c>
      <c r="D663" s="295">
        <v>53053.599900000001</v>
      </c>
      <c r="E663" s="295"/>
      <c r="F663" s="295"/>
      <c r="G663" s="295"/>
      <c r="H663" s="295"/>
      <c r="I663" s="295"/>
      <c r="J663" s="295"/>
      <c r="K663" s="295"/>
      <c r="L663" s="295"/>
      <c r="M663" s="295"/>
      <c r="N663" s="291"/>
      <c r="O663" s="295"/>
      <c r="P663" s="295"/>
      <c r="Q663" s="295"/>
      <c r="R663" s="295"/>
      <c r="S663" s="295"/>
      <c r="T663" s="295"/>
      <c r="U663" s="295"/>
      <c r="V663" s="295"/>
      <c r="W663" s="295"/>
      <c r="X663" s="295"/>
      <c r="Y663" s="410">
        <v>1</v>
      </c>
      <c r="Z663" s="410"/>
      <c r="AA663" s="410"/>
      <c r="AB663" s="410"/>
      <c r="AC663" s="410"/>
      <c r="AD663" s="410"/>
      <c r="AE663" s="410"/>
      <c r="AF663" s="410"/>
      <c r="AG663" s="410"/>
      <c r="AH663" s="410"/>
      <c r="AI663" s="410"/>
      <c r="AJ663" s="410"/>
      <c r="AK663" s="410"/>
      <c r="AL663" s="410"/>
      <c r="AM663" s="296">
        <f>SUM(Y663:AL663)</f>
        <v>1</v>
      </c>
    </row>
    <row r="664" spans="1:39" ht="15" outlineLevel="1">
      <c r="A664" s="532"/>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1</v>
      </c>
      <c r="Z664" s="411">
        <f t="shared" ref="Z664" si="1939">Z663</f>
        <v>0</v>
      </c>
      <c r="AA664" s="411">
        <f t="shared" ref="AA664" si="1940">AA663</f>
        <v>0</v>
      </c>
      <c r="AB664" s="411">
        <f t="shared" ref="AB664" si="1941">AB663</f>
        <v>0</v>
      </c>
      <c r="AC664" s="411">
        <f t="shared" ref="AC664" si="1942">AC663</f>
        <v>0</v>
      </c>
      <c r="AD664" s="411">
        <f t="shared" ref="AD664" si="1943">AD663</f>
        <v>0</v>
      </c>
      <c r="AE664" s="411">
        <f t="shared" ref="AE664" si="1944">AE663</f>
        <v>0</v>
      </c>
      <c r="AF664" s="411">
        <f t="shared" ref="AF664" si="1945">AF663</f>
        <v>0</v>
      </c>
      <c r="AG664" s="411">
        <f t="shared" ref="AG664" si="1946">AG663</f>
        <v>0</v>
      </c>
      <c r="AH664" s="411">
        <f t="shared" ref="AH664" si="1947">AH663</f>
        <v>0</v>
      </c>
      <c r="AI664" s="411">
        <f t="shared" ref="AI664" si="1948">AI663</f>
        <v>0</v>
      </c>
      <c r="AJ664" s="411">
        <f t="shared" ref="AJ664" si="1949">AJ663</f>
        <v>0</v>
      </c>
      <c r="AK664" s="411">
        <f t="shared" ref="AK664" si="1950">AK663</f>
        <v>0</v>
      </c>
      <c r="AL664" s="411">
        <f t="shared" ref="AL664" si="1951">AL663</f>
        <v>0</v>
      </c>
      <c r="AM664" s="306"/>
    </row>
    <row r="665" spans="1:39" ht="15"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45" outlineLevel="1">
      <c r="A666" s="532"/>
      <c r="B666" s="288" t="s">
        <v>500</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t="15"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t="15" outlineLevel="1">
      <c r="A668" s="532"/>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52">Z667</f>
        <v>0</v>
      </c>
      <c r="AA668" s="411">
        <f t="shared" ref="AA668" si="1953">AA667</f>
        <v>0</v>
      </c>
      <c r="AB668" s="411">
        <f t="shared" ref="AB668" si="1954">AB667</f>
        <v>0</v>
      </c>
      <c r="AC668" s="411">
        <f t="shared" ref="AC668" si="1955">AC667</f>
        <v>0</v>
      </c>
      <c r="AD668" s="411">
        <f t="shared" ref="AD668" si="1956">AD667</f>
        <v>0</v>
      </c>
      <c r="AE668" s="411">
        <f t="shared" ref="AE668" si="1957">AE667</f>
        <v>0</v>
      </c>
      <c r="AF668" s="411">
        <f t="shared" ref="AF668" si="1958">AF667</f>
        <v>0</v>
      </c>
      <c r="AG668" s="411">
        <f t="shared" ref="AG668" si="1959">AG667</f>
        <v>0</v>
      </c>
      <c r="AH668" s="411">
        <f t="shared" ref="AH668" si="1960">AH667</f>
        <v>0</v>
      </c>
      <c r="AI668" s="411">
        <f t="shared" ref="AI668" si="1961">AI667</f>
        <v>0</v>
      </c>
      <c r="AJ668" s="411">
        <f t="shared" ref="AJ668" si="1962">AJ667</f>
        <v>0</v>
      </c>
      <c r="AK668" s="411">
        <f t="shared" ref="AK668" si="1963">AK667</f>
        <v>0</v>
      </c>
      <c r="AL668" s="411">
        <f t="shared" ref="AL668" si="1964">AL667</f>
        <v>0</v>
      </c>
      <c r="AM668" s="306"/>
    </row>
    <row r="669" spans="1:39" ht="15"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t="15" outlineLevel="1">
      <c r="A670" s="532">
        <v>26</v>
      </c>
      <c r="B670" s="428" t="s">
        <v>118</v>
      </c>
      <c r="C670" s="291" t="s">
        <v>25</v>
      </c>
      <c r="D670" s="295">
        <v>5192386.05</v>
      </c>
      <c r="E670" s="295"/>
      <c r="F670" s="295"/>
      <c r="G670" s="295"/>
      <c r="H670" s="295"/>
      <c r="I670" s="295"/>
      <c r="J670" s="295"/>
      <c r="K670" s="295"/>
      <c r="L670" s="295"/>
      <c r="M670" s="295"/>
      <c r="N670" s="295">
        <v>12</v>
      </c>
      <c r="O670" s="295">
        <v>632.75</v>
      </c>
      <c r="P670" s="295"/>
      <c r="Q670" s="295"/>
      <c r="R670" s="295"/>
      <c r="S670" s="295"/>
      <c r="T670" s="295"/>
      <c r="U670" s="295"/>
      <c r="V670" s="295"/>
      <c r="W670" s="295"/>
      <c r="X670" s="295"/>
      <c r="Y670" s="426"/>
      <c r="Z670" s="410">
        <v>7.7071000000000001E-2</v>
      </c>
      <c r="AA670" s="410">
        <v>0.88726300000000002</v>
      </c>
      <c r="AB670" s="410"/>
      <c r="AC670" s="410"/>
      <c r="AD670" s="410"/>
      <c r="AE670" s="410"/>
      <c r="AF670" s="415"/>
      <c r="AG670" s="415"/>
      <c r="AH670" s="415"/>
      <c r="AI670" s="415"/>
      <c r="AJ670" s="415"/>
      <c r="AK670" s="415"/>
      <c r="AL670" s="415"/>
      <c r="AM670" s="296">
        <f>SUM(Y670:AL670)</f>
        <v>0.96433400000000002</v>
      </c>
    </row>
    <row r="671" spans="1:39" ht="15" outlineLevel="1">
      <c r="A671" s="532"/>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65">Z670</f>
        <v>7.7071000000000001E-2</v>
      </c>
      <c r="AA671" s="411">
        <f t="shared" ref="AA671" si="1966">AA670</f>
        <v>0.88726300000000002</v>
      </c>
      <c r="AB671" s="411">
        <f t="shared" ref="AB671" si="1967">AB670</f>
        <v>0</v>
      </c>
      <c r="AC671" s="411">
        <f t="shared" ref="AC671" si="1968">AC670</f>
        <v>0</v>
      </c>
      <c r="AD671" s="411">
        <f t="shared" ref="AD671" si="1969">AD670</f>
        <v>0</v>
      </c>
      <c r="AE671" s="411">
        <f t="shared" ref="AE671" si="1970">AE670</f>
        <v>0</v>
      </c>
      <c r="AF671" s="411">
        <f t="shared" ref="AF671" si="1971">AF670</f>
        <v>0</v>
      </c>
      <c r="AG671" s="411">
        <f t="shared" ref="AG671" si="1972">AG670</f>
        <v>0</v>
      </c>
      <c r="AH671" s="411">
        <f t="shared" ref="AH671" si="1973">AH670</f>
        <v>0</v>
      </c>
      <c r="AI671" s="411">
        <f t="shared" ref="AI671" si="1974">AI670</f>
        <v>0</v>
      </c>
      <c r="AJ671" s="411">
        <f t="shared" ref="AJ671" si="1975">AJ670</f>
        <v>0</v>
      </c>
      <c r="AK671" s="411">
        <f t="shared" ref="AK671" si="1976">AK670</f>
        <v>0</v>
      </c>
      <c r="AL671" s="411">
        <f t="shared" ref="AL671" si="1977">AL670</f>
        <v>0</v>
      </c>
      <c r="AM671" s="306"/>
    </row>
    <row r="672" spans="1:39" ht="15"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outlineLevel="1">
      <c r="A673" s="532">
        <v>27</v>
      </c>
      <c r="B673" s="428" t="s">
        <v>119</v>
      </c>
      <c r="C673" s="291" t="s">
        <v>25</v>
      </c>
      <c r="D673" s="295">
        <v>86841.438599999994</v>
      </c>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v>1</v>
      </c>
      <c r="AA673" s="410"/>
      <c r="AB673" s="410"/>
      <c r="AC673" s="410"/>
      <c r="AD673" s="410"/>
      <c r="AE673" s="410"/>
      <c r="AF673" s="415"/>
      <c r="AG673" s="415"/>
      <c r="AH673" s="415"/>
      <c r="AI673" s="415"/>
      <c r="AJ673" s="415"/>
      <c r="AK673" s="415"/>
      <c r="AL673" s="415"/>
      <c r="AM673" s="296">
        <f>SUM(Y673:AL673)</f>
        <v>1</v>
      </c>
    </row>
    <row r="674" spans="1:39" ht="15" outlineLevel="1">
      <c r="A674" s="532"/>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78">Z673</f>
        <v>1</v>
      </c>
      <c r="AA674" s="411">
        <f t="shared" ref="AA674" si="1979">AA673</f>
        <v>0</v>
      </c>
      <c r="AB674" s="411">
        <f t="shared" ref="AB674" si="1980">AB673</f>
        <v>0</v>
      </c>
      <c r="AC674" s="411">
        <f t="shared" ref="AC674" si="1981">AC673</f>
        <v>0</v>
      </c>
      <c r="AD674" s="411">
        <f t="shared" ref="AD674" si="1982">AD673</f>
        <v>0</v>
      </c>
      <c r="AE674" s="411">
        <f t="shared" ref="AE674" si="1983">AE673</f>
        <v>0</v>
      </c>
      <c r="AF674" s="411">
        <f t="shared" ref="AF674" si="1984">AF673</f>
        <v>0</v>
      </c>
      <c r="AG674" s="411">
        <f t="shared" ref="AG674" si="1985">AG673</f>
        <v>0</v>
      </c>
      <c r="AH674" s="411">
        <f t="shared" ref="AH674" si="1986">AH673</f>
        <v>0</v>
      </c>
      <c r="AI674" s="411">
        <f t="shared" ref="AI674" si="1987">AI673</f>
        <v>0</v>
      </c>
      <c r="AJ674" s="411">
        <f t="shared" ref="AJ674" si="1988">AJ673</f>
        <v>0</v>
      </c>
      <c r="AK674" s="411">
        <f t="shared" ref="AK674" si="1989">AK673</f>
        <v>0</v>
      </c>
      <c r="AL674" s="411">
        <f t="shared" ref="AL674" si="1990">AL673</f>
        <v>0</v>
      </c>
      <c r="AM674" s="306"/>
    </row>
    <row r="675" spans="1:39" ht="15"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ht="15" outlineLevel="1">
      <c r="A677" s="532"/>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91">Z676</f>
        <v>0</v>
      </c>
      <c r="AA677" s="411">
        <f t="shared" ref="AA677" si="1992">AA676</f>
        <v>0</v>
      </c>
      <c r="AB677" s="411">
        <f t="shared" ref="AB677" si="1993">AB676</f>
        <v>0</v>
      </c>
      <c r="AC677" s="411">
        <f t="shared" ref="AC677" si="1994">AC676</f>
        <v>0</v>
      </c>
      <c r="AD677" s="411">
        <f t="shared" ref="AD677" si="1995">AD676</f>
        <v>0</v>
      </c>
      <c r="AE677" s="411">
        <f t="shared" ref="AE677" si="1996">AE676</f>
        <v>0</v>
      </c>
      <c r="AF677" s="411">
        <f t="shared" ref="AF677" si="1997">AF676</f>
        <v>0</v>
      </c>
      <c r="AG677" s="411">
        <f t="shared" ref="AG677" si="1998">AG676</f>
        <v>0</v>
      </c>
      <c r="AH677" s="411">
        <f t="shared" ref="AH677" si="1999">AH676</f>
        <v>0</v>
      </c>
      <c r="AI677" s="411">
        <f t="shared" ref="AI677" si="2000">AI676</f>
        <v>0</v>
      </c>
      <c r="AJ677" s="411">
        <f t="shared" ref="AJ677" si="2001">AJ676</f>
        <v>0</v>
      </c>
      <c r="AK677" s="411">
        <f t="shared" ref="AK677" si="2002">AK676</f>
        <v>0</v>
      </c>
      <c r="AL677" s="411">
        <f t="shared" ref="AL677" si="2003">AL676</f>
        <v>0</v>
      </c>
      <c r="AM677" s="306"/>
    </row>
    <row r="678" spans="1:39" ht="15"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outlineLevel="1">
      <c r="A679" s="532">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t="15" outlineLevel="1">
      <c r="A680" s="532"/>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4">Z679</f>
        <v>0</v>
      </c>
      <c r="AA680" s="411">
        <f t="shared" ref="AA680" si="2005">AA679</f>
        <v>0</v>
      </c>
      <c r="AB680" s="411">
        <f t="shared" ref="AB680" si="2006">AB679</f>
        <v>0</v>
      </c>
      <c r="AC680" s="411">
        <f t="shared" ref="AC680" si="2007">AC679</f>
        <v>0</v>
      </c>
      <c r="AD680" s="411">
        <f t="shared" ref="AD680" si="2008">AD679</f>
        <v>0</v>
      </c>
      <c r="AE680" s="411">
        <f t="shared" ref="AE680" si="2009">AE679</f>
        <v>0</v>
      </c>
      <c r="AF680" s="411">
        <f t="shared" ref="AF680" si="2010">AF679</f>
        <v>0</v>
      </c>
      <c r="AG680" s="411">
        <f t="shared" ref="AG680" si="2011">AG679</f>
        <v>0</v>
      </c>
      <c r="AH680" s="411">
        <f t="shared" ref="AH680" si="2012">AH679</f>
        <v>0</v>
      </c>
      <c r="AI680" s="411">
        <f t="shared" ref="AI680" si="2013">AI679</f>
        <v>0</v>
      </c>
      <c r="AJ680" s="411">
        <f t="shared" ref="AJ680" si="2014">AJ679</f>
        <v>0</v>
      </c>
      <c r="AK680" s="411">
        <f t="shared" ref="AK680" si="2015">AK679</f>
        <v>0</v>
      </c>
      <c r="AL680" s="411">
        <f t="shared" ref="AL680" si="2016">AL679</f>
        <v>0</v>
      </c>
      <c r="AM680" s="306"/>
    </row>
    <row r="681" spans="1:39" ht="15"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t="15" outlineLevel="1">
      <c r="A683" s="532"/>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17">Z682</f>
        <v>0</v>
      </c>
      <c r="AA683" s="411">
        <f t="shared" ref="AA683" si="2018">AA682</f>
        <v>0</v>
      </c>
      <c r="AB683" s="411">
        <f t="shared" ref="AB683" si="2019">AB682</f>
        <v>0</v>
      </c>
      <c r="AC683" s="411">
        <f t="shared" ref="AC683" si="2020">AC682</f>
        <v>0</v>
      </c>
      <c r="AD683" s="411">
        <f t="shared" ref="AD683" si="2021">AD682</f>
        <v>0</v>
      </c>
      <c r="AE683" s="411">
        <f t="shared" ref="AE683" si="2022">AE682</f>
        <v>0</v>
      </c>
      <c r="AF683" s="411">
        <f t="shared" ref="AF683" si="2023">AF682</f>
        <v>0</v>
      </c>
      <c r="AG683" s="411">
        <f t="shared" ref="AG683" si="2024">AG682</f>
        <v>0</v>
      </c>
      <c r="AH683" s="411">
        <f t="shared" ref="AH683" si="2025">AH682</f>
        <v>0</v>
      </c>
      <c r="AI683" s="411">
        <f t="shared" ref="AI683" si="2026">AI682</f>
        <v>0</v>
      </c>
      <c r="AJ683" s="411">
        <f t="shared" ref="AJ683" si="2027">AJ682</f>
        <v>0</v>
      </c>
      <c r="AK683" s="411">
        <f t="shared" ref="AK683" si="2028">AK682</f>
        <v>0</v>
      </c>
      <c r="AL683" s="411">
        <f t="shared" ref="AL683" si="2029">AL682</f>
        <v>0</v>
      </c>
      <c r="AM683" s="306"/>
    </row>
    <row r="684" spans="1:39" ht="15"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t="15" outlineLevel="1">
      <c r="A686" s="532"/>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30">Z685</f>
        <v>0</v>
      </c>
      <c r="AA686" s="411">
        <f t="shared" ref="AA686" si="2031">AA685</f>
        <v>0</v>
      </c>
      <c r="AB686" s="411">
        <f t="shared" ref="AB686" si="2032">AB685</f>
        <v>0</v>
      </c>
      <c r="AC686" s="411">
        <f t="shared" ref="AC686" si="2033">AC685</f>
        <v>0</v>
      </c>
      <c r="AD686" s="411">
        <f t="shared" ref="AD686" si="2034">AD685</f>
        <v>0</v>
      </c>
      <c r="AE686" s="411">
        <f t="shared" ref="AE686" si="2035">AE685</f>
        <v>0</v>
      </c>
      <c r="AF686" s="411">
        <f t="shared" ref="AF686" si="2036">AF685</f>
        <v>0</v>
      </c>
      <c r="AG686" s="411">
        <f t="shared" ref="AG686" si="2037">AG685</f>
        <v>0</v>
      </c>
      <c r="AH686" s="411">
        <f t="shared" ref="AH686" si="2038">AH685</f>
        <v>0</v>
      </c>
      <c r="AI686" s="411">
        <f t="shared" ref="AI686" si="2039">AI685</f>
        <v>0</v>
      </c>
      <c r="AJ686" s="411">
        <f t="shared" ref="AJ686" si="2040">AJ685</f>
        <v>0</v>
      </c>
      <c r="AK686" s="411">
        <f t="shared" ref="AK686" si="2041">AK685</f>
        <v>0</v>
      </c>
      <c r="AL686" s="411">
        <f t="shared" ref="AL686" si="2042">AL685</f>
        <v>0</v>
      </c>
      <c r="AM686" s="306"/>
    </row>
    <row r="687" spans="1:39" ht="15"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15"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t="15" outlineLevel="1">
      <c r="A689" s="532"/>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3">Z688</f>
        <v>0</v>
      </c>
      <c r="AA689" s="411">
        <f t="shared" ref="AA689" si="2044">AA688</f>
        <v>0</v>
      </c>
      <c r="AB689" s="411">
        <f t="shared" ref="AB689" si="2045">AB688</f>
        <v>0</v>
      </c>
      <c r="AC689" s="411">
        <f t="shared" ref="AC689" si="2046">AC688</f>
        <v>0</v>
      </c>
      <c r="AD689" s="411">
        <f t="shared" ref="AD689" si="2047">AD688</f>
        <v>0</v>
      </c>
      <c r="AE689" s="411">
        <f t="shared" ref="AE689" si="2048">AE688</f>
        <v>0</v>
      </c>
      <c r="AF689" s="411">
        <f t="shared" ref="AF689" si="2049">AF688</f>
        <v>0</v>
      </c>
      <c r="AG689" s="411">
        <f t="shared" ref="AG689" si="2050">AG688</f>
        <v>0</v>
      </c>
      <c r="AH689" s="411">
        <f t="shared" ref="AH689" si="2051">AH688</f>
        <v>0</v>
      </c>
      <c r="AI689" s="411">
        <f t="shared" ref="AI689" si="2052">AI688</f>
        <v>0</v>
      </c>
      <c r="AJ689" s="411">
        <f t="shared" ref="AJ689" si="2053">AJ688</f>
        <v>0</v>
      </c>
      <c r="AK689" s="411">
        <f t="shared" ref="AK689" si="2054">AK688</f>
        <v>0</v>
      </c>
      <c r="AL689" s="411">
        <f t="shared" ref="AL689" si="2055">AL688</f>
        <v>0</v>
      </c>
      <c r="AM689" s="306"/>
    </row>
    <row r="690" spans="1:39" ht="15"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45" outlineLevel="1">
      <c r="A691" s="532"/>
      <c r="B691" s="288" t="s">
        <v>501</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t="15" outlineLevel="1">
      <c r="A692" s="532">
        <v>33</v>
      </c>
      <c r="B692" s="428"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ht="15" outlineLevel="1">
      <c r="A693" s="532"/>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56">Z692</f>
        <v>0</v>
      </c>
      <c r="AA693" s="411">
        <f t="shared" ref="AA693" si="2057">AA692</f>
        <v>0</v>
      </c>
      <c r="AB693" s="411">
        <f t="shared" ref="AB693" si="2058">AB692</f>
        <v>0</v>
      </c>
      <c r="AC693" s="411">
        <f t="shared" ref="AC693" si="2059">AC692</f>
        <v>0</v>
      </c>
      <c r="AD693" s="411">
        <f t="shared" ref="AD693" si="2060">AD692</f>
        <v>0</v>
      </c>
      <c r="AE693" s="411">
        <f t="shared" ref="AE693" si="2061">AE692</f>
        <v>0</v>
      </c>
      <c r="AF693" s="411">
        <f t="shared" ref="AF693" si="2062">AF692</f>
        <v>0</v>
      </c>
      <c r="AG693" s="411">
        <f t="shared" ref="AG693" si="2063">AG692</f>
        <v>0</v>
      </c>
      <c r="AH693" s="411">
        <f t="shared" ref="AH693" si="2064">AH692</f>
        <v>0</v>
      </c>
      <c r="AI693" s="411">
        <f t="shared" ref="AI693" si="2065">AI692</f>
        <v>0</v>
      </c>
      <c r="AJ693" s="411">
        <f t="shared" ref="AJ693" si="2066">AJ692</f>
        <v>0</v>
      </c>
      <c r="AK693" s="411">
        <f t="shared" ref="AK693" si="2067">AK692</f>
        <v>0</v>
      </c>
      <c r="AL693" s="411">
        <f t="shared" ref="AL693" si="2068">AL692</f>
        <v>0</v>
      </c>
      <c r="AM693" s="306"/>
    </row>
    <row r="694" spans="1:39" ht="15"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t="15"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t="15" outlineLevel="1">
      <c r="A696" s="532"/>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69">Z695</f>
        <v>0</v>
      </c>
      <c r="AA696" s="411">
        <f t="shared" ref="AA696" si="2070">AA695</f>
        <v>0</v>
      </c>
      <c r="AB696" s="411">
        <f t="shared" ref="AB696" si="2071">AB695</f>
        <v>0</v>
      </c>
      <c r="AC696" s="411">
        <f t="shared" ref="AC696" si="2072">AC695</f>
        <v>0</v>
      </c>
      <c r="AD696" s="411">
        <f t="shared" ref="AD696" si="2073">AD695</f>
        <v>0</v>
      </c>
      <c r="AE696" s="411">
        <f t="shared" ref="AE696" si="2074">AE695</f>
        <v>0</v>
      </c>
      <c r="AF696" s="411">
        <f t="shared" ref="AF696" si="2075">AF695</f>
        <v>0</v>
      </c>
      <c r="AG696" s="411">
        <f t="shared" ref="AG696" si="2076">AG695</f>
        <v>0</v>
      </c>
      <c r="AH696" s="411">
        <f t="shared" ref="AH696" si="2077">AH695</f>
        <v>0</v>
      </c>
      <c r="AI696" s="411">
        <f t="shared" ref="AI696" si="2078">AI695</f>
        <v>0</v>
      </c>
      <c r="AJ696" s="411">
        <f t="shared" ref="AJ696" si="2079">AJ695</f>
        <v>0</v>
      </c>
      <c r="AK696" s="411">
        <f t="shared" ref="AK696" si="2080">AK695</f>
        <v>0</v>
      </c>
      <c r="AL696" s="411">
        <f t="shared" ref="AL696" si="2081">AL695</f>
        <v>0</v>
      </c>
      <c r="AM696" s="306"/>
    </row>
    <row r="697" spans="1:39" ht="15"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t="15"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t="15" outlineLevel="1">
      <c r="A699" s="532"/>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82">Z698</f>
        <v>0</v>
      </c>
      <c r="AA699" s="411">
        <f t="shared" ref="AA699" si="2083">AA698</f>
        <v>0</v>
      </c>
      <c r="AB699" s="411">
        <f t="shared" ref="AB699" si="2084">AB698</f>
        <v>0</v>
      </c>
      <c r="AC699" s="411">
        <f t="shared" ref="AC699" si="2085">AC698</f>
        <v>0</v>
      </c>
      <c r="AD699" s="411">
        <f t="shared" ref="AD699" si="2086">AD698</f>
        <v>0</v>
      </c>
      <c r="AE699" s="411">
        <f t="shared" ref="AE699" si="2087">AE698</f>
        <v>0</v>
      </c>
      <c r="AF699" s="411">
        <f t="shared" ref="AF699" si="2088">AF698</f>
        <v>0</v>
      </c>
      <c r="AG699" s="411">
        <f t="shared" ref="AG699" si="2089">AG698</f>
        <v>0</v>
      </c>
      <c r="AH699" s="411">
        <f t="shared" ref="AH699" si="2090">AH698</f>
        <v>0</v>
      </c>
      <c r="AI699" s="411">
        <f t="shared" ref="AI699" si="2091">AI698</f>
        <v>0</v>
      </c>
      <c r="AJ699" s="411">
        <f t="shared" ref="AJ699" si="2092">AJ698</f>
        <v>0</v>
      </c>
      <c r="AK699" s="411">
        <f t="shared" ref="AK699" si="2093">AK698</f>
        <v>0</v>
      </c>
      <c r="AL699" s="411">
        <f t="shared" ref="AL699" si="2094">AL698</f>
        <v>0</v>
      </c>
      <c r="AM699" s="306"/>
    </row>
    <row r="700" spans="1:39" ht="15"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45" outlineLevel="1">
      <c r="A701" s="532"/>
      <c r="B701" s="288" t="s">
        <v>502</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t="15" outlineLevel="1">
      <c r="A703" s="532"/>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095">Z702</f>
        <v>0</v>
      </c>
      <c r="AA703" s="411">
        <f t="shared" ref="AA703" si="2096">AA702</f>
        <v>0</v>
      </c>
      <c r="AB703" s="411">
        <f t="shared" ref="AB703" si="2097">AB702</f>
        <v>0</v>
      </c>
      <c r="AC703" s="411">
        <f t="shared" ref="AC703" si="2098">AC702</f>
        <v>0</v>
      </c>
      <c r="AD703" s="411">
        <f t="shared" ref="AD703" si="2099">AD702</f>
        <v>0</v>
      </c>
      <c r="AE703" s="411">
        <f t="shared" ref="AE703" si="2100">AE702</f>
        <v>0</v>
      </c>
      <c r="AF703" s="411">
        <f t="shared" ref="AF703" si="2101">AF702</f>
        <v>0</v>
      </c>
      <c r="AG703" s="411">
        <f t="shared" ref="AG703" si="2102">AG702</f>
        <v>0</v>
      </c>
      <c r="AH703" s="411">
        <f t="shared" ref="AH703" si="2103">AH702</f>
        <v>0</v>
      </c>
      <c r="AI703" s="411">
        <f t="shared" ref="AI703" si="2104">AI702</f>
        <v>0</v>
      </c>
      <c r="AJ703" s="411">
        <f t="shared" ref="AJ703" si="2105">AJ702</f>
        <v>0</v>
      </c>
      <c r="AK703" s="411">
        <f t="shared" ref="AK703" si="2106">AK702</f>
        <v>0</v>
      </c>
      <c r="AL703" s="411">
        <f t="shared" ref="AL703" si="2107">AL702</f>
        <v>0</v>
      </c>
      <c r="AM703" s="306"/>
    </row>
    <row r="704" spans="1:39" ht="15"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t="15" outlineLevel="1">
      <c r="A706" s="532"/>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108">Z705</f>
        <v>0</v>
      </c>
      <c r="AA706" s="411">
        <f t="shared" ref="AA706" si="2109">AA705</f>
        <v>0</v>
      </c>
      <c r="AB706" s="411">
        <f t="shared" ref="AB706" si="2110">AB705</f>
        <v>0</v>
      </c>
      <c r="AC706" s="411">
        <f t="shared" ref="AC706" si="2111">AC705</f>
        <v>0</v>
      </c>
      <c r="AD706" s="411">
        <f t="shared" ref="AD706" si="2112">AD705</f>
        <v>0</v>
      </c>
      <c r="AE706" s="411">
        <f t="shared" ref="AE706" si="2113">AE705</f>
        <v>0</v>
      </c>
      <c r="AF706" s="411">
        <f t="shared" ref="AF706" si="2114">AF705</f>
        <v>0</v>
      </c>
      <c r="AG706" s="411">
        <f t="shared" ref="AG706" si="2115">AG705</f>
        <v>0</v>
      </c>
      <c r="AH706" s="411">
        <f t="shared" ref="AH706" si="2116">AH705</f>
        <v>0</v>
      </c>
      <c r="AI706" s="411">
        <f t="shared" ref="AI706" si="2117">AI705</f>
        <v>0</v>
      </c>
      <c r="AJ706" s="411">
        <f t="shared" ref="AJ706" si="2118">AJ705</f>
        <v>0</v>
      </c>
      <c r="AK706" s="411">
        <f t="shared" ref="AK706" si="2119">AK705</f>
        <v>0</v>
      </c>
      <c r="AL706" s="411">
        <f t="shared" ref="AL706" si="2120">AL705</f>
        <v>0</v>
      </c>
      <c r="AM706" s="306"/>
    </row>
    <row r="707" spans="1:39" ht="15"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t="15"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t="15" outlineLevel="1">
      <c r="A709" s="532"/>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21">Z708</f>
        <v>0</v>
      </c>
      <c r="AA709" s="411">
        <f t="shared" ref="AA709" si="2122">AA708</f>
        <v>0</v>
      </c>
      <c r="AB709" s="411">
        <f t="shared" ref="AB709" si="2123">AB708</f>
        <v>0</v>
      </c>
      <c r="AC709" s="411">
        <f t="shared" ref="AC709" si="2124">AC708</f>
        <v>0</v>
      </c>
      <c r="AD709" s="411">
        <f t="shared" ref="AD709" si="2125">AD708</f>
        <v>0</v>
      </c>
      <c r="AE709" s="411">
        <f t="shared" ref="AE709" si="2126">AE708</f>
        <v>0</v>
      </c>
      <c r="AF709" s="411">
        <f t="shared" ref="AF709" si="2127">AF708</f>
        <v>0</v>
      </c>
      <c r="AG709" s="411">
        <f t="shared" ref="AG709" si="2128">AG708</f>
        <v>0</v>
      </c>
      <c r="AH709" s="411">
        <f t="shared" ref="AH709" si="2129">AH708</f>
        <v>0</v>
      </c>
      <c r="AI709" s="411">
        <f t="shared" ref="AI709" si="2130">AI708</f>
        <v>0</v>
      </c>
      <c r="AJ709" s="411">
        <f t="shared" ref="AJ709" si="2131">AJ708</f>
        <v>0</v>
      </c>
      <c r="AK709" s="411">
        <f t="shared" ref="AK709" si="2132">AK708</f>
        <v>0</v>
      </c>
      <c r="AL709" s="411">
        <f t="shared" ref="AL709" si="2133">AL708</f>
        <v>0</v>
      </c>
      <c r="AM709" s="306"/>
    </row>
    <row r="710" spans="1:39" ht="15"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t="15" outlineLevel="1">
      <c r="A712" s="532"/>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34">Z711</f>
        <v>0</v>
      </c>
      <c r="AA712" s="411">
        <f t="shared" ref="AA712" si="2135">AA711</f>
        <v>0</v>
      </c>
      <c r="AB712" s="411">
        <f t="shared" ref="AB712" si="2136">AB711</f>
        <v>0</v>
      </c>
      <c r="AC712" s="411">
        <f t="shared" ref="AC712" si="2137">AC711</f>
        <v>0</v>
      </c>
      <c r="AD712" s="411">
        <f t="shared" ref="AD712" si="2138">AD711</f>
        <v>0</v>
      </c>
      <c r="AE712" s="411">
        <f t="shared" ref="AE712" si="2139">AE711</f>
        <v>0</v>
      </c>
      <c r="AF712" s="411">
        <f t="shared" ref="AF712" si="2140">AF711</f>
        <v>0</v>
      </c>
      <c r="AG712" s="411">
        <f t="shared" ref="AG712" si="2141">AG711</f>
        <v>0</v>
      </c>
      <c r="AH712" s="411">
        <f t="shared" ref="AH712" si="2142">AH711</f>
        <v>0</v>
      </c>
      <c r="AI712" s="411">
        <f t="shared" ref="AI712" si="2143">AI711</f>
        <v>0</v>
      </c>
      <c r="AJ712" s="411">
        <f t="shared" ref="AJ712" si="2144">AJ711</f>
        <v>0</v>
      </c>
      <c r="AK712" s="411">
        <f t="shared" ref="AK712" si="2145">AK711</f>
        <v>0</v>
      </c>
      <c r="AL712" s="411">
        <f t="shared" ref="AL712" si="2146">AL711</f>
        <v>0</v>
      </c>
      <c r="AM712" s="306"/>
    </row>
    <row r="713" spans="1:39" ht="15"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t="15" outlineLevel="1">
      <c r="A715" s="532"/>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47">Z714</f>
        <v>0</v>
      </c>
      <c r="AA715" s="411">
        <f t="shared" ref="AA715" si="2148">AA714</f>
        <v>0</v>
      </c>
      <c r="AB715" s="411">
        <f t="shared" ref="AB715" si="2149">AB714</f>
        <v>0</v>
      </c>
      <c r="AC715" s="411">
        <f t="shared" ref="AC715" si="2150">AC714</f>
        <v>0</v>
      </c>
      <c r="AD715" s="411">
        <f t="shared" ref="AD715" si="2151">AD714</f>
        <v>0</v>
      </c>
      <c r="AE715" s="411">
        <f t="shared" ref="AE715" si="2152">AE714</f>
        <v>0</v>
      </c>
      <c r="AF715" s="411">
        <f t="shared" ref="AF715" si="2153">AF714</f>
        <v>0</v>
      </c>
      <c r="AG715" s="411">
        <f t="shared" ref="AG715" si="2154">AG714</f>
        <v>0</v>
      </c>
      <c r="AH715" s="411">
        <f t="shared" ref="AH715" si="2155">AH714</f>
        <v>0</v>
      </c>
      <c r="AI715" s="411">
        <f t="shared" ref="AI715" si="2156">AI714</f>
        <v>0</v>
      </c>
      <c r="AJ715" s="411">
        <f t="shared" ref="AJ715" si="2157">AJ714</f>
        <v>0</v>
      </c>
      <c r="AK715" s="411">
        <f t="shared" ref="AK715" si="2158">AK714</f>
        <v>0</v>
      </c>
      <c r="AL715" s="411">
        <f t="shared" ref="AL715" si="2159">AL714</f>
        <v>0</v>
      </c>
      <c r="AM715" s="306"/>
    </row>
    <row r="716" spans="1:39" ht="15"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t="15" outlineLevel="1">
      <c r="A718" s="532"/>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60">Z717</f>
        <v>0</v>
      </c>
      <c r="AA718" s="411">
        <f t="shared" ref="AA718" si="2161">AA717</f>
        <v>0</v>
      </c>
      <c r="AB718" s="411">
        <f t="shared" ref="AB718" si="2162">AB717</f>
        <v>0</v>
      </c>
      <c r="AC718" s="411">
        <f t="shared" ref="AC718" si="2163">AC717</f>
        <v>0</v>
      </c>
      <c r="AD718" s="411">
        <f t="shared" ref="AD718" si="2164">AD717</f>
        <v>0</v>
      </c>
      <c r="AE718" s="411">
        <f t="shared" ref="AE718" si="2165">AE717</f>
        <v>0</v>
      </c>
      <c r="AF718" s="411">
        <f t="shared" ref="AF718" si="2166">AF717</f>
        <v>0</v>
      </c>
      <c r="AG718" s="411">
        <f t="shared" ref="AG718" si="2167">AG717</f>
        <v>0</v>
      </c>
      <c r="AH718" s="411">
        <f t="shared" ref="AH718" si="2168">AH717</f>
        <v>0</v>
      </c>
      <c r="AI718" s="411">
        <f t="shared" ref="AI718" si="2169">AI717</f>
        <v>0</v>
      </c>
      <c r="AJ718" s="411">
        <f t="shared" ref="AJ718" si="2170">AJ717</f>
        <v>0</v>
      </c>
      <c r="AK718" s="411">
        <f t="shared" ref="AK718" si="2171">AK717</f>
        <v>0</v>
      </c>
      <c r="AL718" s="411">
        <f t="shared" ref="AL718" si="2172">AL717</f>
        <v>0</v>
      </c>
      <c r="AM718" s="306"/>
    </row>
    <row r="719" spans="1:39" ht="15"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30"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t="15" outlineLevel="1">
      <c r="A721" s="532"/>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173">Z720</f>
        <v>0</v>
      </c>
      <c r="AA721" s="411">
        <f t="shared" ref="AA721" si="2174">AA720</f>
        <v>0</v>
      </c>
      <c r="AB721" s="411">
        <f t="shared" ref="AB721" si="2175">AB720</f>
        <v>0</v>
      </c>
      <c r="AC721" s="411">
        <f t="shared" ref="AC721" si="2176">AC720</f>
        <v>0</v>
      </c>
      <c r="AD721" s="411">
        <f t="shared" ref="AD721" si="2177">AD720</f>
        <v>0</v>
      </c>
      <c r="AE721" s="411">
        <f t="shared" ref="AE721" si="2178">AE720</f>
        <v>0</v>
      </c>
      <c r="AF721" s="411">
        <f t="shared" ref="AF721" si="2179">AF720</f>
        <v>0</v>
      </c>
      <c r="AG721" s="411">
        <f t="shared" ref="AG721" si="2180">AG720</f>
        <v>0</v>
      </c>
      <c r="AH721" s="411">
        <f t="shared" ref="AH721" si="2181">AH720</f>
        <v>0</v>
      </c>
      <c r="AI721" s="411">
        <f t="shared" ref="AI721" si="2182">AI720</f>
        <v>0</v>
      </c>
      <c r="AJ721" s="411">
        <f t="shared" ref="AJ721" si="2183">AJ720</f>
        <v>0</v>
      </c>
      <c r="AK721" s="411">
        <f t="shared" ref="AK721" si="2184">AK720</f>
        <v>0</v>
      </c>
      <c r="AL721" s="411">
        <f t="shared" ref="AL721" si="2185">AL720</f>
        <v>0</v>
      </c>
      <c r="AM721" s="306"/>
    </row>
    <row r="722" spans="1:39" ht="15"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15"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t="15" outlineLevel="1">
      <c r="A724" s="532"/>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86">Z723</f>
        <v>0</v>
      </c>
      <c r="AA724" s="411">
        <f t="shared" ref="AA724" si="2187">AA723</f>
        <v>0</v>
      </c>
      <c r="AB724" s="411">
        <f t="shared" ref="AB724" si="2188">AB723</f>
        <v>0</v>
      </c>
      <c r="AC724" s="411">
        <f t="shared" ref="AC724" si="2189">AC723</f>
        <v>0</v>
      </c>
      <c r="AD724" s="411">
        <f t="shared" ref="AD724" si="2190">AD723</f>
        <v>0</v>
      </c>
      <c r="AE724" s="411">
        <f t="shared" ref="AE724" si="2191">AE723</f>
        <v>0</v>
      </c>
      <c r="AF724" s="411">
        <f t="shared" ref="AF724" si="2192">AF723</f>
        <v>0</v>
      </c>
      <c r="AG724" s="411">
        <f t="shared" ref="AG724" si="2193">AG723</f>
        <v>0</v>
      </c>
      <c r="AH724" s="411">
        <f t="shared" ref="AH724" si="2194">AH723</f>
        <v>0</v>
      </c>
      <c r="AI724" s="411">
        <f t="shared" ref="AI724" si="2195">AI723</f>
        <v>0</v>
      </c>
      <c r="AJ724" s="411">
        <f t="shared" ref="AJ724" si="2196">AJ723</f>
        <v>0</v>
      </c>
      <c r="AK724" s="411">
        <f t="shared" ref="AK724" si="2197">AK723</f>
        <v>0</v>
      </c>
      <c r="AL724" s="411">
        <f t="shared" ref="AL724" si="2198">AL723</f>
        <v>0</v>
      </c>
      <c r="AM724" s="306"/>
    </row>
    <row r="725" spans="1:39" ht="15"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t="15" outlineLevel="1">
      <c r="A727" s="532"/>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199">Z726</f>
        <v>0</v>
      </c>
      <c r="AA727" s="411">
        <f t="shared" ref="AA727" si="2200">AA726</f>
        <v>0</v>
      </c>
      <c r="AB727" s="411">
        <f t="shared" ref="AB727" si="2201">AB726</f>
        <v>0</v>
      </c>
      <c r="AC727" s="411">
        <f t="shared" ref="AC727" si="2202">AC726</f>
        <v>0</v>
      </c>
      <c r="AD727" s="411">
        <f t="shared" ref="AD727" si="2203">AD726</f>
        <v>0</v>
      </c>
      <c r="AE727" s="411">
        <f t="shared" ref="AE727" si="2204">AE726</f>
        <v>0</v>
      </c>
      <c r="AF727" s="411">
        <f t="shared" ref="AF727" si="2205">AF726</f>
        <v>0</v>
      </c>
      <c r="AG727" s="411">
        <f t="shared" ref="AG727" si="2206">AG726</f>
        <v>0</v>
      </c>
      <c r="AH727" s="411">
        <f t="shared" ref="AH727" si="2207">AH726</f>
        <v>0</v>
      </c>
      <c r="AI727" s="411">
        <f t="shared" ref="AI727" si="2208">AI726</f>
        <v>0</v>
      </c>
      <c r="AJ727" s="411">
        <f t="shared" ref="AJ727" si="2209">AJ726</f>
        <v>0</v>
      </c>
      <c r="AK727" s="411">
        <f t="shared" ref="AK727" si="2210">AK726</f>
        <v>0</v>
      </c>
      <c r="AL727" s="411">
        <f t="shared" ref="AL727" si="2211">AL726</f>
        <v>0</v>
      </c>
      <c r="AM727" s="306"/>
    </row>
    <row r="728" spans="1:39" ht="15"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t="15" outlineLevel="1">
      <c r="A730" s="532"/>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212">Z729</f>
        <v>0</v>
      </c>
      <c r="AA730" s="411">
        <f t="shared" ref="AA730" si="2213">AA729</f>
        <v>0</v>
      </c>
      <c r="AB730" s="411">
        <f t="shared" ref="AB730" si="2214">AB729</f>
        <v>0</v>
      </c>
      <c r="AC730" s="411">
        <f t="shared" ref="AC730" si="2215">AC729</f>
        <v>0</v>
      </c>
      <c r="AD730" s="411">
        <f t="shared" ref="AD730" si="2216">AD729</f>
        <v>0</v>
      </c>
      <c r="AE730" s="411">
        <f t="shared" ref="AE730" si="2217">AE729</f>
        <v>0</v>
      </c>
      <c r="AF730" s="411">
        <f t="shared" ref="AF730" si="2218">AF729</f>
        <v>0</v>
      </c>
      <c r="AG730" s="411">
        <f t="shared" ref="AG730" si="2219">AG729</f>
        <v>0</v>
      </c>
      <c r="AH730" s="411">
        <f t="shared" ref="AH730" si="2220">AH729</f>
        <v>0</v>
      </c>
      <c r="AI730" s="411">
        <f t="shared" ref="AI730" si="2221">AI729</f>
        <v>0</v>
      </c>
      <c r="AJ730" s="411">
        <f t="shared" ref="AJ730" si="2222">AJ729</f>
        <v>0</v>
      </c>
      <c r="AK730" s="411">
        <f t="shared" ref="AK730" si="2223">AK729</f>
        <v>0</v>
      </c>
      <c r="AL730" s="411">
        <f t="shared" ref="AL730" si="2224">AL729</f>
        <v>0</v>
      </c>
      <c r="AM730" s="306"/>
    </row>
    <row r="731" spans="1:39" ht="15"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t="15" outlineLevel="1">
      <c r="A733" s="532"/>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25">Z732</f>
        <v>0</v>
      </c>
      <c r="AA733" s="411">
        <f t="shared" ref="AA733" si="2226">AA732</f>
        <v>0</v>
      </c>
      <c r="AB733" s="411">
        <f t="shared" ref="AB733" si="2227">AB732</f>
        <v>0</v>
      </c>
      <c r="AC733" s="411">
        <f t="shared" ref="AC733" si="2228">AC732</f>
        <v>0</v>
      </c>
      <c r="AD733" s="411">
        <f t="shared" ref="AD733" si="2229">AD732</f>
        <v>0</v>
      </c>
      <c r="AE733" s="411">
        <f t="shared" ref="AE733" si="2230">AE732</f>
        <v>0</v>
      </c>
      <c r="AF733" s="411">
        <f t="shared" ref="AF733" si="2231">AF732</f>
        <v>0</v>
      </c>
      <c r="AG733" s="411">
        <f t="shared" ref="AG733" si="2232">AG732</f>
        <v>0</v>
      </c>
      <c r="AH733" s="411">
        <f t="shared" ref="AH733" si="2233">AH732</f>
        <v>0</v>
      </c>
      <c r="AI733" s="411">
        <f t="shared" ref="AI733" si="2234">AI732</f>
        <v>0</v>
      </c>
      <c r="AJ733" s="411">
        <f t="shared" ref="AJ733" si="2235">AJ732</f>
        <v>0</v>
      </c>
      <c r="AK733" s="411">
        <f t="shared" ref="AK733" si="2236">AK732</f>
        <v>0</v>
      </c>
      <c r="AL733" s="411">
        <f t="shared" ref="AL733" si="2237">AL732</f>
        <v>0</v>
      </c>
      <c r="AM733" s="306"/>
    </row>
    <row r="734" spans="1:39" ht="15"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t="15" outlineLevel="1">
      <c r="A736" s="532"/>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38">Z735</f>
        <v>0</v>
      </c>
      <c r="AA736" s="411">
        <f t="shared" ref="AA736" si="2239">AA735</f>
        <v>0</v>
      </c>
      <c r="AB736" s="411">
        <f t="shared" ref="AB736" si="2240">AB735</f>
        <v>0</v>
      </c>
      <c r="AC736" s="411">
        <f t="shared" ref="AC736" si="2241">AC735</f>
        <v>0</v>
      </c>
      <c r="AD736" s="411">
        <f t="shared" ref="AD736" si="2242">AD735</f>
        <v>0</v>
      </c>
      <c r="AE736" s="411">
        <f t="shared" ref="AE736" si="2243">AE735</f>
        <v>0</v>
      </c>
      <c r="AF736" s="411">
        <f t="shared" ref="AF736" si="2244">AF735</f>
        <v>0</v>
      </c>
      <c r="AG736" s="411">
        <f t="shared" ref="AG736" si="2245">AG735</f>
        <v>0</v>
      </c>
      <c r="AH736" s="411">
        <f t="shared" ref="AH736" si="2246">AH735</f>
        <v>0</v>
      </c>
      <c r="AI736" s="411">
        <f t="shared" ref="AI736" si="2247">AI735</f>
        <v>0</v>
      </c>
      <c r="AJ736" s="411">
        <f t="shared" ref="AJ736" si="2248">AJ735</f>
        <v>0</v>
      </c>
      <c r="AK736" s="411">
        <f t="shared" ref="AK736" si="2249">AK735</f>
        <v>0</v>
      </c>
      <c r="AL736" s="411">
        <f t="shared" ref="AL736" si="2250">AL735</f>
        <v>0</v>
      </c>
      <c r="AM736" s="306"/>
    </row>
    <row r="737" spans="1:40" ht="15"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30"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t="15" outlineLevel="1">
      <c r="A739" s="532"/>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51">Z738</f>
        <v>0</v>
      </c>
      <c r="AA739" s="411">
        <f t="shared" ref="AA739" si="2252">AA738</f>
        <v>0</v>
      </c>
      <c r="AB739" s="411">
        <f t="shared" ref="AB739" si="2253">AB738</f>
        <v>0</v>
      </c>
      <c r="AC739" s="411">
        <f t="shared" ref="AC739" si="2254">AC738</f>
        <v>0</v>
      </c>
      <c r="AD739" s="411">
        <f t="shared" ref="AD739" si="2255">AD738</f>
        <v>0</v>
      </c>
      <c r="AE739" s="411">
        <f t="shared" ref="AE739" si="2256">AE738</f>
        <v>0</v>
      </c>
      <c r="AF739" s="411">
        <f t="shared" ref="AF739" si="2257">AF738</f>
        <v>0</v>
      </c>
      <c r="AG739" s="411">
        <f t="shared" ref="AG739" si="2258">AG738</f>
        <v>0</v>
      </c>
      <c r="AH739" s="411">
        <f t="shared" ref="AH739" si="2259">AH738</f>
        <v>0</v>
      </c>
      <c r="AI739" s="411">
        <f t="shared" ref="AI739" si="2260">AI738</f>
        <v>0</v>
      </c>
      <c r="AJ739" s="411">
        <f t="shared" ref="AJ739" si="2261">AJ738</f>
        <v>0</v>
      </c>
      <c r="AK739" s="411">
        <f t="shared" ref="AK739" si="2262">AK738</f>
        <v>0</v>
      </c>
      <c r="AL739" s="411">
        <f t="shared" ref="AL739" si="2263">AL738</f>
        <v>0</v>
      </c>
      <c r="AM739" s="306"/>
    </row>
    <row r="740" spans="1:40" ht="15"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t="15" outlineLevel="1">
      <c r="A742" s="532"/>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64">Z741</f>
        <v>0</v>
      </c>
      <c r="AA742" s="411">
        <f t="shared" ref="AA742" si="2265">AA741</f>
        <v>0</v>
      </c>
      <c r="AB742" s="411">
        <f t="shared" ref="AB742" si="2266">AB741</f>
        <v>0</v>
      </c>
      <c r="AC742" s="411">
        <f t="shared" ref="AC742" si="2267">AC741</f>
        <v>0</v>
      </c>
      <c r="AD742" s="411">
        <f t="shared" ref="AD742" si="2268">AD741</f>
        <v>0</v>
      </c>
      <c r="AE742" s="411">
        <f t="shared" ref="AE742" si="2269">AE741</f>
        <v>0</v>
      </c>
      <c r="AF742" s="411">
        <f t="shared" ref="AF742" si="2270">AF741</f>
        <v>0</v>
      </c>
      <c r="AG742" s="411">
        <f t="shared" ref="AG742" si="2271">AG741</f>
        <v>0</v>
      </c>
      <c r="AH742" s="411">
        <f t="shared" ref="AH742" si="2272">AH741</f>
        <v>0</v>
      </c>
      <c r="AI742" s="411">
        <f t="shared" ref="AI742" si="2273">AI741</f>
        <v>0</v>
      </c>
      <c r="AJ742" s="411">
        <f t="shared" ref="AJ742" si="2274">AJ741</f>
        <v>0</v>
      </c>
      <c r="AK742" s="411">
        <f t="shared" ref="AK742" si="2275">AK741</f>
        <v>0</v>
      </c>
      <c r="AL742" s="411">
        <f t="shared" ref="AL742" si="2276">AL741</f>
        <v>0</v>
      </c>
      <c r="AM742" s="306"/>
    </row>
    <row r="743" spans="1:40" ht="15"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45">
      <c r="B744" s="327" t="s">
        <v>311</v>
      </c>
      <c r="C744" s="329"/>
      <c r="D744" s="329">
        <f>SUM(D587:D742)</f>
        <v>7864678.6152599994</v>
      </c>
      <c r="E744" s="329"/>
      <c r="F744" s="329"/>
      <c r="G744" s="329"/>
      <c r="H744" s="329"/>
      <c r="I744" s="329"/>
      <c r="J744" s="329"/>
      <c r="K744" s="329"/>
      <c r="L744" s="329"/>
      <c r="M744" s="329"/>
      <c r="N744" s="329"/>
      <c r="O744" s="329">
        <f>SUM(O587:O742)</f>
        <v>632.75</v>
      </c>
      <c r="P744" s="329"/>
      <c r="Q744" s="329"/>
      <c r="R744" s="329"/>
      <c r="S744" s="329"/>
      <c r="T744" s="329"/>
      <c r="U744" s="329"/>
      <c r="V744" s="329"/>
      <c r="W744" s="329"/>
      <c r="X744" s="329"/>
      <c r="Y744" s="329">
        <f>IF(Y585="kWh",SUMPRODUCT(D587:D742,Y587:Y742))</f>
        <v>2585451.1266599996</v>
      </c>
      <c r="Z744" s="329">
        <f>IF(Z585="kWh",SUMPRODUCT(D587:D742,Z587:Z742))</f>
        <v>487023.82385955</v>
      </c>
      <c r="AA744" s="329">
        <f>IF(AA585="kw",SUMPRODUCT(N587:N742,O587:O742,AA587:AA742),SUMPRODUCT(D587:D742,AA587:AA742))</f>
        <v>6736.987959</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4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0</v>
      </c>
      <c r="Z745" s="392">
        <f>HLOOKUP(Z401,'2. LRAMVA Threshold'!$B$42:$Q$53,10,FALSE)</f>
        <v>0</v>
      </c>
      <c r="AA745" s="392">
        <f>HLOOKUP(AA401,'2. LRAMVA Threshold'!$B$42:$Q$53,10,FALSE)</f>
        <v>0</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ht="15">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ht="15">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3.8E-3</v>
      </c>
      <c r="Z747" s="341">
        <f>HLOOKUP(Z$35,'3.  Distribution Rates'!$C$122:$P$133,10,FALSE)</f>
        <v>2.01E-2</v>
      </c>
      <c r="AA747" s="341">
        <f>HLOOKUP(AA$35,'3.  Distribution Rates'!$C$122:$P$133,10,FALSE)</f>
        <v>4.1398999999999999</v>
      </c>
      <c r="AB747" s="341">
        <f>HLOOKUP(AB$35,'3.  Distribution Rates'!$C$122:$P$133,10,FALSE)</f>
        <v>7.0857999999999999</v>
      </c>
      <c r="AC747" s="341">
        <f>HLOOKUP(AC$35,'3.  Distribution Rates'!$C$122:$P$133,10,FALSE)</f>
        <v>0</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ht="15">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3022.5502399694533</v>
      </c>
      <c r="Z748" s="378">
        <f>'4.  2011-2014 LRAM'!Z141*Z747</f>
        <v>169.15730631947335</v>
      </c>
      <c r="AA748" s="378">
        <f>'4.  2011-2014 LRAM'!AA141*AA747</f>
        <v>14901.810496127635</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2277">SUM(Y748:AL748)</f>
        <v>18093.518042416563</v>
      </c>
      <c r="AN748" s="443"/>
    </row>
    <row r="749" spans="1:40" ht="15">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1925.6061903998475</v>
      </c>
      <c r="Z749" s="378">
        <f>'4.  2011-2014 LRAM'!Z270*Z747</f>
        <v>446.03316982089092</v>
      </c>
      <c r="AA749" s="378">
        <f>'4.  2011-2014 LRAM'!AA270*AA747</f>
        <v>16216.663412367165</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2277"/>
        <v>18588.302772587904</v>
      </c>
      <c r="AN749" s="443"/>
    </row>
    <row r="750" spans="1:40" ht="15">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2492.9002670663076</v>
      </c>
      <c r="Z750" s="378">
        <f>'4.  2011-2014 LRAM'!Z399*Z747</f>
        <v>727.24292123216969</v>
      </c>
      <c r="AA750" s="378">
        <f>'4.  2011-2014 LRAM'!AA399*AA747</f>
        <v>17304.862985419306</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2277"/>
        <v>20525.006173717782</v>
      </c>
      <c r="AN750" s="443"/>
    </row>
    <row r="751" spans="1:40" ht="15">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6451.9422833098042</v>
      </c>
      <c r="Z751" s="378">
        <f>'4.  2011-2014 LRAM'!Z529*Z747</f>
        <v>11361.09766797</v>
      </c>
      <c r="AA751" s="378">
        <f>'4.  2011-2014 LRAM'!AA529*AA747</f>
        <v>15929.839769887198</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2277"/>
        <v>33742.879721167003</v>
      </c>
      <c r="AN751" s="443"/>
    </row>
    <row r="752" spans="1:40" ht="15">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78">Y210*Y747</f>
        <v>9664.5133999999998</v>
      </c>
      <c r="Z752" s="378">
        <f t="shared" si="2278"/>
        <v>12406.341846081599</v>
      </c>
      <c r="AA752" s="378">
        <f t="shared" si="2278"/>
        <v>16150.031015769602</v>
      </c>
      <c r="AB752" s="378">
        <f t="shared" si="2278"/>
        <v>0</v>
      </c>
      <c r="AC752" s="378">
        <f t="shared" si="2278"/>
        <v>0</v>
      </c>
      <c r="AD752" s="378">
        <f t="shared" si="2278"/>
        <v>0</v>
      </c>
      <c r="AE752" s="378">
        <f t="shared" si="2278"/>
        <v>0</v>
      </c>
      <c r="AF752" s="378">
        <f t="shared" si="2278"/>
        <v>0</v>
      </c>
      <c r="AG752" s="378">
        <f t="shared" si="2278"/>
        <v>0</v>
      </c>
      <c r="AH752" s="378">
        <f t="shared" si="2278"/>
        <v>0</v>
      </c>
      <c r="AI752" s="378">
        <f t="shared" si="2278"/>
        <v>0</v>
      </c>
      <c r="AJ752" s="378">
        <f t="shared" si="2278"/>
        <v>0</v>
      </c>
      <c r="AK752" s="378">
        <f t="shared" si="2278"/>
        <v>0</v>
      </c>
      <c r="AL752" s="378">
        <f t="shared" si="2278"/>
        <v>0</v>
      </c>
      <c r="AM752" s="629">
        <f t="shared" si="2277"/>
        <v>38220.886261851199</v>
      </c>
      <c r="AN752" s="443"/>
    </row>
    <row r="753" spans="1:41" ht="15">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79">Y393*Y747</f>
        <v>26914.792000000001</v>
      </c>
      <c r="Z753" s="378">
        <f t="shared" si="2279"/>
        <v>1904.081264316</v>
      </c>
      <c r="AA753" s="378">
        <f t="shared" si="2279"/>
        <v>14753.473904087998</v>
      </c>
      <c r="AB753" s="378">
        <f t="shared" si="2279"/>
        <v>0</v>
      </c>
      <c r="AC753" s="378">
        <f t="shared" si="2279"/>
        <v>0</v>
      </c>
      <c r="AD753" s="378">
        <f t="shared" si="2279"/>
        <v>0</v>
      </c>
      <c r="AE753" s="378">
        <f t="shared" si="2279"/>
        <v>0</v>
      </c>
      <c r="AF753" s="378">
        <f t="shared" si="2279"/>
        <v>0</v>
      </c>
      <c r="AG753" s="378">
        <f t="shared" si="2279"/>
        <v>0</v>
      </c>
      <c r="AH753" s="378">
        <f t="shared" si="2279"/>
        <v>0</v>
      </c>
      <c r="AI753" s="378">
        <f t="shared" si="2279"/>
        <v>0</v>
      </c>
      <c r="AJ753" s="378">
        <f t="shared" si="2279"/>
        <v>0</v>
      </c>
      <c r="AK753" s="378">
        <f t="shared" si="2279"/>
        <v>0</v>
      </c>
      <c r="AL753" s="378">
        <f t="shared" si="2279"/>
        <v>0</v>
      </c>
      <c r="AM753" s="629">
        <f t="shared" si="2277"/>
        <v>43572.347168403998</v>
      </c>
      <c r="AN753" s="443"/>
    </row>
    <row r="754" spans="1:41" ht="15">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80">Y576*Y747</f>
        <v>34215.051800000001</v>
      </c>
      <c r="Z754" s="378">
        <f t="shared" si="2280"/>
        <v>10555.425556894772</v>
      </c>
      <c r="AA754" s="378">
        <f t="shared" si="2280"/>
        <v>40621.819516938187</v>
      </c>
      <c r="AB754" s="378">
        <f t="shared" si="2280"/>
        <v>0</v>
      </c>
      <c r="AC754" s="378">
        <f t="shared" si="2280"/>
        <v>0</v>
      </c>
      <c r="AD754" s="378">
        <f t="shared" si="2280"/>
        <v>0</v>
      </c>
      <c r="AE754" s="378">
        <f t="shared" si="2280"/>
        <v>0</v>
      </c>
      <c r="AF754" s="378">
        <f t="shared" si="2280"/>
        <v>0</v>
      </c>
      <c r="AG754" s="378">
        <f t="shared" si="2280"/>
        <v>0</v>
      </c>
      <c r="AH754" s="378">
        <f t="shared" si="2280"/>
        <v>0</v>
      </c>
      <c r="AI754" s="378">
        <f t="shared" si="2280"/>
        <v>0</v>
      </c>
      <c r="AJ754" s="378">
        <f t="shared" si="2280"/>
        <v>0</v>
      </c>
      <c r="AK754" s="378">
        <f t="shared" si="2280"/>
        <v>0</v>
      </c>
      <c r="AL754" s="378">
        <f t="shared" si="2280"/>
        <v>0</v>
      </c>
      <c r="AM754" s="629">
        <f t="shared" si="2277"/>
        <v>85392.296873832966</v>
      </c>
      <c r="AN754" s="443"/>
    </row>
    <row r="755" spans="1:41" ht="15">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9824.714281307999</v>
      </c>
      <c r="Z755" s="378">
        <f t="shared" ref="Z755:AL755" si="2281">Z744*Z747</f>
        <v>9789.1788595769558</v>
      </c>
      <c r="AA755" s="1004">
        <f t="shared" si="2281"/>
        <v>27890.456451464099</v>
      </c>
      <c r="AB755" s="378">
        <f t="shared" si="2281"/>
        <v>0</v>
      </c>
      <c r="AC755" s="378">
        <f t="shared" si="2281"/>
        <v>0</v>
      </c>
      <c r="AD755" s="378">
        <f t="shared" si="2281"/>
        <v>0</v>
      </c>
      <c r="AE755" s="378">
        <f t="shared" si="2281"/>
        <v>0</v>
      </c>
      <c r="AF755" s="378">
        <f t="shared" si="2281"/>
        <v>0</v>
      </c>
      <c r="AG755" s="378">
        <f t="shared" si="2281"/>
        <v>0</v>
      </c>
      <c r="AH755" s="378">
        <f t="shared" si="2281"/>
        <v>0</v>
      </c>
      <c r="AI755" s="378">
        <f t="shared" si="2281"/>
        <v>0</v>
      </c>
      <c r="AJ755" s="378">
        <f t="shared" si="2281"/>
        <v>0</v>
      </c>
      <c r="AK755" s="378">
        <f t="shared" si="2281"/>
        <v>0</v>
      </c>
      <c r="AL755" s="378">
        <f t="shared" si="2281"/>
        <v>0</v>
      </c>
      <c r="AM755" s="629">
        <f t="shared" si="2277"/>
        <v>47504.349592349055</v>
      </c>
      <c r="AN755" s="1005"/>
      <c r="AO755" s="1006"/>
    </row>
    <row r="756" spans="1:41" ht="15.4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94512.070462053409</v>
      </c>
      <c r="Z756" s="346">
        <f>SUM(Z748:Z755)</f>
        <v>47358.558592211855</v>
      </c>
      <c r="AA756" s="346">
        <f>SUM(AA748:AA755)</f>
        <v>163768.95755206118</v>
      </c>
      <c r="AB756" s="346">
        <f t="shared" ref="AB756:AE756" si="2282">SUM(AB748:AB755)</f>
        <v>0</v>
      </c>
      <c r="AC756" s="346">
        <f t="shared" si="2282"/>
        <v>0</v>
      </c>
      <c r="AD756" s="346">
        <f t="shared" si="2282"/>
        <v>0</v>
      </c>
      <c r="AE756" s="346">
        <f t="shared" si="2282"/>
        <v>0</v>
      </c>
      <c r="AF756" s="346">
        <f t="shared" ref="AF756:AL756" si="2283">SUM(AF748:AF755)</f>
        <v>0</v>
      </c>
      <c r="AG756" s="346">
        <f t="shared" si="2283"/>
        <v>0</v>
      </c>
      <c r="AH756" s="346">
        <f t="shared" si="2283"/>
        <v>0</v>
      </c>
      <c r="AI756" s="346">
        <f t="shared" si="2283"/>
        <v>0</v>
      </c>
      <c r="AJ756" s="346">
        <f t="shared" si="2283"/>
        <v>0</v>
      </c>
      <c r="AK756" s="346">
        <f t="shared" si="2283"/>
        <v>0</v>
      </c>
      <c r="AL756" s="346">
        <f t="shared" si="2283"/>
        <v>0</v>
      </c>
      <c r="AM756" s="407">
        <f>SUM(AM748:AM755)</f>
        <v>305639.58660632651</v>
      </c>
      <c r="AN756" s="443"/>
    </row>
    <row r="757" spans="1:41" ht="15.4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0</v>
      </c>
      <c r="Z757" s="347">
        <f t="shared" ref="Z757:AE757" si="2284">Z745*Z747</f>
        <v>0</v>
      </c>
      <c r="AA757" s="347">
        <f t="shared" si="2284"/>
        <v>0</v>
      </c>
      <c r="AB757" s="347">
        <f t="shared" si="2284"/>
        <v>0</v>
      </c>
      <c r="AC757" s="347">
        <f t="shared" si="2284"/>
        <v>0</v>
      </c>
      <c r="AD757" s="347">
        <f t="shared" si="2284"/>
        <v>0</v>
      </c>
      <c r="AE757" s="347">
        <f t="shared" si="2284"/>
        <v>0</v>
      </c>
      <c r="AF757" s="347">
        <f t="shared" ref="AF757:AL757" si="2285">AF745*AF747</f>
        <v>0</v>
      </c>
      <c r="AG757" s="347">
        <f t="shared" si="2285"/>
        <v>0</v>
      </c>
      <c r="AH757" s="347">
        <f t="shared" si="2285"/>
        <v>0</v>
      </c>
      <c r="AI757" s="347">
        <f t="shared" si="2285"/>
        <v>0</v>
      </c>
      <c r="AJ757" s="347">
        <f t="shared" si="2285"/>
        <v>0</v>
      </c>
      <c r="AK757" s="347">
        <f t="shared" si="2285"/>
        <v>0</v>
      </c>
      <c r="AL757" s="347">
        <f t="shared" si="2285"/>
        <v>0</v>
      </c>
      <c r="AM757" s="407">
        <f>SUM(Y757:AL757)</f>
        <v>0</v>
      </c>
      <c r="AN757" s="443"/>
    </row>
    <row r="758" spans="1:41" ht="15.4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305639.58660632651</v>
      </c>
      <c r="AN758" s="443"/>
    </row>
    <row r="759" spans="1:41" ht="15">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1" ht="15">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0</v>
      </c>
      <c r="Z760" s="291">
        <f>SUMPRODUCT(E587:E742,Z587:Z742)</f>
        <v>0</v>
      </c>
      <c r="AA760" s="291">
        <f t="shared" ref="AA760:AL760" si="2286">IF(AA585="kw",SUMPRODUCT($N$587:$N$742,$P$587:$P$742,AA587:AA742),SUMPRODUCT($E$587:$E$742,AA587:AA742))</f>
        <v>0</v>
      </c>
      <c r="AB760" s="291">
        <f t="shared" si="2286"/>
        <v>0</v>
      </c>
      <c r="AC760" s="291">
        <f t="shared" si="2286"/>
        <v>0</v>
      </c>
      <c r="AD760" s="291">
        <f t="shared" si="2286"/>
        <v>0</v>
      </c>
      <c r="AE760" s="291">
        <f t="shared" si="2286"/>
        <v>0</v>
      </c>
      <c r="AF760" s="291">
        <f t="shared" si="2286"/>
        <v>0</v>
      </c>
      <c r="AG760" s="291">
        <f t="shared" si="2286"/>
        <v>0</v>
      </c>
      <c r="AH760" s="291">
        <f t="shared" si="2286"/>
        <v>0</v>
      </c>
      <c r="AI760" s="291">
        <f t="shared" si="2286"/>
        <v>0</v>
      </c>
      <c r="AJ760" s="291">
        <f t="shared" si="2286"/>
        <v>0</v>
      </c>
      <c r="AK760" s="291">
        <f t="shared" si="2286"/>
        <v>0</v>
      </c>
      <c r="AL760" s="291">
        <f t="shared" si="2286"/>
        <v>0</v>
      </c>
      <c r="AM760" s="337"/>
      <c r="AN760" s="1003"/>
    </row>
    <row r="761" spans="1:41" ht="15">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0</v>
      </c>
      <c r="Z761" s="326">
        <f>SUMPRODUCT(F587:F742,Z587:Z742)</f>
        <v>0</v>
      </c>
      <c r="AA761" s="326">
        <f t="shared" ref="AA761:AL761" si="2287">IF(AA585="kw",SUMPRODUCT($N$587:$N$742,$Q$587:$Q$742,AA587:AA742),SUMPRODUCT($F$587:$F$742,AA587:AA742))</f>
        <v>0</v>
      </c>
      <c r="AB761" s="326">
        <f t="shared" si="2287"/>
        <v>0</v>
      </c>
      <c r="AC761" s="326">
        <f t="shared" si="2287"/>
        <v>0</v>
      </c>
      <c r="AD761" s="326">
        <f t="shared" si="2287"/>
        <v>0</v>
      </c>
      <c r="AE761" s="326">
        <f t="shared" si="2287"/>
        <v>0</v>
      </c>
      <c r="AF761" s="326">
        <f t="shared" si="2287"/>
        <v>0</v>
      </c>
      <c r="AG761" s="326">
        <f t="shared" si="2287"/>
        <v>0</v>
      </c>
      <c r="AH761" s="326">
        <f t="shared" si="2287"/>
        <v>0</v>
      </c>
      <c r="AI761" s="326">
        <f t="shared" si="2287"/>
        <v>0</v>
      </c>
      <c r="AJ761" s="326">
        <f t="shared" si="2287"/>
        <v>0</v>
      </c>
      <c r="AK761" s="326">
        <f t="shared" si="2287"/>
        <v>0</v>
      </c>
      <c r="AL761" s="326">
        <f t="shared" si="2287"/>
        <v>0</v>
      </c>
      <c r="AM761" s="386"/>
    </row>
    <row r="762" spans="1:41" ht="20.25" customHeight="1">
      <c r="B762" s="368" t="s">
        <v>585</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1" ht="15.45">
      <c r="B765" s="280" t="s">
        <v>327</v>
      </c>
      <c r="C765" s="281"/>
      <c r="D765" s="590" t="s">
        <v>526</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1" ht="33" customHeight="1">
      <c r="B766" s="1100" t="s">
        <v>211</v>
      </c>
      <c r="C766" s="1102" t="s">
        <v>33</v>
      </c>
      <c r="D766" s="284" t="s">
        <v>422</v>
      </c>
      <c r="E766" s="1104" t="s">
        <v>209</v>
      </c>
      <c r="F766" s="1105"/>
      <c r="G766" s="1105"/>
      <c r="H766" s="1105"/>
      <c r="I766" s="1105"/>
      <c r="J766" s="1105"/>
      <c r="K766" s="1105"/>
      <c r="L766" s="1105"/>
      <c r="M766" s="1106"/>
      <c r="N766" s="1107" t="s">
        <v>213</v>
      </c>
      <c r="O766" s="284" t="s">
        <v>423</v>
      </c>
      <c r="P766" s="1104" t="s">
        <v>212</v>
      </c>
      <c r="Q766" s="1105"/>
      <c r="R766" s="1105"/>
      <c r="S766" s="1105"/>
      <c r="T766" s="1105"/>
      <c r="U766" s="1105"/>
      <c r="V766" s="1105"/>
      <c r="W766" s="1105"/>
      <c r="X766" s="1106"/>
      <c r="Y766" s="1097" t="s">
        <v>243</v>
      </c>
      <c r="Z766" s="1098"/>
      <c r="AA766" s="1098"/>
      <c r="AB766" s="1098"/>
      <c r="AC766" s="1098"/>
      <c r="AD766" s="1098"/>
      <c r="AE766" s="1098"/>
      <c r="AF766" s="1098"/>
      <c r="AG766" s="1098"/>
      <c r="AH766" s="1098"/>
      <c r="AI766" s="1098"/>
      <c r="AJ766" s="1098"/>
      <c r="AK766" s="1098"/>
      <c r="AL766" s="1098"/>
      <c r="AM766" s="1099"/>
    </row>
    <row r="767" spans="1:41" ht="65.25" customHeight="1">
      <c r="B767" s="1101"/>
      <c r="C767" s="1103"/>
      <c r="D767" s="285">
        <v>2019</v>
      </c>
      <c r="E767" s="285">
        <v>2020</v>
      </c>
      <c r="F767" s="285">
        <v>2021</v>
      </c>
      <c r="G767" s="285">
        <v>2022</v>
      </c>
      <c r="H767" s="285">
        <v>2023</v>
      </c>
      <c r="I767" s="285">
        <v>2024</v>
      </c>
      <c r="J767" s="285">
        <v>2025</v>
      </c>
      <c r="K767" s="285">
        <v>2026</v>
      </c>
      <c r="L767" s="285">
        <v>2027</v>
      </c>
      <c r="M767" s="285">
        <v>2028</v>
      </c>
      <c r="N767" s="1108"/>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GS&gt;50 kW</v>
      </c>
      <c r="AB767" s="285" t="str">
        <f>'1.  LRAMVA Summary'!G52</f>
        <v>Streetlighting</v>
      </c>
      <c r="AC767" s="285" t="str">
        <f>'1.  LRAMVA Summary'!H52</f>
        <v/>
      </c>
      <c r="AD767" s="285" t="str">
        <f>'1.  LRAMVA Summary'!I52</f>
        <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1" ht="15.75" customHeight="1">
      <c r="A768" s="532"/>
      <c r="B768" s="518" t="s">
        <v>504</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f>'1.  LRAMVA Summary'!H53</f>
        <v>0</v>
      </c>
      <c r="AD768" s="291">
        <f>'1.  LRAMVA Summary'!I53</f>
        <v>0</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45" outlineLevel="1">
      <c r="A769" s="532"/>
      <c r="B769" s="504" t="s">
        <v>497</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t="15"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t="15" outlineLevel="1">
      <c r="A771" s="532"/>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88">Z770</f>
        <v>0</v>
      </c>
      <c r="AA771" s="411">
        <f t="shared" ref="AA771" si="2289">AA770</f>
        <v>0</v>
      </c>
      <c r="AB771" s="411">
        <f t="shared" ref="AB771" si="2290">AB770</f>
        <v>0</v>
      </c>
      <c r="AC771" s="411">
        <f t="shared" ref="AC771" si="2291">AC770</f>
        <v>0</v>
      </c>
      <c r="AD771" s="411">
        <f t="shared" ref="AD771" si="2292">AD770</f>
        <v>0</v>
      </c>
      <c r="AE771" s="411">
        <f t="shared" ref="AE771" si="2293">AE770</f>
        <v>0</v>
      </c>
      <c r="AF771" s="411">
        <f t="shared" ref="AF771" si="2294">AF770</f>
        <v>0</v>
      </c>
      <c r="AG771" s="411">
        <f t="shared" ref="AG771" si="2295">AG770</f>
        <v>0</v>
      </c>
      <c r="AH771" s="411">
        <f t="shared" ref="AH771" si="2296">AH770</f>
        <v>0</v>
      </c>
      <c r="AI771" s="411">
        <f t="shared" ref="AI771" si="2297">AI770</f>
        <v>0</v>
      </c>
      <c r="AJ771" s="411">
        <f t="shared" ref="AJ771" si="2298">AJ770</f>
        <v>0</v>
      </c>
      <c r="AK771" s="411">
        <f t="shared" ref="AK771" si="2299">AK770</f>
        <v>0</v>
      </c>
      <c r="AL771" s="411">
        <f t="shared" ref="AL771" si="2300">AL770</f>
        <v>0</v>
      </c>
      <c r="AM771" s="297"/>
    </row>
    <row r="772" spans="1:39" ht="15.45"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t="15"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t="15"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301">Z773</f>
        <v>0</v>
      </c>
      <c r="AA774" s="411">
        <f t="shared" ref="AA774" si="2302">AA773</f>
        <v>0</v>
      </c>
      <c r="AB774" s="411">
        <f t="shared" ref="AB774" si="2303">AB773</f>
        <v>0</v>
      </c>
      <c r="AC774" s="411">
        <f t="shared" ref="AC774" si="2304">AC773</f>
        <v>0</v>
      </c>
      <c r="AD774" s="411">
        <f t="shared" ref="AD774" si="2305">AD773</f>
        <v>0</v>
      </c>
      <c r="AE774" s="411">
        <f t="shared" ref="AE774" si="2306">AE773</f>
        <v>0</v>
      </c>
      <c r="AF774" s="411">
        <f t="shared" ref="AF774" si="2307">AF773</f>
        <v>0</v>
      </c>
      <c r="AG774" s="411">
        <f t="shared" ref="AG774" si="2308">AG773</f>
        <v>0</v>
      </c>
      <c r="AH774" s="411">
        <f t="shared" ref="AH774" si="2309">AH773</f>
        <v>0</v>
      </c>
      <c r="AI774" s="411">
        <f t="shared" ref="AI774" si="2310">AI773</f>
        <v>0</v>
      </c>
      <c r="AJ774" s="411">
        <f t="shared" ref="AJ774" si="2311">AJ773</f>
        <v>0</v>
      </c>
      <c r="AK774" s="411">
        <f t="shared" ref="AK774" si="2312">AK773</f>
        <v>0</v>
      </c>
      <c r="AL774" s="411">
        <f t="shared" ref="AL774" si="2313">AL773</f>
        <v>0</v>
      </c>
      <c r="AM774" s="297"/>
    </row>
    <row r="775" spans="1:39" ht="15.45"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t="15"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t="15"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14">Z776</f>
        <v>0</v>
      </c>
      <c r="AA777" s="411">
        <f t="shared" ref="AA777" si="2315">AA776</f>
        <v>0</v>
      </c>
      <c r="AB777" s="411">
        <f t="shared" ref="AB777" si="2316">AB776</f>
        <v>0</v>
      </c>
      <c r="AC777" s="411">
        <f t="shared" ref="AC777" si="2317">AC776</f>
        <v>0</v>
      </c>
      <c r="AD777" s="411">
        <f t="shared" ref="AD777" si="2318">AD776</f>
        <v>0</v>
      </c>
      <c r="AE777" s="411">
        <f t="shared" ref="AE777" si="2319">AE776</f>
        <v>0</v>
      </c>
      <c r="AF777" s="411">
        <f t="shared" ref="AF777" si="2320">AF776</f>
        <v>0</v>
      </c>
      <c r="AG777" s="411">
        <f t="shared" ref="AG777" si="2321">AG776</f>
        <v>0</v>
      </c>
      <c r="AH777" s="411">
        <f t="shared" ref="AH777" si="2322">AH776</f>
        <v>0</v>
      </c>
      <c r="AI777" s="411">
        <f t="shared" ref="AI777" si="2323">AI776</f>
        <v>0</v>
      </c>
      <c r="AJ777" s="411">
        <f t="shared" ref="AJ777" si="2324">AJ776</f>
        <v>0</v>
      </c>
      <c r="AK777" s="411">
        <f t="shared" ref="AK777" si="2325">AK776</f>
        <v>0</v>
      </c>
      <c r="AL777" s="411">
        <f t="shared" ref="AL777" si="2326">AL776</f>
        <v>0</v>
      </c>
      <c r="AM777" s="297"/>
    </row>
    <row r="778" spans="1:39" ht="15"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t="15" outlineLevel="1">
      <c r="A779" s="532">
        <v>4</v>
      </c>
      <c r="B779" s="520" t="s">
        <v>675</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t="15"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27">Z779</f>
        <v>0</v>
      </c>
      <c r="AA780" s="411">
        <f t="shared" ref="AA780" si="2328">AA779</f>
        <v>0</v>
      </c>
      <c r="AB780" s="411">
        <f t="shared" ref="AB780" si="2329">AB779</f>
        <v>0</v>
      </c>
      <c r="AC780" s="411">
        <f t="shared" ref="AC780" si="2330">AC779</f>
        <v>0</v>
      </c>
      <c r="AD780" s="411">
        <f t="shared" ref="AD780" si="2331">AD779</f>
        <v>0</v>
      </c>
      <c r="AE780" s="411">
        <f t="shared" ref="AE780" si="2332">AE779</f>
        <v>0</v>
      </c>
      <c r="AF780" s="411">
        <f t="shared" ref="AF780" si="2333">AF779</f>
        <v>0</v>
      </c>
      <c r="AG780" s="411">
        <f t="shared" ref="AG780" si="2334">AG779</f>
        <v>0</v>
      </c>
      <c r="AH780" s="411">
        <f t="shared" ref="AH780" si="2335">AH779</f>
        <v>0</v>
      </c>
      <c r="AI780" s="411">
        <f t="shared" ref="AI780" si="2336">AI779</f>
        <v>0</v>
      </c>
      <c r="AJ780" s="411">
        <f t="shared" ref="AJ780" si="2337">AJ779</f>
        <v>0</v>
      </c>
      <c r="AK780" s="411">
        <f t="shared" ref="AK780" si="2338">AK779</f>
        <v>0</v>
      </c>
      <c r="AL780" s="411">
        <f t="shared" ref="AL780" si="2339">AL779</f>
        <v>0</v>
      </c>
      <c r="AM780" s="297"/>
    </row>
    <row r="781" spans="1:39" ht="15"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customHeight="1"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40">Z782</f>
        <v>0</v>
      </c>
      <c r="AA783" s="411">
        <f t="shared" ref="AA783" si="2341">AA782</f>
        <v>0</v>
      </c>
      <c r="AB783" s="411">
        <f t="shared" ref="AB783" si="2342">AB782</f>
        <v>0</v>
      </c>
      <c r="AC783" s="411">
        <f t="shared" ref="AC783" si="2343">AC782</f>
        <v>0</v>
      </c>
      <c r="AD783" s="411">
        <f t="shared" ref="AD783" si="2344">AD782</f>
        <v>0</v>
      </c>
      <c r="AE783" s="411">
        <f t="shared" ref="AE783" si="2345">AE782</f>
        <v>0</v>
      </c>
      <c r="AF783" s="411">
        <f t="shared" ref="AF783" si="2346">AF782</f>
        <v>0</v>
      </c>
      <c r="AG783" s="411">
        <f t="shared" ref="AG783" si="2347">AG782</f>
        <v>0</v>
      </c>
      <c r="AH783" s="411">
        <f t="shared" ref="AH783" si="2348">AH782</f>
        <v>0</v>
      </c>
      <c r="AI783" s="411">
        <f t="shared" ref="AI783" si="2349">AI782</f>
        <v>0</v>
      </c>
      <c r="AJ783" s="411">
        <f t="shared" ref="AJ783" si="2350">AJ782</f>
        <v>0</v>
      </c>
      <c r="AK783" s="411">
        <f t="shared" ref="AK783" si="2351">AK782</f>
        <v>0</v>
      </c>
      <c r="AL783" s="411">
        <f t="shared" ref="AL783" si="2352">AL782</f>
        <v>0</v>
      </c>
      <c r="AM783" s="297"/>
    </row>
    <row r="784" spans="1:39" ht="15"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45" outlineLevel="1">
      <c r="A785" s="532"/>
      <c r="B785" s="319" t="s">
        <v>498</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t="15"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t="15" outlineLevel="1">
      <c r="A787" s="532"/>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3">Z786</f>
        <v>0</v>
      </c>
      <c r="AA787" s="411">
        <f t="shared" ref="AA787" si="2354">AA786</f>
        <v>0</v>
      </c>
      <c r="AB787" s="411">
        <f t="shared" ref="AB787" si="2355">AB786</f>
        <v>0</v>
      </c>
      <c r="AC787" s="411">
        <f t="shared" ref="AC787" si="2356">AC786</f>
        <v>0</v>
      </c>
      <c r="AD787" s="411">
        <f t="shared" ref="AD787" si="2357">AD786</f>
        <v>0</v>
      </c>
      <c r="AE787" s="411">
        <f t="shared" ref="AE787" si="2358">AE786</f>
        <v>0</v>
      </c>
      <c r="AF787" s="411">
        <f t="shared" ref="AF787" si="2359">AF786</f>
        <v>0</v>
      </c>
      <c r="AG787" s="411">
        <f t="shared" ref="AG787" si="2360">AG786</f>
        <v>0</v>
      </c>
      <c r="AH787" s="411">
        <f t="shared" ref="AH787" si="2361">AH786</f>
        <v>0</v>
      </c>
      <c r="AI787" s="411">
        <f t="shared" ref="AI787" si="2362">AI786</f>
        <v>0</v>
      </c>
      <c r="AJ787" s="411">
        <f t="shared" ref="AJ787" si="2363">AJ786</f>
        <v>0</v>
      </c>
      <c r="AK787" s="411">
        <f t="shared" ref="AK787" si="2364">AK786</f>
        <v>0</v>
      </c>
      <c r="AL787" s="411">
        <f t="shared" ref="AL787" si="2365">AL786</f>
        <v>0</v>
      </c>
      <c r="AM787" s="311"/>
    </row>
    <row r="788" spans="1:39" ht="15"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t="15"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66">Z789</f>
        <v>0</v>
      </c>
      <c r="AA790" s="411">
        <f t="shared" ref="AA790" si="2367">AA789</f>
        <v>0</v>
      </c>
      <c r="AB790" s="411">
        <f t="shared" ref="AB790" si="2368">AB789</f>
        <v>0</v>
      </c>
      <c r="AC790" s="411">
        <f t="shared" ref="AC790" si="2369">AC789</f>
        <v>0</v>
      </c>
      <c r="AD790" s="411">
        <f t="shared" ref="AD790" si="2370">AD789</f>
        <v>0</v>
      </c>
      <c r="AE790" s="411">
        <f t="shared" ref="AE790" si="2371">AE789</f>
        <v>0</v>
      </c>
      <c r="AF790" s="411">
        <f t="shared" ref="AF790" si="2372">AF789</f>
        <v>0</v>
      </c>
      <c r="AG790" s="411">
        <f t="shared" ref="AG790" si="2373">AG789</f>
        <v>0</v>
      </c>
      <c r="AH790" s="411">
        <f t="shared" ref="AH790" si="2374">AH789</f>
        <v>0</v>
      </c>
      <c r="AI790" s="411">
        <f t="shared" ref="AI790" si="2375">AI789</f>
        <v>0</v>
      </c>
      <c r="AJ790" s="411">
        <f t="shared" ref="AJ790" si="2376">AJ789</f>
        <v>0</v>
      </c>
      <c r="AK790" s="411">
        <f t="shared" ref="AK790" si="2377">AK789</f>
        <v>0</v>
      </c>
      <c r="AL790" s="411">
        <f t="shared" ref="AL790" si="2378">AL789</f>
        <v>0</v>
      </c>
      <c r="AM790" s="311"/>
    </row>
    <row r="791" spans="1:39" ht="15"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t="15"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79">Z792</f>
        <v>0</v>
      </c>
      <c r="AA793" s="411">
        <f t="shared" ref="AA793" si="2380">AA792</f>
        <v>0</v>
      </c>
      <c r="AB793" s="411">
        <f t="shared" ref="AB793" si="2381">AB792</f>
        <v>0</v>
      </c>
      <c r="AC793" s="411">
        <f t="shared" ref="AC793" si="2382">AC792</f>
        <v>0</v>
      </c>
      <c r="AD793" s="411">
        <f t="shared" ref="AD793" si="2383">AD792</f>
        <v>0</v>
      </c>
      <c r="AE793" s="411">
        <f t="shared" ref="AE793" si="2384">AE792</f>
        <v>0</v>
      </c>
      <c r="AF793" s="411">
        <f t="shared" ref="AF793" si="2385">AF792</f>
        <v>0</v>
      </c>
      <c r="AG793" s="411">
        <f t="shared" ref="AG793" si="2386">AG792</f>
        <v>0</v>
      </c>
      <c r="AH793" s="411">
        <f t="shared" ref="AH793" si="2387">AH792</f>
        <v>0</v>
      </c>
      <c r="AI793" s="411">
        <f t="shared" ref="AI793" si="2388">AI792</f>
        <v>0</v>
      </c>
      <c r="AJ793" s="411">
        <f t="shared" ref="AJ793" si="2389">AJ792</f>
        <v>0</v>
      </c>
      <c r="AK793" s="411">
        <f t="shared" ref="AK793" si="2390">AK792</f>
        <v>0</v>
      </c>
      <c r="AL793" s="411">
        <f t="shared" ref="AL793" si="2391">AL792</f>
        <v>0</v>
      </c>
      <c r="AM793" s="311"/>
    </row>
    <row r="794" spans="1:39" ht="15"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t="15"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2">Z795</f>
        <v>0</v>
      </c>
      <c r="AA796" s="411">
        <f t="shared" ref="AA796" si="2393">AA795</f>
        <v>0</v>
      </c>
      <c r="AB796" s="411">
        <f t="shared" ref="AB796" si="2394">AB795</f>
        <v>0</v>
      </c>
      <c r="AC796" s="411">
        <f t="shared" ref="AC796" si="2395">AC795</f>
        <v>0</v>
      </c>
      <c r="AD796" s="411">
        <f t="shared" ref="AD796" si="2396">AD795</f>
        <v>0</v>
      </c>
      <c r="AE796" s="411">
        <f t="shared" ref="AE796" si="2397">AE795</f>
        <v>0</v>
      </c>
      <c r="AF796" s="411">
        <f t="shared" ref="AF796" si="2398">AF795</f>
        <v>0</v>
      </c>
      <c r="AG796" s="411">
        <f t="shared" ref="AG796" si="2399">AG795</f>
        <v>0</v>
      </c>
      <c r="AH796" s="411">
        <f t="shared" ref="AH796" si="2400">AH795</f>
        <v>0</v>
      </c>
      <c r="AI796" s="411">
        <f t="shared" ref="AI796" si="2401">AI795</f>
        <v>0</v>
      </c>
      <c r="AJ796" s="411">
        <f t="shared" ref="AJ796" si="2402">AJ795</f>
        <v>0</v>
      </c>
      <c r="AK796" s="411">
        <f t="shared" ref="AK796" si="2403">AK795</f>
        <v>0</v>
      </c>
      <c r="AL796" s="411">
        <f t="shared" ref="AL796" si="2404">AL795</f>
        <v>0</v>
      </c>
      <c r="AM796" s="311"/>
    </row>
    <row r="797" spans="1:39" ht="15"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t="15" outlineLevel="1">
      <c r="A799" s="532"/>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05">Z798</f>
        <v>0</v>
      </c>
      <c r="AA799" s="411">
        <f t="shared" ref="AA799" si="2406">AA798</f>
        <v>0</v>
      </c>
      <c r="AB799" s="411">
        <f t="shared" ref="AB799" si="2407">AB798</f>
        <v>0</v>
      </c>
      <c r="AC799" s="411">
        <f t="shared" ref="AC799" si="2408">AC798</f>
        <v>0</v>
      </c>
      <c r="AD799" s="411">
        <f t="shared" ref="AD799" si="2409">AD798</f>
        <v>0</v>
      </c>
      <c r="AE799" s="411">
        <f t="shared" ref="AE799" si="2410">AE798</f>
        <v>0</v>
      </c>
      <c r="AF799" s="411">
        <f t="shared" ref="AF799" si="2411">AF798</f>
        <v>0</v>
      </c>
      <c r="AG799" s="411">
        <f t="shared" ref="AG799" si="2412">AG798</f>
        <v>0</v>
      </c>
      <c r="AH799" s="411">
        <f t="shared" ref="AH799" si="2413">AH798</f>
        <v>0</v>
      </c>
      <c r="AI799" s="411">
        <f t="shared" ref="AI799" si="2414">AI798</f>
        <v>0</v>
      </c>
      <c r="AJ799" s="411">
        <f t="shared" ref="AJ799" si="2415">AJ798</f>
        <v>0</v>
      </c>
      <c r="AK799" s="411">
        <f t="shared" ref="AK799" si="2416">AK798</f>
        <v>0</v>
      </c>
      <c r="AL799" s="411">
        <f t="shared" ref="AL799" si="2417">AL798</f>
        <v>0</v>
      </c>
      <c r="AM799" s="311"/>
    </row>
    <row r="800" spans="1:39" ht="15"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45"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t="15" outlineLevel="1">
      <c r="A803" s="532"/>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18">Z802</f>
        <v>0</v>
      </c>
      <c r="AA803" s="411">
        <f t="shared" ref="AA803" si="2419">AA802</f>
        <v>0</v>
      </c>
      <c r="AB803" s="411">
        <f t="shared" ref="AB803" si="2420">AB802</f>
        <v>0</v>
      </c>
      <c r="AC803" s="411">
        <f t="shared" ref="AC803" si="2421">AC802</f>
        <v>0</v>
      </c>
      <c r="AD803" s="411">
        <f t="shared" ref="AD803" si="2422">AD802</f>
        <v>0</v>
      </c>
      <c r="AE803" s="411">
        <f t="shared" ref="AE803" si="2423">AE802</f>
        <v>0</v>
      </c>
      <c r="AF803" s="411">
        <f t="shared" ref="AF803" si="2424">AF802</f>
        <v>0</v>
      </c>
      <c r="AG803" s="411">
        <f t="shared" ref="AG803" si="2425">AG802</f>
        <v>0</v>
      </c>
      <c r="AH803" s="411">
        <f t="shared" ref="AH803" si="2426">AH802</f>
        <v>0</v>
      </c>
      <c r="AI803" s="411">
        <f t="shared" ref="AI803" si="2427">AI802</f>
        <v>0</v>
      </c>
      <c r="AJ803" s="411">
        <f t="shared" ref="AJ803" si="2428">AJ802</f>
        <v>0</v>
      </c>
      <c r="AK803" s="411">
        <f t="shared" ref="AK803" si="2429">AK802</f>
        <v>0</v>
      </c>
      <c r="AL803" s="411">
        <f t="shared" ref="AL803" si="2430">AL802</f>
        <v>0</v>
      </c>
      <c r="AM803" s="297"/>
    </row>
    <row r="804" spans="1:39" ht="15"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30"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t="15"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31">Z805</f>
        <v>0</v>
      </c>
      <c r="AA806" s="411">
        <f t="shared" ref="AA806" si="2432">AA805</f>
        <v>0</v>
      </c>
      <c r="AB806" s="411">
        <f t="shared" ref="AB806" si="2433">AB805</f>
        <v>0</v>
      </c>
      <c r="AC806" s="411">
        <f t="shared" ref="AC806" si="2434">AC805</f>
        <v>0</v>
      </c>
      <c r="AD806" s="411">
        <f t="shared" ref="AD806" si="2435">AD805</f>
        <v>0</v>
      </c>
      <c r="AE806" s="411">
        <f t="shared" ref="AE806" si="2436">AE805</f>
        <v>0</v>
      </c>
      <c r="AF806" s="411">
        <f t="shared" ref="AF806" si="2437">AF805</f>
        <v>0</v>
      </c>
      <c r="AG806" s="411">
        <f t="shared" ref="AG806" si="2438">AG805</f>
        <v>0</v>
      </c>
      <c r="AH806" s="411">
        <f t="shared" ref="AH806" si="2439">AH805</f>
        <v>0</v>
      </c>
      <c r="AI806" s="411">
        <f t="shared" ref="AI806" si="2440">AI805</f>
        <v>0</v>
      </c>
      <c r="AJ806" s="411">
        <f t="shared" ref="AJ806" si="2441">AJ805</f>
        <v>0</v>
      </c>
      <c r="AK806" s="411">
        <f t="shared" ref="AK806" si="2442">AK805</f>
        <v>0</v>
      </c>
      <c r="AL806" s="411">
        <f t="shared" ref="AL806" si="2443">AL805</f>
        <v>0</v>
      </c>
      <c r="AM806" s="297"/>
    </row>
    <row r="807" spans="1:39" ht="15"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t="15"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44">Z808</f>
        <v>0</v>
      </c>
      <c r="AA809" s="411">
        <f t="shared" ref="AA809" si="2445">AA808</f>
        <v>0</v>
      </c>
      <c r="AB809" s="411">
        <f t="shared" ref="AB809" si="2446">AB808</f>
        <v>0</v>
      </c>
      <c r="AC809" s="411">
        <f t="shared" ref="AC809" si="2447">AC808</f>
        <v>0</v>
      </c>
      <c r="AD809" s="411">
        <f t="shared" ref="AD809" si="2448">AD808</f>
        <v>0</v>
      </c>
      <c r="AE809" s="411">
        <f t="shared" ref="AE809" si="2449">AE808</f>
        <v>0</v>
      </c>
      <c r="AF809" s="411">
        <f t="shared" ref="AF809" si="2450">AF808</f>
        <v>0</v>
      </c>
      <c r="AG809" s="411">
        <f t="shared" ref="AG809" si="2451">AG808</f>
        <v>0</v>
      </c>
      <c r="AH809" s="411">
        <f t="shared" ref="AH809" si="2452">AH808</f>
        <v>0</v>
      </c>
      <c r="AI809" s="411">
        <f t="shared" ref="AI809" si="2453">AI808</f>
        <v>0</v>
      </c>
      <c r="AJ809" s="411">
        <f t="shared" ref="AJ809" si="2454">AJ808</f>
        <v>0</v>
      </c>
      <c r="AK809" s="411">
        <f t="shared" ref="AK809" si="2455">AK808</f>
        <v>0</v>
      </c>
      <c r="AL809" s="411">
        <f t="shared" ref="AL809" si="2456">AL808</f>
        <v>0</v>
      </c>
      <c r="AM809" s="306"/>
    </row>
    <row r="810" spans="1:39" ht="15"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45"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t="15"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t="15" outlineLevel="1">
      <c r="A813" s="532"/>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57">Z812</f>
        <v>0</v>
      </c>
      <c r="AA813" s="411">
        <f t="shared" ref="AA813" si="2458">AA812</f>
        <v>0</v>
      </c>
      <c r="AB813" s="411">
        <f t="shared" ref="AB813" si="2459">AB812</f>
        <v>0</v>
      </c>
      <c r="AC813" s="411">
        <f t="shared" ref="AC813" si="2460">AC812</f>
        <v>0</v>
      </c>
      <c r="AD813" s="411">
        <f t="shared" ref="AD813" si="2461">AD812</f>
        <v>0</v>
      </c>
      <c r="AE813" s="411">
        <f t="shared" ref="AE813" si="2462">AE812</f>
        <v>0</v>
      </c>
      <c r="AF813" s="411">
        <f t="shared" ref="AF813" si="2463">AF812</f>
        <v>0</v>
      </c>
      <c r="AG813" s="411">
        <f t="shared" ref="AG813" si="2464">AG812</f>
        <v>0</v>
      </c>
      <c r="AH813" s="411">
        <f t="shared" ref="AH813" si="2465">AH812</f>
        <v>0</v>
      </c>
      <c r="AI813" s="411">
        <f t="shared" ref="AI813" si="2466">AI812</f>
        <v>0</v>
      </c>
      <c r="AJ813" s="411">
        <f t="shared" ref="AJ813" si="2467">AJ812</f>
        <v>0</v>
      </c>
      <c r="AK813" s="411">
        <f t="shared" ref="AK813" si="2468">AK812</f>
        <v>0</v>
      </c>
      <c r="AL813" s="411">
        <f t="shared" ref="AL813" si="2469">AL812</f>
        <v>0</v>
      </c>
      <c r="AM813" s="297"/>
    </row>
    <row r="814" spans="1:39" ht="15"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45" outlineLevel="1">
      <c r="A815" s="532"/>
      <c r="B815" s="288" t="s">
        <v>490</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ht="15" outlineLevel="1">
      <c r="A816" s="532">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t="15" outlineLevel="1">
      <c r="A817" s="532"/>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70">Z816</f>
        <v>0</v>
      </c>
      <c r="AA817" s="411">
        <f t="shared" si="2470"/>
        <v>0</v>
      </c>
      <c r="AB817" s="411">
        <f t="shared" si="2470"/>
        <v>0</v>
      </c>
      <c r="AC817" s="411">
        <f t="shared" si="2470"/>
        <v>0</v>
      </c>
      <c r="AD817" s="411">
        <f t="shared" si="2470"/>
        <v>0</v>
      </c>
      <c r="AE817" s="411">
        <f t="shared" si="2470"/>
        <v>0</v>
      </c>
      <c r="AF817" s="411">
        <f t="shared" si="2470"/>
        <v>0</v>
      </c>
      <c r="AG817" s="411">
        <f t="shared" si="2470"/>
        <v>0</v>
      </c>
      <c r="AH817" s="411">
        <f t="shared" si="2470"/>
        <v>0</v>
      </c>
      <c r="AI817" s="411">
        <f t="shared" si="2470"/>
        <v>0</v>
      </c>
      <c r="AJ817" s="411">
        <f t="shared" si="2470"/>
        <v>0</v>
      </c>
      <c r="AK817" s="411">
        <f t="shared" si="2470"/>
        <v>0</v>
      </c>
      <c r="AL817" s="411">
        <f t="shared" si="2470"/>
        <v>0</v>
      </c>
      <c r="AM817" s="297"/>
    </row>
    <row r="818" spans="1:39" ht="15"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t="15" outlineLevel="1">
      <c r="A819" s="532">
        <v>16</v>
      </c>
      <c r="B819" s="324"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t="15"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71">Z819</f>
        <v>0</v>
      </c>
      <c r="AA820" s="411">
        <f t="shared" si="2471"/>
        <v>0</v>
      </c>
      <c r="AB820" s="411">
        <f t="shared" si="2471"/>
        <v>0</v>
      </c>
      <c r="AC820" s="411">
        <f t="shared" si="2471"/>
        <v>0</v>
      </c>
      <c r="AD820" s="411">
        <f t="shared" si="2471"/>
        <v>0</v>
      </c>
      <c r="AE820" s="411">
        <f t="shared" si="2471"/>
        <v>0</v>
      </c>
      <c r="AF820" s="411">
        <f t="shared" si="2471"/>
        <v>0</v>
      </c>
      <c r="AG820" s="411">
        <f t="shared" si="2471"/>
        <v>0</v>
      </c>
      <c r="AH820" s="411">
        <f t="shared" si="2471"/>
        <v>0</v>
      </c>
      <c r="AI820" s="411">
        <f t="shared" si="2471"/>
        <v>0</v>
      </c>
      <c r="AJ820" s="411">
        <f t="shared" si="2471"/>
        <v>0</v>
      </c>
      <c r="AK820" s="411">
        <f t="shared" si="2471"/>
        <v>0</v>
      </c>
      <c r="AL820" s="411">
        <f t="shared" si="2471"/>
        <v>0</v>
      </c>
      <c r="AM820" s="297"/>
    </row>
    <row r="821" spans="1:39" s="283" customFormat="1" ht="15"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45" outlineLevel="1">
      <c r="A822" s="532"/>
      <c r="B822" s="519" t="s">
        <v>496</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t="15"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t="15" outlineLevel="1">
      <c r="A824" s="532"/>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72">Z823</f>
        <v>0</v>
      </c>
      <c r="AA824" s="411">
        <f t="shared" si="2472"/>
        <v>0</v>
      </c>
      <c r="AB824" s="411">
        <f t="shared" si="2472"/>
        <v>0</v>
      </c>
      <c r="AC824" s="411">
        <f t="shared" si="2472"/>
        <v>0</v>
      </c>
      <c r="AD824" s="411">
        <f t="shared" si="2472"/>
        <v>0</v>
      </c>
      <c r="AE824" s="411">
        <f t="shared" si="2472"/>
        <v>0</v>
      </c>
      <c r="AF824" s="411">
        <f t="shared" si="2472"/>
        <v>0</v>
      </c>
      <c r="AG824" s="411">
        <f t="shared" si="2472"/>
        <v>0</v>
      </c>
      <c r="AH824" s="411">
        <f t="shared" si="2472"/>
        <v>0</v>
      </c>
      <c r="AI824" s="411">
        <f t="shared" si="2472"/>
        <v>0</v>
      </c>
      <c r="AJ824" s="411">
        <f t="shared" si="2472"/>
        <v>0</v>
      </c>
      <c r="AK824" s="411">
        <f t="shared" si="2472"/>
        <v>0</v>
      </c>
      <c r="AL824" s="411">
        <f t="shared" si="2472"/>
        <v>0</v>
      </c>
      <c r="AM824" s="306"/>
    </row>
    <row r="825" spans="1:39" ht="15"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t="15"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t="15"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3">Z826</f>
        <v>0</v>
      </c>
      <c r="AA827" s="411">
        <f t="shared" si="2473"/>
        <v>0</v>
      </c>
      <c r="AB827" s="411">
        <f t="shared" si="2473"/>
        <v>0</v>
      </c>
      <c r="AC827" s="411">
        <f t="shared" si="2473"/>
        <v>0</v>
      </c>
      <c r="AD827" s="411">
        <f t="shared" si="2473"/>
        <v>0</v>
      </c>
      <c r="AE827" s="411">
        <f t="shared" si="2473"/>
        <v>0</v>
      </c>
      <c r="AF827" s="411">
        <f t="shared" si="2473"/>
        <v>0</v>
      </c>
      <c r="AG827" s="411">
        <f t="shared" si="2473"/>
        <v>0</v>
      </c>
      <c r="AH827" s="411">
        <f t="shared" si="2473"/>
        <v>0</v>
      </c>
      <c r="AI827" s="411">
        <f t="shared" si="2473"/>
        <v>0</v>
      </c>
      <c r="AJ827" s="411">
        <f t="shared" si="2473"/>
        <v>0</v>
      </c>
      <c r="AK827" s="411">
        <f t="shared" si="2473"/>
        <v>0</v>
      </c>
      <c r="AL827" s="411">
        <f t="shared" si="2473"/>
        <v>0</v>
      </c>
      <c r="AM827" s="306"/>
    </row>
    <row r="828" spans="1:39" ht="15"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t="15"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t="15"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74">Z829</f>
        <v>0</v>
      </c>
      <c r="AA830" s="411">
        <f t="shared" si="2474"/>
        <v>0</v>
      </c>
      <c r="AB830" s="411">
        <f t="shared" si="2474"/>
        <v>0</v>
      </c>
      <c r="AC830" s="411">
        <f t="shared" si="2474"/>
        <v>0</v>
      </c>
      <c r="AD830" s="411">
        <f t="shared" si="2474"/>
        <v>0</v>
      </c>
      <c r="AE830" s="411">
        <f t="shared" si="2474"/>
        <v>0</v>
      </c>
      <c r="AF830" s="411">
        <f t="shared" si="2474"/>
        <v>0</v>
      </c>
      <c r="AG830" s="411">
        <f t="shared" si="2474"/>
        <v>0</v>
      </c>
      <c r="AH830" s="411">
        <f t="shared" si="2474"/>
        <v>0</v>
      </c>
      <c r="AI830" s="411">
        <f t="shared" si="2474"/>
        <v>0</v>
      </c>
      <c r="AJ830" s="411">
        <f t="shared" si="2474"/>
        <v>0</v>
      </c>
      <c r="AK830" s="411">
        <f t="shared" si="2474"/>
        <v>0</v>
      </c>
      <c r="AL830" s="411">
        <f t="shared" si="2474"/>
        <v>0</v>
      </c>
      <c r="AM830" s="297"/>
    </row>
    <row r="831" spans="1:39" ht="15"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t="15"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t="15"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75">Z832</f>
        <v>0</v>
      </c>
      <c r="AA833" s="411">
        <f t="shared" si="2475"/>
        <v>0</v>
      </c>
      <c r="AB833" s="411">
        <f t="shared" si="2475"/>
        <v>0</v>
      </c>
      <c r="AC833" s="411">
        <f t="shared" si="2475"/>
        <v>0</v>
      </c>
      <c r="AD833" s="411">
        <f t="shared" si="2475"/>
        <v>0</v>
      </c>
      <c r="AE833" s="411">
        <f t="shared" si="2475"/>
        <v>0</v>
      </c>
      <c r="AF833" s="411">
        <f t="shared" si="2475"/>
        <v>0</v>
      </c>
      <c r="AG833" s="411">
        <f t="shared" si="2475"/>
        <v>0</v>
      </c>
      <c r="AH833" s="411">
        <f t="shared" si="2475"/>
        <v>0</v>
      </c>
      <c r="AI833" s="411">
        <f t="shared" si="2475"/>
        <v>0</v>
      </c>
      <c r="AJ833" s="411">
        <f t="shared" si="2475"/>
        <v>0</v>
      </c>
      <c r="AK833" s="411">
        <f t="shared" si="2475"/>
        <v>0</v>
      </c>
      <c r="AL833" s="411">
        <f t="shared" si="2475"/>
        <v>0</v>
      </c>
      <c r="AM833" s="306"/>
    </row>
    <row r="834" spans="1:39" ht="15.45"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45" outlineLevel="1">
      <c r="A835" s="532"/>
      <c r="B835" s="518" t="s">
        <v>503</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45" outlineLevel="1">
      <c r="A836" s="532"/>
      <c r="B836" s="504" t="s">
        <v>499</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t="15"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t="15" outlineLevel="1">
      <c r="A838" s="532"/>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76">Z837</f>
        <v>0</v>
      </c>
      <c r="AA838" s="411">
        <f t="shared" ref="AA838" si="2477">AA837</f>
        <v>0</v>
      </c>
      <c r="AB838" s="411">
        <f t="shared" ref="AB838" si="2478">AB837</f>
        <v>0</v>
      </c>
      <c r="AC838" s="411">
        <f t="shared" ref="AC838" si="2479">AC837</f>
        <v>0</v>
      </c>
      <c r="AD838" s="411">
        <f t="shared" ref="AD838" si="2480">AD837</f>
        <v>0</v>
      </c>
      <c r="AE838" s="411">
        <f t="shared" ref="AE838" si="2481">AE837</f>
        <v>0</v>
      </c>
      <c r="AF838" s="411">
        <f t="shared" ref="AF838" si="2482">AF837</f>
        <v>0</v>
      </c>
      <c r="AG838" s="411">
        <f t="shared" ref="AG838" si="2483">AG837</f>
        <v>0</v>
      </c>
      <c r="AH838" s="411">
        <f t="shared" ref="AH838" si="2484">AH837</f>
        <v>0</v>
      </c>
      <c r="AI838" s="411">
        <f t="shared" ref="AI838" si="2485">AI837</f>
        <v>0</v>
      </c>
      <c r="AJ838" s="411">
        <f t="shared" ref="AJ838" si="2486">AJ837</f>
        <v>0</v>
      </c>
      <c r="AK838" s="411">
        <f t="shared" ref="AK838" si="2487">AK837</f>
        <v>0</v>
      </c>
      <c r="AL838" s="411">
        <f t="shared" ref="AL838" si="2488">AL837</f>
        <v>0</v>
      </c>
      <c r="AM838" s="306"/>
    </row>
    <row r="839" spans="1:39" ht="15"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outlineLevel="1">
      <c r="A840" s="532">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t="15" outlineLevel="1">
      <c r="A841" s="532"/>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489">Z840</f>
        <v>0</v>
      </c>
      <c r="AA841" s="411">
        <f t="shared" ref="AA841" si="2490">AA840</f>
        <v>0</v>
      </c>
      <c r="AB841" s="411">
        <f t="shared" ref="AB841" si="2491">AB840</f>
        <v>0</v>
      </c>
      <c r="AC841" s="411">
        <f t="shared" ref="AC841" si="2492">AC840</f>
        <v>0</v>
      </c>
      <c r="AD841" s="411">
        <f t="shared" ref="AD841" si="2493">AD840</f>
        <v>0</v>
      </c>
      <c r="AE841" s="411">
        <f t="shared" ref="AE841" si="2494">AE840</f>
        <v>0</v>
      </c>
      <c r="AF841" s="411">
        <f t="shared" ref="AF841" si="2495">AF840</f>
        <v>0</v>
      </c>
      <c r="AG841" s="411">
        <f t="shared" ref="AG841" si="2496">AG840</f>
        <v>0</v>
      </c>
      <c r="AH841" s="411">
        <f t="shared" ref="AH841" si="2497">AH840</f>
        <v>0</v>
      </c>
      <c r="AI841" s="411">
        <f t="shared" ref="AI841" si="2498">AI840</f>
        <v>0</v>
      </c>
      <c r="AJ841" s="411">
        <f t="shared" ref="AJ841" si="2499">AJ840</f>
        <v>0</v>
      </c>
      <c r="AK841" s="411">
        <f t="shared" ref="AK841" si="2500">AK840</f>
        <v>0</v>
      </c>
      <c r="AL841" s="411">
        <f t="shared" ref="AL841" si="2501">AL840</f>
        <v>0</v>
      </c>
      <c r="AM841" s="306"/>
    </row>
    <row r="842" spans="1:39" ht="15"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15"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t="15"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02">Z843</f>
        <v>0</v>
      </c>
      <c r="AA844" s="411">
        <f t="shared" ref="AA844" si="2503">AA843</f>
        <v>0</v>
      </c>
      <c r="AB844" s="411">
        <f t="shared" ref="AB844" si="2504">AB843</f>
        <v>0</v>
      </c>
      <c r="AC844" s="411">
        <f t="shared" ref="AC844" si="2505">AC843</f>
        <v>0</v>
      </c>
      <c r="AD844" s="411">
        <f t="shared" ref="AD844" si="2506">AD843</f>
        <v>0</v>
      </c>
      <c r="AE844" s="411">
        <f t="shared" ref="AE844" si="2507">AE843</f>
        <v>0</v>
      </c>
      <c r="AF844" s="411">
        <f t="shared" ref="AF844" si="2508">AF843</f>
        <v>0</v>
      </c>
      <c r="AG844" s="411">
        <f t="shared" ref="AG844" si="2509">AG843</f>
        <v>0</v>
      </c>
      <c r="AH844" s="411">
        <f t="shared" ref="AH844" si="2510">AH843</f>
        <v>0</v>
      </c>
      <c r="AI844" s="411">
        <f t="shared" ref="AI844" si="2511">AI843</f>
        <v>0</v>
      </c>
      <c r="AJ844" s="411">
        <f t="shared" ref="AJ844" si="2512">AJ843</f>
        <v>0</v>
      </c>
      <c r="AK844" s="411">
        <f t="shared" ref="AK844" si="2513">AK843</f>
        <v>0</v>
      </c>
      <c r="AL844" s="411">
        <f t="shared" ref="AL844" si="2514">AL843</f>
        <v>0</v>
      </c>
      <c r="AM844" s="306"/>
    </row>
    <row r="845" spans="1:39" ht="15"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15"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t="15"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15">Z846</f>
        <v>0</v>
      </c>
      <c r="AA847" s="411">
        <f t="shared" ref="AA847" si="2516">AA846</f>
        <v>0</v>
      </c>
      <c r="AB847" s="411">
        <f t="shared" ref="AB847" si="2517">AB846</f>
        <v>0</v>
      </c>
      <c r="AC847" s="411">
        <f t="shared" ref="AC847" si="2518">AC846</f>
        <v>0</v>
      </c>
      <c r="AD847" s="411">
        <f t="shared" ref="AD847" si="2519">AD846</f>
        <v>0</v>
      </c>
      <c r="AE847" s="411">
        <f t="shared" ref="AE847" si="2520">AE846</f>
        <v>0</v>
      </c>
      <c r="AF847" s="411">
        <f t="shared" ref="AF847" si="2521">AF846</f>
        <v>0</v>
      </c>
      <c r="AG847" s="411">
        <f t="shared" ref="AG847" si="2522">AG846</f>
        <v>0</v>
      </c>
      <c r="AH847" s="411">
        <f t="shared" ref="AH847" si="2523">AH846</f>
        <v>0</v>
      </c>
      <c r="AI847" s="411">
        <f t="shared" ref="AI847" si="2524">AI846</f>
        <v>0</v>
      </c>
      <c r="AJ847" s="411">
        <f t="shared" ref="AJ847" si="2525">AJ846</f>
        <v>0</v>
      </c>
      <c r="AK847" s="411">
        <f t="shared" ref="AK847" si="2526">AK846</f>
        <v>0</v>
      </c>
      <c r="AL847" s="411">
        <f t="shared" ref="AL847" si="2527">AL846</f>
        <v>0</v>
      </c>
      <c r="AM847" s="306"/>
    </row>
    <row r="848" spans="1:39" ht="15"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45" outlineLevel="1">
      <c r="A849" s="532"/>
      <c r="B849" s="288" t="s">
        <v>500</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t="15"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t="15" outlineLevel="1">
      <c r="A851" s="532"/>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28">Z850</f>
        <v>0</v>
      </c>
      <c r="AA851" s="411">
        <f t="shared" ref="AA851" si="2529">AA850</f>
        <v>0</v>
      </c>
      <c r="AB851" s="411">
        <f t="shared" ref="AB851" si="2530">AB850</f>
        <v>0</v>
      </c>
      <c r="AC851" s="411">
        <f t="shared" ref="AC851" si="2531">AC850</f>
        <v>0</v>
      </c>
      <c r="AD851" s="411">
        <f t="shared" ref="AD851" si="2532">AD850</f>
        <v>0</v>
      </c>
      <c r="AE851" s="411">
        <f t="shared" ref="AE851" si="2533">AE850</f>
        <v>0</v>
      </c>
      <c r="AF851" s="411">
        <f t="shared" ref="AF851" si="2534">AF850</f>
        <v>0</v>
      </c>
      <c r="AG851" s="411">
        <f t="shared" ref="AG851" si="2535">AG850</f>
        <v>0</v>
      </c>
      <c r="AH851" s="411">
        <f t="shared" ref="AH851" si="2536">AH850</f>
        <v>0</v>
      </c>
      <c r="AI851" s="411">
        <f t="shared" ref="AI851" si="2537">AI850</f>
        <v>0</v>
      </c>
      <c r="AJ851" s="411">
        <f t="shared" ref="AJ851" si="2538">AJ850</f>
        <v>0</v>
      </c>
      <c r="AK851" s="411">
        <f t="shared" ref="AK851" si="2539">AK850</f>
        <v>0</v>
      </c>
      <c r="AL851" s="411">
        <f t="shared" ref="AL851" si="2540">AL850</f>
        <v>0</v>
      </c>
      <c r="AM851" s="306"/>
    </row>
    <row r="852" spans="1:39" ht="15"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t="15" outlineLevel="1">
      <c r="A853" s="532">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t="15" outlineLevel="1">
      <c r="A854" s="532"/>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41">Z853</f>
        <v>0</v>
      </c>
      <c r="AA854" s="411">
        <f t="shared" ref="AA854" si="2542">AA853</f>
        <v>0</v>
      </c>
      <c r="AB854" s="411">
        <f t="shared" ref="AB854" si="2543">AB853</f>
        <v>0</v>
      </c>
      <c r="AC854" s="411">
        <f t="shared" ref="AC854" si="2544">AC853</f>
        <v>0</v>
      </c>
      <c r="AD854" s="411">
        <f t="shared" ref="AD854" si="2545">AD853</f>
        <v>0</v>
      </c>
      <c r="AE854" s="411">
        <f t="shared" ref="AE854" si="2546">AE853</f>
        <v>0</v>
      </c>
      <c r="AF854" s="411">
        <f t="shared" ref="AF854" si="2547">AF853</f>
        <v>0</v>
      </c>
      <c r="AG854" s="411">
        <f t="shared" ref="AG854" si="2548">AG853</f>
        <v>0</v>
      </c>
      <c r="AH854" s="411">
        <f t="shared" ref="AH854" si="2549">AH853</f>
        <v>0</v>
      </c>
      <c r="AI854" s="411">
        <f t="shared" ref="AI854" si="2550">AI853</f>
        <v>0</v>
      </c>
      <c r="AJ854" s="411">
        <f t="shared" ref="AJ854" si="2551">AJ853</f>
        <v>0</v>
      </c>
      <c r="AK854" s="411">
        <f t="shared" ref="AK854" si="2552">AK853</f>
        <v>0</v>
      </c>
      <c r="AL854" s="411">
        <f t="shared" ref="AL854" si="2553">AL853</f>
        <v>0</v>
      </c>
      <c r="AM854" s="306"/>
    </row>
    <row r="855" spans="1:39" ht="15"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outlineLevel="1">
      <c r="A856" s="532">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t="15"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54">Z856</f>
        <v>0</v>
      </c>
      <c r="AA857" s="411">
        <f t="shared" ref="AA857" si="2555">AA856</f>
        <v>0</v>
      </c>
      <c r="AB857" s="411">
        <f t="shared" ref="AB857" si="2556">AB856</f>
        <v>0</v>
      </c>
      <c r="AC857" s="411">
        <f t="shared" ref="AC857" si="2557">AC856</f>
        <v>0</v>
      </c>
      <c r="AD857" s="411">
        <f t="shared" ref="AD857" si="2558">AD856</f>
        <v>0</v>
      </c>
      <c r="AE857" s="411">
        <f t="shared" ref="AE857" si="2559">AE856</f>
        <v>0</v>
      </c>
      <c r="AF857" s="411">
        <f t="shared" ref="AF857" si="2560">AF856</f>
        <v>0</v>
      </c>
      <c r="AG857" s="411">
        <f t="shared" ref="AG857" si="2561">AG856</f>
        <v>0</v>
      </c>
      <c r="AH857" s="411">
        <f t="shared" ref="AH857" si="2562">AH856</f>
        <v>0</v>
      </c>
      <c r="AI857" s="411">
        <f t="shared" ref="AI857" si="2563">AI856</f>
        <v>0</v>
      </c>
      <c r="AJ857" s="411">
        <f t="shared" ref="AJ857" si="2564">AJ856</f>
        <v>0</v>
      </c>
      <c r="AK857" s="411">
        <f t="shared" ref="AK857" si="2565">AK856</f>
        <v>0</v>
      </c>
      <c r="AL857" s="411">
        <f t="shared" ref="AL857" si="2566">AL856</f>
        <v>0</v>
      </c>
      <c r="AM857" s="306"/>
    </row>
    <row r="858" spans="1:39" ht="15"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outlineLevel="1">
      <c r="A859" s="532">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t="15"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67">Z859</f>
        <v>0</v>
      </c>
      <c r="AA860" s="411">
        <f t="shared" ref="AA860" si="2568">AA859</f>
        <v>0</v>
      </c>
      <c r="AB860" s="411">
        <f t="shared" ref="AB860" si="2569">AB859</f>
        <v>0</v>
      </c>
      <c r="AC860" s="411">
        <f t="shared" ref="AC860" si="2570">AC859</f>
        <v>0</v>
      </c>
      <c r="AD860" s="411">
        <f t="shared" ref="AD860" si="2571">AD859</f>
        <v>0</v>
      </c>
      <c r="AE860" s="411">
        <f t="shared" ref="AE860" si="2572">AE859</f>
        <v>0</v>
      </c>
      <c r="AF860" s="411">
        <f t="shared" ref="AF860" si="2573">AF859</f>
        <v>0</v>
      </c>
      <c r="AG860" s="411">
        <f t="shared" ref="AG860" si="2574">AG859</f>
        <v>0</v>
      </c>
      <c r="AH860" s="411">
        <f t="shared" ref="AH860" si="2575">AH859</f>
        <v>0</v>
      </c>
      <c r="AI860" s="411">
        <f t="shared" ref="AI860" si="2576">AI859</f>
        <v>0</v>
      </c>
      <c r="AJ860" s="411">
        <f t="shared" ref="AJ860" si="2577">AJ859</f>
        <v>0</v>
      </c>
      <c r="AK860" s="411">
        <f t="shared" ref="AK860" si="2578">AK859</f>
        <v>0</v>
      </c>
      <c r="AL860" s="411">
        <f t="shared" ref="AL860" si="2579">AL859</f>
        <v>0</v>
      </c>
      <c r="AM860" s="306"/>
    </row>
    <row r="861" spans="1:39" ht="15"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t="15" outlineLevel="1">
      <c r="A863" s="532"/>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80">Z862</f>
        <v>0</v>
      </c>
      <c r="AA863" s="411">
        <f t="shared" ref="AA863" si="2581">AA862</f>
        <v>0</v>
      </c>
      <c r="AB863" s="411">
        <f t="shared" ref="AB863" si="2582">AB862</f>
        <v>0</v>
      </c>
      <c r="AC863" s="411">
        <f t="shared" ref="AC863" si="2583">AC862</f>
        <v>0</v>
      </c>
      <c r="AD863" s="411">
        <f t="shared" ref="AD863" si="2584">AD862</f>
        <v>0</v>
      </c>
      <c r="AE863" s="411">
        <f t="shared" ref="AE863" si="2585">AE862</f>
        <v>0</v>
      </c>
      <c r="AF863" s="411">
        <f t="shared" ref="AF863" si="2586">AF862</f>
        <v>0</v>
      </c>
      <c r="AG863" s="411">
        <f t="shared" ref="AG863" si="2587">AG862</f>
        <v>0</v>
      </c>
      <c r="AH863" s="411">
        <f t="shared" ref="AH863" si="2588">AH862</f>
        <v>0</v>
      </c>
      <c r="AI863" s="411">
        <f t="shared" ref="AI863" si="2589">AI862</f>
        <v>0</v>
      </c>
      <c r="AJ863" s="411">
        <f t="shared" ref="AJ863" si="2590">AJ862</f>
        <v>0</v>
      </c>
      <c r="AK863" s="411">
        <f t="shared" ref="AK863" si="2591">AK862</f>
        <v>0</v>
      </c>
      <c r="AL863" s="411">
        <f t="shared" ref="AL863" si="2592">AL862</f>
        <v>0</v>
      </c>
      <c r="AM863" s="306"/>
    </row>
    <row r="864" spans="1:39" ht="15"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outlineLevel="1">
      <c r="A865" s="532">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t="15" outlineLevel="1">
      <c r="A866" s="532"/>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3">Z865</f>
        <v>0</v>
      </c>
      <c r="AA866" s="411">
        <f t="shared" ref="AA866" si="2594">AA865</f>
        <v>0</v>
      </c>
      <c r="AB866" s="411">
        <f t="shared" ref="AB866" si="2595">AB865</f>
        <v>0</v>
      </c>
      <c r="AC866" s="411">
        <f t="shared" ref="AC866" si="2596">AC865</f>
        <v>0</v>
      </c>
      <c r="AD866" s="411">
        <f t="shared" ref="AD866" si="2597">AD865</f>
        <v>0</v>
      </c>
      <c r="AE866" s="411">
        <f t="shared" ref="AE866" si="2598">AE865</f>
        <v>0</v>
      </c>
      <c r="AF866" s="411">
        <f t="shared" ref="AF866" si="2599">AF865</f>
        <v>0</v>
      </c>
      <c r="AG866" s="411">
        <f t="shared" ref="AG866" si="2600">AG865</f>
        <v>0</v>
      </c>
      <c r="AH866" s="411">
        <f t="shared" ref="AH866" si="2601">AH865</f>
        <v>0</v>
      </c>
      <c r="AI866" s="411">
        <f t="shared" ref="AI866" si="2602">AI865</f>
        <v>0</v>
      </c>
      <c r="AJ866" s="411">
        <f t="shared" ref="AJ866" si="2603">AJ865</f>
        <v>0</v>
      </c>
      <c r="AK866" s="411">
        <f t="shared" ref="AK866" si="2604">AK865</f>
        <v>0</v>
      </c>
      <c r="AL866" s="411">
        <f t="shared" ref="AL866" si="2605">AL865</f>
        <v>0</v>
      </c>
      <c r="AM866" s="306"/>
    </row>
    <row r="867" spans="1:39" ht="15"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t="15"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06">Z868</f>
        <v>0</v>
      </c>
      <c r="AA869" s="411">
        <f t="shared" ref="AA869" si="2607">AA868</f>
        <v>0</v>
      </c>
      <c r="AB869" s="411">
        <f t="shared" ref="AB869" si="2608">AB868</f>
        <v>0</v>
      </c>
      <c r="AC869" s="411">
        <f t="shared" ref="AC869" si="2609">AC868</f>
        <v>0</v>
      </c>
      <c r="AD869" s="411">
        <f t="shared" ref="AD869" si="2610">AD868</f>
        <v>0</v>
      </c>
      <c r="AE869" s="411">
        <f t="shared" ref="AE869" si="2611">AE868</f>
        <v>0</v>
      </c>
      <c r="AF869" s="411">
        <f t="shared" ref="AF869" si="2612">AF868</f>
        <v>0</v>
      </c>
      <c r="AG869" s="411">
        <f t="shared" ref="AG869" si="2613">AG868</f>
        <v>0</v>
      </c>
      <c r="AH869" s="411">
        <f t="shared" ref="AH869" si="2614">AH868</f>
        <v>0</v>
      </c>
      <c r="AI869" s="411">
        <f t="shared" ref="AI869" si="2615">AI868</f>
        <v>0</v>
      </c>
      <c r="AJ869" s="411">
        <f t="shared" ref="AJ869" si="2616">AJ868</f>
        <v>0</v>
      </c>
      <c r="AK869" s="411">
        <f t="shared" ref="AK869" si="2617">AK868</f>
        <v>0</v>
      </c>
      <c r="AL869" s="411">
        <f t="shared" ref="AL869" si="2618">AL868</f>
        <v>0</v>
      </c>
      <c r="AM869" s="306"/>
    </row>
    <row r="870" spans="1:39" ht="15"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15"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t="15"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19">Z871</f>
        <v>0</v>
      </c>
      <c r="AA872" s="411">
        <f t="shared" ref="AA872" si="2620">AA871</f>
        <v>0</v>
      </c>
      <c r="AB872" s="411">
        <f t="shared" ref="AB872" si="2621">AB871</f>
        <v>0</v>
      </c>
      <c r="AC872" s="411">
        <f t="shared" ref="AC872" si="2622">AC871</f>
        <v>0</v>
      </c>
      <c r="AD872" s="411">
        <f t="shared" ref="AD872" si="2623">AD871</f>
        <v>0</v>
      </c>
      <c r="AE872" s="411">
        <f t="shared" ref="AE872" si="2624">AE871</f>
        <v>0</v>
      </c>
      <c r="AF872" s="411">
        <f t="shared" ref="AF872" si="2625">AF871</f>
        <v>0</v>
      </c>
      <c r="AG872" s="411">
        <f t="shared" ref="AG872" si="2626">AG871</f>
        <v>0</v>
      </c>
      <c r="AH872" s="411">
        <f t="shared" ref="AH872" si="2627">AH871</f>
        <v>0</v>
      </c>
      <c r="AI872" s="411">
        <f t="shared" ref="AI872" si="2628">AI871</f>
        <v>0</v>
      </c>
      <c r="AJ872" s="411">
        <f t="shared" ref="AJ872" si="2629">AJ871</f>
        <v>0</v>
      </c>
      <c r="AK872" s="411">
        <f t="shared" ref="AK872" si="2630">AK871</f>
        <v>0</v>
      </c>
      <c r="AL872" s="411">
        <f>AL871</f>
        <v>0</v>
      </c>
      <c r="AM872" s="306"/>
    </row>
    <row r="873" spans="1:39" ht="15"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45" outlineLevel="1">
      <c r="A874" s="532"/>
      <c r="B874" s="288" t="s">
        <v>501</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t="15" outlineLevel="1">
      <c r="A875" s="532">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t="15" outlineLevel="1">
      <c r="A876" s="532"/>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31">Z875</f>
        <v>0</v>
      </c>
      <c r="AA876" s="411">
        <f t="shared" ref="AA876" si="2632">AA875</f>
        <v>0</v>
      </c>
      <c r="AB876" s="411">
        <f t="shared" ref="AB876" si="2633">AB875</f>
        <v>0</v>
      </c>
      <c r="AC876" s="411">
        <f t="shared" ref="AC876" si="2634">AC875</f>
        <v>0</v>
      </c>
      <c r="AD876" s="411">
        <f t="shared" ref="AD876" si="2635">AD875</f>
        <v>0</v>
      </c>
      <c r="AE876" s="411">
        <f t="shared" ref="AE876" si="2636">AE875</f>
        <v>0</v>
      </c>
      <c r="AF876" s="411">
        <f t="shared" ref="AF876" si="2637">AF875</f>
        <v>0</v>
      </c>
      <c r="AG876" s="411">
        <f t="shared" ref="AG876" si="2638">AG875</f>
        <v>0</v>
      </c>
      <c r="AH876" s="411">
        <f t="shared" ref="AH876" si="2639">AH875</f>
        <v>0</v>
      </c>
      <c r="AI876" s="411">
        <f t="shared" ref="AI876" si="2640">AI875</f>
        <v>0</v>
      </c>
      <c r="AJ876" s="411">
        <f t="shared" ref="AJ876" si="2641">AJ875</f>
        <v>0</v>
      </c>
      <c r="AK876" s="411">
        <f t="shared" ref="AK876" si="2642">AK875</f>
        <v>0</v>
      </c>
      <c r="AL876" s="411">
        <f t="shared" ref="AL876" si="2643">AL875</f>
        <v>0</v>
      </c>
      <c r="AM876" s="306"/>
    </row>
    <row r="877" spans="1:39" ht="15"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t="15"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t="15" outlineLevel="1">
      <c r="A879" s="532"/>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44">Z878</f>
        <v>0</v>
      </c>
      <c r="AA879" s="411">
        <f t="shared" ref="AA879" si="2645">AA878</f>
        <v>0</v>
      </c>
      <c r="AB879" s="411">
        <f t="shared" ref="AB879" si="2646">AB878</f>
        <v>0</v>
      </c>
      <c r="AC879" s="411">
        <f t="shared" ref="AC879" si="2647">AC878</f>
        <v>0</v>
      </c>
      <c r="AD879" s="411">
        <f t="shared" ref="AD879" si="2648">AD878</f>
        <v>0</v>
      </c>
      <c r="AE879" s="411">
        <f t="shared" ref="AE879" si="2649">AE878</f>
        <v>0</v>
      </c>
      <c r="AF879" s="411">
        <f t="shared" ref="AF879" si="2650">AF878</f>
        <v>0</v>
      </c>
      <c r="AG879" s="411">
        <f t="shared" ref="AG879" si="2651">AG878</f>
        <v>0</v>
      </c>
      <c r="AH879" s="411">
        <f t="shared" ref="AH879" si="2652">AH878</f>
        <v>0</v>
      </c>
      <c r="AI879" s="411">
        <f t="shared" ref="AI879" si="2653">AI878</f>
        <v>0</v>
      </c>
      <c r="AJ879" s="411">
        <f t="shared" ref="AJ879" si="2654">AJ878</f>
        <v>0</v>
      </c>
      <c r="AK879" s="411">
        <f t="shared" ref="AK879" si="2655">AK878</f>
        <v>0</v>
      </c>
      <c r="AL879" s="411">
        <f t="shared" ref="AL879" si="2656">AL878</f>
        <v>0</v>
      </c>
      <c r="AM879" s="306"/>
    </row>
    <row r="880" spans="1:39" ht="15"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t="15"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t="15"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57">Z881</f>
        <v>0</v>
      </c>
      <c r="AA882" s="411">
        <f t="shared" ref="AA882" si="2658">AA881</f>
        <v>0</v>
      </c>
      <c r="AB882" s="411">
        <f t="shared" ref="AB882" si="2659">AB881</f>
        <v>0</v>
      </c>
      <c r="AC882" s="411">
        <f t="shared" ref="AC882" si="2660">AC881</f>
        <v>0</v>
      </c>
      <c r="AD882" s="411">
        <f t="shared" ref="AD882" si="2661">AD881</f>
        <v>0</v>
      </c>
      <c r="AE882" s="411">
        <f t="shared" ref="AE882" si="2662">AE881</f>
        <v>0</v>
      </c>
      <c r="AF882" s="411">
        <f t="shared" ref="AF882" si="2663">AF881</f>
        <v>0</v>
      </c>
      <c r="AG882" s="411">
        <f t="shared" ref="AG882" si="2664">AG881</f>
        <v>0</v>
      </c>
      <c r="AH882" s="411">
        <f t="shared" ref="AH882" si="2665">AH881</f>
        <v>0</v>
      </c>
      <c r="AI882" s="411">
        <f t="shared" ref="AI882" si="2666">AI881</f>
        <v>0</v>
      </c>
      <c r="AJ882" s="411">
        <f t="shared" ref="AJ882" si="2667">AJ881</f>
        <v>0</v>
      </c>
      <c r="AK882" s="411">
        <f t="shared" ref="AK882" si="2668">AK881</f>
        <v>0</v>
      </c>
      <c r="AL882" s="411">
        <f t="shared" ref="AL882" si="2669">AL881</f>
        <v>0</v>
      </c>
      <c r="AM882" s="306"/>
    </row>
    <row r="883" spans="1:39" ht="15"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45" outlineLevel="1">
      <c r="A884" s="532"/>
      <c r="B884" s="288" t="s">
        <v>502</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t="15" outlineLevel="1">
      <c r="A886" s="532"/>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70">Z885</f>
        <v>0</v>
      </c>
      <c r="AA886" s="411">
        <f t="shared" ref="AA886" si="2671">AA885</f>
        <v>0</v>
      </c>
      <c r="AB886" s="411">
        <f t="shared" ref="AB886" si="2672">AB885</f>
        <v>0</v>
      </c>
      <c r="AC886" s="411">
        <f t="shared" ref="AC886" si="2673">AC885</f>
        <v>0</v>
      </c>
      <c r="AD886" s="411">
        <f t="shared" ref="AD886" si="2674">AD885</f>
        <v>0</v>
      </c>
      <c r="AE886" s="411">
        <f t="shared" ref="AE886" si="2675">AE885</f>
        <v>0</v>
      </c>
      <c r="AF886" s="411">
        <f t="shared" ref="AF886" si="2676">AF885</f>
        <v>0</v>
      </c>
      <c r="AG886" s="411">
        <f t="shared" ref="AG886" si="2677">AG885</f>
        <v>0</v>
      </c>
      <c r="AH886" s="411">
        <f t="shared" ref="AH886" si="2678">AH885</f>
        <v>0</v>
      </c>
      <c r="AI886" s="411">
        <f t="shared" ref="AI886" si="2679">AI885</f>
        <v>0</v>
      </c>
      <c r="AJ886" s="411">
        <f t="shared" ref="AJ886" si="2680">AJ885</f>
        <v>0</v>
      </c>
      <c r="AK886" s="411">
        <f t="shared" ref="AK886" si="2681">AK885</f>
        <v>0</v>
      </c>
      <c r="AL886" s="411">
        <f t="shared" ref="AL886" si="2682">AL885</f>
        <v>0</v>
      </c>
      <c r="AM886" s="306"/>
    </row>
    <row r="887" spans="1:39" ht="15"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t="15" outlineLevel="1">
      <c r="A889" s="532"/>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83">Z888</f>
        <v>0</v>
      </c>
      <c r="AA889" s="411">
        <f t="shared" ref="AA889" si="2684">AA888</f>
        <v>0</v>
      </c>
      <c r="AB889" s="411">
        <f t="shared" ref="AB889" si="2685">AB888</f>
        <v>0</v>
      </c>
      <c r="AC889" s="411">
        <f t="shared" ref="AC889" si="2686">AC888</f>
        <v>0</v>
      </c>
      <c r="AD889" s="411">
        <f t="shared" ref="AD889" si="2687">AD888</f>
        <v>0</v>
      </c>
      <c r="AE889" s="411">
        <f t="shared" ref="AE889" si="2688">AE888</f>
        <v>0</v>
      </c>
      <c r="AF889" s="411">
        <f t="shared" ref="AF889" si="2689">AF888</f>
        <v>0</v>
      </c>
      <c r="AG889" s="411">
        <f t="shared" ref="AG889" si="2690">AG888</f>
        <v>0</v>
      </c>
      <c r="AH889" s="411">
        <f t="shared" ref="AH889" si="2691">AH888</f>
        <v>0</v>
      </c>
      <c r="AI889" s="411">
        <f t="shared" ref="AI889" si="2692">AI888</f>
        <v>0</v>
      </c>
      <c r="AJ889" s="411">
        <f t="shared" ref="AJ889" si="2693">AJ888</f>
        <v>0</v>
      </c>
      <c r="AK889" s="411">
        <f t="shared" ref="AK889" si="2694">AK888</f>
        <v>0</v>
      </c>
      <c r="AL889" s="411">
        <f t="shared" ref="AL889" si="2695">AL888</f>
        <v>0</v>
      </c>
      <c r="AM889" s="306"/>
    </row>
    <row r="890" spans="1:39" ht="15"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t="15"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t="15"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96">Z891</f>
        <v>0</v>
      </c>
      <c r="AA892" s="411">
        <f t="shared" ref="AA892" si="2697">AA891</f>
        <v>0</v>
      </c>
      <c r="AB892" s="411">
        <f t="shared" ref="AB892" si="2698">AB891</f>
        <v>0</v>
      </c>
      <c r="AC892" s="411">
        <f t="shared" ref="AC892" si="2699">AC891</f>
        <v>0</v>
      </c>
      <c r="AD892" s="411">
        <f t="shared" ref="AD892" si="2700">AD891</f>
        <v>0</v>
      </c>
      <c r="AE892" s="411">
        <f t="shared" ref="AE892" si="2701">AE891</f>
        <v>0</v>
      </c>
      <c r="AF892" s="411">
        <f t="shared" ref="AF892" si="2702">AF891</f>
        <v>0</v>
      </c>
      <c r="AG892" s="411">
        <f t="shared" ref="AG892" si="2703">AG891</f>
        <v>0</v>
      </c>
      <c r="AH892" s="411">
        <f t="shared" ref="AH892" si="2704">AH891</f>
        <v>0</v>
      </c>
      <c r="AI892" s="411">
        <f t="shared" ref="AI892" si="2705">AI891</f>
        <v>0</v>
      </c>
      <c r="AJ892" s="411">
        <f t="shared" ref="AJ892" si="2706">AJ891</f>
        <v>0</v>
      </c>
      <c r="AK892" s="411">
        <f t="shared" ref="AK892" si="2707">AK891</f>
        <v>0</v>
      </c>
      <c r="AL892" s="411">
        <f t="shared" ref="AL892" si="2708">AL891</f>
        <v>0</v>
      </c>
      <c r="AM892" s="306"/>
    </row>
    <row r="893" spans="1:39" ht="15"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t="15"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09">Z894</f>
        <v>0</v>
      </c>
      <c r="AA895" s="411">
        <f t="shared" ref="AA895" si="2710">AA894</f>
        <v>0</v>
      </c>
      <c r="AB895" s="411">
        <f t="shared" ref="AB895" si="2711">AB894</f>
        <v>0</v>
      </c>
      <c r="AC895" s="411">
        <f t="shared" ref="AC895" si="2712">AC894</f>
        <v>0</v>
      </c>
      <c r="AD895" s="411">
        <f t="shared" ref="AD895" si="2713">AD894</f>
        <v>0</v>
      </c>
      <c r="AE895" s="411">
        <f t="shared" ref="AE895" si="2714">AE894</f>
        <v>0</v>
      </c>
      <c r="AF895" s="411">
        <f t="shared" ref="AF895" si="2715">AF894</f>
        <v>0</v>
      </c>
      <c r="AG895" s="411">
        <f t="shared" ref="AG895" si="2716">AG894</f>
        <v>0</v>
      </c>
      <c r="AH895" s="411">
        <f t="shared" ref="AH895" si="2717">AH894</f>
        <v>0</v>
      </c>
      <c r="AI895" s="411">
        <f t="shared" ref="AI895" si="2718">AI894</f>
        <v>0</v>
      </c>
      <c r="AJ895" s="411">
        <f t="shared" ref="AJ895" si="2719">AJ894</f>
        <v>0</v>
      </c>
      <c r="AK895" s="411">
        <f t="shared" ref="AK895" si="2720">AK894</f>
        <v>0</v>
      </c>
      <c r="AL895" s="411">
        <f t="shared" ref="AL895" si="2721">AL894</f>
        <v>0</v>
      </c>
      <c r="AM895" s="306"/>
    </row>
    <row r="896" spans="1:39" ht="15"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t="15"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22">Z897</f>
        <v>0</v>
      </c>
      <c r="AA898" s="411">
        <f t="shared" ref="AA898" si="2723">AA897</f>
        <v>0</v>
      </c>
      <c r="AB898" s="411">
        <f t="shared" ref="AB898" si="2724">AB897</f>
        <v>0</v>
      </c>
      <c r="AC898" s="411">
        <f t="shared" ref="AC898" si="2725">AC897</f>
        <v>0</v>
      </c>
      <c r="AD898" s="411">
        <f t="shared" ref="AD898" si="2726">AD897</f>
        <v>0</v>
      </c>
      <c r="AE898" s="411">
        <f t="shared" ref="AE898" si="2727">AE897</f>
        <v>0</v>
      </c>
      <c r="AF898" s="411">
        <f t="shared" ref="AF898" si="2728">AF897</f>
        <v>0</v>
      </c>
      <c r="AG898" s="411">
        <f t="shared" ref="AG898" si="2729">AG897</f>
        <v>0</v>
      </c>
      <c r="AH898" s="411">
        <f t="shared" ref="AH898" si="2730">AH897</f>
        <v>0</v>
      </c>
      <c r="AI898" s="411">
        <f t="shared" ref="AI898" si="2731">AI897</f>
        <v>0</v>
      </c>
      <c r="AJ898" s="411">
        <f t="shared" ref="AJ898" si="2732">AJ897</f>
        <v>0</v>
      </c>
      <c r="AK898" s="411">
        <f t="shared" ref="AK898" si="2733">AK897</f>
        <v>0</v>
      </c>
      <c r="AL898" s="411">
        <f t="shared" ref="AL898" si="2734">AL897</f>
        <v>0</v>
      </c>
      <c r="AM898" s="306"/>
    </row>
    <row r="899" spans="1:39" ht="15"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t="15"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35">Z900</f>
        <v>0</v>
      </c>
      <c r="AA901" s="411">
        <f t="shared" ref="AA901" si="2736">AA900</f>
        <v>0</v>
      </c>
      <c r="AB901" s="411">
        <f t="shared" ref="AB901" si="2737">AB900</f>
        <v>0</v>
      </c>
      <c r="AC901" s="411">
        <f t="shared" ref="AC901" si="2738">AC900</f>
        <v>0</v>
      </c>
      <c r="AD901" s="411">
        <f t="shared" ref="AD901" si="2739">AD900</f>
        <v>0</v>
      </c>
      <c r="AE901" s="411">
        <f t="shared" ref="AE901" si="2740">AE900</f>
        <v>0</v>
      </c>
      <c r="AF901" s="411">
        <f t="shared" ref="AF901" si="2741">AF900</f>
        <v>0</v>
      </c>
      <c r="AG901" s="411">
        <f t="shared" ref="AG901" si="2742">AG900</f>
        <v>0</v>
      </c>
      <c r="AH901" s="411">
        <f t="shared" ref="AH901" si="2743">AH900</f>
        <v>0</v>
      </c>
      <c r="AI901" s="411">
        <f t="shared" ref="AI901" si="2744">AI900</f>
        <v>0</v>
      </c>
      <c r="AJ901" s="411">
        <f t="shared" ref="AJ901" si="2745">AJ900</f>
        <v>0</v>
      </c>
      <c r="AK901" s="411">
        <f t="shared" ref="AK901" si="2746">AK900</f>
        <v>0</v>
      </c>
      <c r="AL901" s="411">
        <f t="shared" ref="AL901" si="2747">AL900</f>
        <v>0</v>
      </c>
      <c r="AM901" s="306"/>
    </row>
    <row r="902" spans="1:39" ht="15"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30"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t="15" outlineLevel="1">
      <c r="A904" s="532"/>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48">Z903</f>
        <v>0</v>
      </c>
      <c r="AA904" s="411">
        <f t="shared" ref="AA904" si="2749">AA903</f>
        <v>0</v>
      </c>
      <c r="AB904" s="411">
        <f t="shared" ref="AB904" si="2750">AB903</f>
        <v>0</v>
      </c>
      <c r="AC904" s="411">
        <f t="shared" ref="AC904" si="2751">AC903</f>
        <v>0</v>
      </c>
      <c r="AD904" s="411">
        <f t="shared" ref="AD904" si="2752">AD903</f>
        <v>0</v>
      </c>
      <c r="AE904" s="411">
        <f t="shared" ref="AE904" si="2753">AE903</f>
        <v>0</v>
      </c>
      <c r="AF904" s="411">
        <f t="shared" ref="AF904" si="2754">AF903</f>
        <v>0</v>
      </c>
      <c r="AG904" s="411">
        <f t="shared" ref="AG904" si="2755">AG903</f>
        <v>0</v>
      </c>
      <c r="AH904" s="411">
        <f t="shared" ref="AH904" si="2756">AH903</f>
        <v>0</v>
      </c>
      <c r="AI904" s="411">
        <f t="shared" ref="AI904" si="2757">AI903</f>
        <v>0</v>
      </c>
      <c r="AJ904" s="411">
        <f t="shared" ref="AJ904" si="2758">AJ903</f>
        <v>0</v>
      </c>
      <c r="AK904" s="411">
        <f t="shared" ref="AK904" si="2759">AK903</f>
        <v>0</v>
      </c>
      <c r="AL904" s="411">
        <f t="shared" ref="AL904" si="2760">AL903</f>
        <v>0</v>
      </c>
      <c r="AM904" s="306"/>
    </row>
    <row r="905" spans="1:39" ht="15"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15"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t="15"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61">Z906</f>
        <v>0</v>
      </c>
      <c r="AA907" s="411">
        <f t="shared" ref="AA907" si="2762">AA906</f>
        <v>0</v>
      </c>
      <c r="AB907" s="411">
        <f t="shared" ref="AB907" si="2763">AB906</f>
        <v>0</v>
      </c>
      <c r="AC907" s="411">
        <f t="shared" ref="AC907" si="2764">AC906</f>
        <v>0</v>
      </c>
      <c r="AD907" s="411">
        <f t="shared" ref="AD907" si="2765">AD906</f>
        <v>0</v>
      </c>
      <c r="AE907" s="411">
        <f t="shared" ref="AE907" si="2766">AE906</f>
        <v>0</v>
      </c>
      <c r="AF907" s="411">
        <f t="shared" ref="AF907" si="2767">AF906</f>
        <v>0</v>
      </c>
      <c r="AG907" s="411">
        <f t="shared" ref="AG907" si="2768">AG906</f>
        <v>0</v>
      </c>
      <c r="AH907" s="411">
        <f t="shared" ref="AH907" si="2769">AH906</f>
        <v>0</v>
      </c>
      <c r="AI907" s="411">
        <f t="shared" ref="AI907" si="2770">AI906</f>
        <v>0</v>
      </c>
      <c r="AJ907" s="411">
        <f t="shared" ref="AJ907" si="2771">AJ906</f>
        <v>0</v>
      </c>
      <c r="AK907" s="411">
        <f t="shared" ref="AK907" si="2772">AK906</f>
        <v>0</v>
      </c>
      <c r="AL907" s="411">
        <f t="shared" ref="AL907" si="2773">AL906</f>
        <v>0</v>
      </c>
      <c r="AM907" s="306"/>
    </row>
    <row r="908" spans="1:39" ht="15"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t="15"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74">Z909</f>
        <v>0</v>
      </c>
      <c r="AA910" s="411">
        <f t="shared" ref="AA910" si="2775">AA909</f>
        <v>0</v>
      </c>
      <c r="AB910" s="411">
        <f t="shared" ref="AB910" si="2776">AB909</f>
        <v>0</v>
      </c>
      <c r="AC910" s="411">
        <f t="shared" ref="AC910" si="2777">AC909</f>
        <v>0</v>
      </c>
      <c r="AD910" s="411">
        <f t="shared" ref="AD910" si="2778">AD909</f>
        <v>0</v>
      </c>
      <c r="AE910" s="411">
        <f t="shared" ref="AE910" si="2779">AE909</f>
        <v>0</v>
      </c>
      <c r="AF910" s="411">
        <f t="shared" ref="AF910" si="2780">AF909</f>
        <v>0</v>
      </c>
      <c r="AG910" s="411">
        <f t="shared" ref="AG910" si="2781">AG909</f>
        <v>0</v>
      </c>
      <c r="AH910" s="411">
        <f t="shared" ref="AH910" si="2782">AH909</f>
        <v>0</v>
      </c>
      <c r="AI910" s="411">
        <f t="shared" ref="AI910" si="2783">AI909</f>
        <v>0</v>
      </c>
      <c r="AJ910" s="411">
        <f t="shared" ref="AJ910" si="2784">AJ909</f>
        <v>0</v>
      </c>
      <c r="AK910" s="411">
        <f t="shared" ref="AK910" si="2785">AK909</f>
        <v>0</v>
      </c>
      <c r="AL910" s="411">
        <f t="shared" ref="AL910" si="2786">AL909</f>
        <v>0</v>
      </c>
      <c r="AM910" s="306"/>
    </row>
    <row r="911" spans="1:39" ht="15"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t="15"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87">Z912</f>
        <v>0</v>
      </c>
      <c r="AA913" s="411">
        <f t="shared" ref="AA913" si="2788">AA912</f>
        <v>0</v>
      </c>
      <c r="AB913" s="411">
        <f t="shared" ref="AB913" si="2789">AB912</f>
        <v>0</v>
      </c>
      <c r="AC913" s="411">
        <f t="shared" ref="AC913" si="2790">AC912</f>
        <v>0</v>
      </c>
      <c r="AD913" s="411">
        <f t="shared" ref="AD913" si="2791">AD912</f>
        <v>0</v>
      </c>
      <c r="AE913" s="411">
        <f t="shared" ref="AE913" si="2792">AE912</f>
        <v>0</v>
      </c>
      <c r="AF913" s="411">
        <f t="shared" ref="AF913" si="2793">AF912</f>
        <v>0</v>
      </c>
      <c r="AG913" s="411">
        <f t="shared" ref="AG913" si="2794">AG912</f>
        <v>0</v>
      </c>
      <c r="AH913" s="411">
        <f t="shared" ref="AH913" si="2795">AH912</f>
        <v>0</v>
      </c>
      <c r="AI913" s="411">
        <f t="shared" ref="AI913" si="2796">AI912</f>
        <v>0</v>
      </c>
      <c r="AJ913" s="411">
        <f t="shared" ref="AJ913" si="2797">AJ912</f>
        <v>0</v>
      </c>
      <c r="AK913" s="411">
        <f t="shared" ref="AK913" si="2798">AK912</f>
        <v>0</v>
      </c>
      <c r="AL913" s="411">
        <f t="shared" ref="AL913" si="2799">AL912</f>
        <v>0</v>
      </c>
      <c r="AM913" s="306"/>
    </row>
    <row r="914" spans="1:39" ht="15"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t="15"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800">Z915</f>
        <v>0</v>
      </c>
      <c r="AA916" s="411">
        <f t="shared" ref="AA916" si="2801">AA915</f>
        <v>0</v>
      </c>
      <c r="AB916" s="411">
        <f t="shared" ref="AB916" si="2802">AB915</f>
        <v>0</v>
      </c>
      <c r="AC916" s="411">
        <f t="shared" ref="AC916" si="2803">AC915</f>
        <v>0</v>
      </c>
      <c r="AD916" s="411">
        <f t="shared" ref="AD916" si="2804">AD915</f>
        <v>0</v>
      </c>
      <c r="AE916" s="411">
        <f t="shared" ref="AE916" si="2805">AE915</f>
        <v>0</v>
      </c>
      <c r="AF916" s="411">
        <f t="shared" ref="AF916" si="2806">AF915</f>
        <v>0</v>
      </c>
      <c r="AG916" s="411">
        <f t="shared" ref="AG916" si="2807">AG915</f>
        <v>0</v>
      </c>
      <c r="AH916" s="411">
        <f t="shared" ref="AH916" si="2808">AH915</f>
        <v>0</v>
      </c>
      <c r="AI916" s="411">
        <f t="shared" ref="AI916" si="2809">AI915</f>
        <v>0</v>
      </c>
      <c r="AJ916" s="411">
        <f t="shared" ref="AJ916" si="2810">AJ915</f>
        <v>0</v>
      </c>
      <c r="AK916" s="411">
        <f t="shared" ref="AK916" si="2811">AK915</f>
        <v>0</v>
      </c>
      <c r="AL916" s="411">
        <f t="shared" ref="AL916" si="2812">AL915</f>
        <v>0</v>
      </c>
      <c r="AM916" s="306"/>
    </row>
    <row r="917" spans="1:39" ht="15"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t="15"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13">Z918</f>
        <v>0</v>
      </c>
      <c r="AA919" s="411">
        <f t="shared" ref="AA919" si="2814">AA918</f>
        <v>0</v>
      </c>
      <c r="AB919" s="411">
        <f t="shared" ref="AB919" si="2815">AB918</f>
        <v>0</v>
      </c>
      <c r="AC919" s="411">
        <f t="shared" ref="AC919" si="2816">AC918</f>
        <v>0</v>
      </c>
      <c r="AD919" s="411">
        <f t="shared" ref="AD919" si="2817">AD918</f>
        <v>0</v>
      </c>
      <c r="AE919" s="411">
        <f t="shared" ref="AE919" si="2818">AE918</f>
        <v>0</v>
      </c>
      <c r="AF919" s="411">
        <f t="shared" ref="AF919" si="2819">AF918</f>
        <v>0</v>
      </c>
      <c r="AG919" s="411">
        <f t="shared" ref="AG919" si="2820">AG918</f>
        <v>0</v>
      </c>
      <c r="AH919" s="411">
        <f t="shared" ref="AH919" si="2821">AH918</f>
        <v>0</v>
      </c>
      <c r="AI919" s="411">
        <f t="shared" ref="AI919" si="2822">AI918</f>
        <v>0</v>
      </c>
      <c r="AJ919" s="411">
        <f t="shared" ref="AJ919" si="2823">AJ918</f>
        <v>0</v>
      </c>
      <c r="AK919" s="411">
        <f t="shared" ref="AK919" si="2824">AK918</f>
        <v>0</v>
      </c>
      <c r="AL919" s="411">
        <f t="shared" ref="AL919" si="2825">AL918</f>
        <v>0</v>
      </c>
      <c r="AM919" s="306"/>
    </row>
    <row r="920" spans="1:39" ht="15"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30"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t="15"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26">Z921</f>
        <v>0</v>
      </c>
      <c r="AA922" s="411">
        <f t="shared" ref="AA922" si="2827">AA921</f>
        <v>0</v>
      </c>
      <c r="AB922" s="411">
        <f t="shared" ref="AB922" si="2828">AB921</f>
        <v>0</v>
      </c>
      <c r="AC922" s="411">
        <f t="shared" ref="AC922" si="2829">AC921</f>
        <v>0</v>
      </c>
      <c r="AD922" s="411">
        <f t="shared" ref="AD922" si="2830">AD921</f>
        <v>0</v>
      </c>
      <c r="AE922" s="411">
        <f t="shared" ref="AE922" si="2831">AE921</f>
        <v>0</v>
      </c>
      <c r="AF922" s="411">
        <f t="shared" ref="AF922" si="2832">AF921</f>
        <v>0</v>
      </c>
      <c r="AG922" s="411">
        <f t="shared" ref="AG922" si="2833">AG921</f>
        <v>0</v>
      </c>
      <c r="AH922" s="411">
        <f t="shared" ref="AH922" si="2834">AH921</f>
        <v>0</v>
      </c>
      <c r="AI922" s="411">
        <f t="shared" ref="AI922" si="2835">AI921</f>
        <v>0</v>
      </c>
      <c r="AJ922" s="411">
        <f t="shared" ref="AJ922" si="2836">AJ921</f>
        <v>0</v>
      </c>
      <c r="AK922" s="411">
        <f t="shared" ref="AK922" si="2837">AK921</f>
        <v>0</v>
      </c>
      <c r="AL922" s="411">
        <f t="shared" ref="AL922" si="2838">AL921</f>
        <v>0</v>
      </c>
      <c r="AM922" s="306"/>
    </row>
    <row r="923" spans="1:39" ht="15"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t="15"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39">Z924</f>
        <v>0</v>
      </c>
      <c r="AA925" s="411">
        <f t="shared" ref="AA925" si="2840">AA924</f>
        <v>0</v>
      </c>
      <c r="AB925" s="411">
        <f t="shared" ref="AB925" si="2841">AB924</f>
        <v>0</v>
      </c>
      <c r="AC925" s="411">
        <f t="shared" ref="AC925" si="2842">AC924</f>
        <v>0</v>
      </c>
      <c r="AD925" s="411">
        <f t="shared" ref="AD925" si="2843">AD924</f>
        <v>0</v>
      </c>
      <c r="AE925" s="411">
        <f t="shared" ref="AE925" si="2844">AE924</f>
        <v>0</v>
      </c>
      <c r="AF925" s="411">
        <f t="shared" ref="AF925" si="2845">AF924</f>
        <v>0</v>
      </c>
      <c r="AG925" s="411">
        <f t="shared" ref="AG925" si="2846">AG924</f>
        <v>0</v>
      </c>
      <c r="AH925" s="411">
        <f t="shared" ref="AH925" si="2847">AH924</f>
        <v>0</v>
      </c>
      <c r="AI925" s="411">
        <f t="shared" ref="AI925" si="2848">AI924</f>
        <v>0</v>
      </c>
      <c r="AJ925" s="411">
        <f t="shared" ref="AJ925" si="2849">AJ924</f>
        <v>0</v>
      </c>
      <c r="AK925" s="411">
        <f t="shared" ref="AK925" si="2850">AK924</f>
        <v>0</v>
      </c>
      <c r="AL925" s="411">
        <f t="shared" ref="AL925" si="2851">AL924</f>
        <v>0</v>
      </c>
      <c r="AM925" s="306"/>
    </row>
    <row r="926" spans="1:39" ht="15"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45">
      <c r="B927" s="327" t="s">
        <v>328</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4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ht="15">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ht="15">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0</v>
      </c>
      <c r="Z930" s="341">
        <f>HLOOKUP(Z$35,'3.  Distribution Rates'!$C$122:$P$133,11,FALSE)</f>
        <v>0</v>
      </c>
      <c r="AA930" s="341">
        <f>HLOOKUP(AA$35,'3.  Distribution Rates'!$C$122:$P$133,11,FALSE)</f>
        <v>0</v>
      </c>
      <c r="AB930" s="341">
        <f>HLOOKUP(AB$35,'3.  Distribution Rates'!$C$122:$P$133,11,FALSE)</f>
        <v>0</v>
      </c>
      <c r="AC930" s="341">
        <f>HLOOKUP(AC$35,'3.  Distribution Rates'!$C$122:$P$133,11,FALSE)</f>
        <v>0</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ht="15">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852">SUM(Y931:AL931)</f>
        <v>0</v>
      </c>
    </row>
    <row r="932" spans="2:39" ht="15">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852"/>
        <v>0</v>
      </c>
    </row>
    <row r="933" spans="2:39" ht="15">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852"/>
        <v>0</v>
      </c>
    </row>
    <row r="934" spans="2:39" ht="15">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852"/>
        <v>0</v>
      </c>
    </row>
    <row r="935" spans="2:39" ht="15">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53">Y211*Y930</f>
        <v>0</v>
      </c>
      <c r="Z935" s="378">
        <f t="shared" si="2853"/>
        <v>0</v>
      </c>
      <c r="AA935" s="378">
        <f t="shared" si="2853"/>
        <v>0</v>
      </c>
      <c r="AB935" s="378">
        <f t="shared" si="2853"/>
        <v>0</v>
      </c>
      <c r="AC935" s="378">
        <f t="shared" si="2853"/>
        <v>0</v>
      </c>
      <c r="AD935" s="378">
        <f t="shared" si="2853"/>
        <v>0</v>
      </c>
      <c r="AE935" s="378">
        <f t="shared" si="2853"/>
        <v>0</v>
      </c>
      <c r="AF935" s="378">
        <f t="shared" si="2853"/>
        <v>0</v>
      </c>
      <c r="AG935" s="378">
        <f t="shared" si="2853"/>
        <v>0</v>
      </c>
      <c r="AH935" s="378">
        <f t="shared" si="2853"/>
        <v>0</v>
      </c>
      <c r="AI935" s="378">
        <f t="shared" si="2853"/>
        <v>0</v>
      </c>
      <c r="AJ935" s="378">
        <f t="shared" si="2853"/>
        <v>0</v>
      </c>
      <c r="AK935" s="378">
        <f t="shared" si="2853"/>
        <v>0</v>
      </c>
      <c r="AL935" s="378">
        <f t="shared" si="2853"/>
        <v>0</v>
      </c>
      <c r="AM935" s="629">
        <f t="shared" si="2852"/>
        <v>0</v>
      </c>
    </row>
    <row r="936" spans="2:39" ht="15">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54">Y394*Y930</f>
        <v>0</v>
      </c>
      <c r="Z936" s="378">
        <f t="shared" si="2854"/>
        <v>0</v>
      </c>
      <c r="AA936" s="378">
        <f t="shared" si="2854"/>
        <v>0</v>
      </c>
      <c r="AB936" s="378">
        <f t="shared" si="2854"/>
        <v>0</v>
      </c>
      <c r="AC936" s="378">
        <f t="shared" si="2854"/>
        <v>0</v>
      </c>
      <c r="AD936" s="378">
        <f t="shared" si="2854"/>
        <v>0</v>
      </c>
      <c r="AE936" s="378">
        <f t="shared" si="2854"/>
        <v>0</v>
      </c>
      <c r="AF936" s="378">
        <f t="shared" si="2854"/>
        <v>0</v>
      </c>
      <c r="AG936" s="378">
        <f t="shared" si="2854"/>
        <v>0</v>
      </c>
      <c r="AH936" s="378">
        <f t="shared" si="2854"/>
        <v>0</v>
      </c>
      <c r="AI936" s="378">
        <f t="shared" si="2854"/>
        <v>0</v>
      </c>
      <c r="AJ936" s="378">
        <f t="shared" si="2854"/>
        <v>0</v>
      </c>
      <c r="AK936" s="378">
        <f t="shared" si="2854"/>
        <v>0</v>
      </c>
      <c r="AL936" s="378">
        <f t="shared" si="2854"/>
        <v>0</v>
      </c>
      <c r="AM936" s="629">
        <f t="shared" si="2852"/>
        <v>0</v>
      </c>
    </row>
    <row r="937" spans="2:39" ht="15">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55">Y577*Y930</f>
        <v>0</v>
      </c>
      <c r="Z937" s="378">
        <f t="shared" si="2855"/>
        <v>0</v>
      </c>
      <c r="AA937" s="378">
        <f t="shared" si="2855"/>
        <v>0</v>
      </c>
      <c r="AB937" s="378">
        <f t="shared" si="2855"/>
        <v>0</v>
      </c>
      <c r="AC937" s="378">
        <f t="shared" si="2855"/>
        <v>0</v>
      </c>
      <c r="AD937" s="378">
        <f t="shared" si="2855"/>
        <v>0</v>
      </c>
      <c r="AE937" s="378">
        <f t="shared" si="2855"/>
        <v>0</v>
      </c>
      <c r="AF937" s="378">
        <f t="shared" si="2855"/>
        <v>0</v>
      </c>
      <c r="AG937" s="378">
        <f t="shared" si="2855"/>
        <v>0</v>
      </c>
      <c r="AH937" s="378">
        <f t="shared" si="2855"/>
        <v>0</v>
      </c>
      <c r="AI937" s="378">
        <f t="shared" si="2855"/>
        <v>0</v>
      </c>
      <c r="AJ937" s="378">
        <f t="shared" si="2855"/>
        <v>0</v>
      </c>
      <c r="AK937" s="378">
        <f t="shared" si="2855"/>
        <v>0</v>
      </c>
      <c r="AL937" s="378">
        <f t="shared" si="2855"/>
        <v>0</v>
      </c>
      <c r="AM937" s="629">
        <f t="shared" si="2852"/>
        <v>0</v>
      </c>
    </row>
    <row r="938" spans="2:39" ht="15">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56">Y760*Y930</f>
        <v>0</v>
      </c>
      <c r="Z938" s="378">
        <f t="shared" si="2856"/>
        <v>0</v>
      </c>
      <c r="AA938" s="378">
        <f t="shared" si="2856"/>
        <v>0</v>
      </c>
      <c r="AB938" s="378">
        <f t="shared" si="2856"/>
        <v>0</v>
      </c>
      <c r="AC938" s="378">
        <f t="shared" si="2856"/>
        <v>0</v>
      </c>
      <c r="AD938" s="378">
        <f t="shared" si="2856"/>
        <v>0</v>
      </c>
      <c r="AE938" s="378">
        <f t="shared" si="2856"/>
        <v>0</v>
      </c>
      <c r="AF938" s="378">
        <f t="shared" si="2856"/>
        <v>0</v>
      </c>
      <c r="AG938" s="378">
        <f t="shared" si="2856"/>
        <v>0</v>
      </c>
      <c r="AH938" s="378">
        <f t="shared" si="2856"/>
        <v>0</v>
      </c>
      <c r="AI938" s="378">
        <f t="shared" si="2856"/>
        <v>0</v>
      </c>
      <c r="AJ938" s="378">
        <f t="shared" si="2856"/>
        <v>0</v>
      </c>
      <c r="AK938" s="378">
        <f t="shared" si="2856"/>
        <v>0</v>
      </c>
      <c r="AL938" s="378">
        <f t="shared" si="2856"/>
        <v>0</v>
      </c>
      <c r="AM938" s="629">
        <f t="shared" si="2852"/>
        <v>0</v>
      </c>
    </row>
    <row r="939" spans="2:39" ht="15">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857">Z927*Z930</f>
        <v>0</v>
      </c>
      <c r="AA939" s="378">
        <f t="shared" si="2857"/>
        <v>0</v>
      </c>
      <c r="AB939" s="378">
        <f t="shared" si="2857"/>
        <v>0</v>
      </c>
      <c r="AC939" s="378">
        <f t="shared" si="2857"/>
        <v>0</v>
      </c>
      <c r="AD939" s="378">
        <f t="shared" si="2857"/>
        <v>0</v>
      </c>
      <c r="AE939" s="378">
        <f t="shared" si="2857"/>
        <v>0</v>
      </c>
      <c r="AF939" s="378">
        <f t="shared" si="2857"/>
        <v>0</v>
      </c>
      <c r="AG939" s="378">
        <f t="shared" si="2857"/>
        <v>0</v>
      </c>
      <c r="AH939" s="378">
        <f t="shared" si="2857"/>
        <v>0</v>
      </c>
      <c r="AI939" s="378">
        <f t="shared" si="2857"/>
        <v>0</v>
      </c>
      <c r="AJ939" s="378">
        <f t="shared" si="2857"/>
        <v>0</v>
      </c>
      <c r="AK939" s="378">
        <f t="shared" si="2857"/>
        <v>0</v>
      </c>
      <c r="AL939" s="378">
        <f t="shared" si="2857"/>
        <v>0</v>
      </c>
      <c r="AM939" s="629">
        <f t="shared" si="2852"/>
        <v>0</v>
      </c>
    </row>
    <row r="940" spans="2:39" ht="15.4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0</v>
      </c>
      <c r="Z940" s="346">
        <f t="shared" ref="Z940:AE940" si="2858">SUM(Z931:Z939)</f>
        <v>0</v>
      </c>
      <c r="AA940" s="346">
        <f t="shared" si="2858"/>
        <v>0</v>
      </c>
      <c r="AB940" s="346">
        <f t="shared" si="2858"/>
        <v>0</v>
      </c>
      <c r="AC940" s="346">
        <f t="shared" si="2858"/>
        <v>0</v>
      </c>
      <c r="AD940" s="346">
        <f t="shared" si="2858"/>
        <v>0</v>
      </c>
      <c r="AE940" s="346">
        <f t="shared" si="2858"/>
        <v>0</v>
      </c>
      <c r="AF940" s="346">
        <f>SUM(AF931:AF939)</f>
        <v>0</v>
      </c>
      <c r="AG940" s="346">
        <f t="shared" ref="AG940:AL940" si="2859">SUM(AG931:AG939)</f>
        <v>0</v>
      </c>
      <c r="AH940" s="346">
        <f t="shared" si="2859"/>
        <v>0</v>
      </c>
      <c r="AI940" s="346">
        <f t="shared" si="2859"/>
        <v>0</v>
      </c>
      <c r="AJ940" s="346">
        <f t="shared" si="2859"/>
        <v>0</v>
      </c>
      <c r="AK940" s="346">
        <f t="shared" si="2859"/>
        <v>0</v>
      </c>
      <c r="AL940" s="346">
        <f t="shared" si="2859"/>
        <v>0</v>
      </c>
      <c r="AM940" s="407">
        <f>SUM(AM931:AM939)</f>
        <v>0</v>
      </c>
    </row>
    <row r="941" spans="2:39" ht="15.4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860">Z928*Z930</f>
        <v>0</v>
      </c>
      <c r="AA941" s="347">
        <f t="shared" si="2860"/>
        <v>0</v>
      </c>
      <c r="AB941" s="347">
        <f t="shared" si="2860"/>
        <v>0</v>
      </c>
      <c r="AC941" s="347">
        <f t="shared" si="2860"/>
        <v>0</v>
      </c>
      <c r="AD941" s="347">
        <f t="shared" si="2860"/>
        <v>0</v>
      </c>
      <c r="AE941" s="347">
        <f t="shared" si="2860"/>
        <v>0</v>
      </c>
      <c r="AF941" s="347">
        <f>AF928*AF930</f>
        <v>0</v>
      </c>
      <c r="AG941" s="347">
        <f t="shared" ref="AG941:AL941" si="2861">AG928*AG930</f>
        <v>0</v>
      </c>
      <c r="AH941" s="347">
        <f t="shared" si="2861"/>
        <v>0</v>
      </c>
      <c r="AI941" s="347">
        <f t="shared" si="2861"/>
        <v>0</v>
      </c>
      <c r="AJ941" s="347">
        <f t="shared" si="2861"/>
        <v>0</v>
      </c>
      <c r="AK941" s="347">
        <f t="shared" si="2861"/>
        <v>0</v>
      </c>
      <c r="AL941" s="347">
        <f t="shared" si="2861"/>
        <v>0</v>
      </c>
      <c r="AM941" s="407">
        <f>SUM(Y941:AL941)</f>
        <v>0</v>
      </c>
    </row>
    <row r="942" spans="2:39" ht="15.4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0</v>
      </c>
    </row>
    <row r="943" spans="2:39" ht="15">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ht="15">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2862">IF(AA768="kw",SUMPRODUCT($N$770:$N$925,$P$770:$P$925,AA770:AA925),SUMPRODUCT($E$770:$E$925,AA770:AA925))</f>
        <v>0</v>
      </c>
      <c r="AB944" s="326">
        <f t="shared" si="2862"/>
        <v>0</v>
      </c>
      <c r="AC944" s="326">
        <f t="shared" si="2862"/>
        <v>0</v>
      </c>
      <c r="AD944" s="326">
        <f t="shared" si="2862"/>
        <v>0</v>
      </c>
      <c r="AE944" s="326">
        <f t="shared" si="2862"/>
        <v>0</v>
      </c>
      <c r="AF944" s="326">
        <f t="shared" si="2862"/>
        <v>0</v>
      </c>
      <c r="AG944" s="326">
        <f t="shared" si="2862"/>
        <v>0</v>
      </c>
      <c r="AH944" s="326">
        <f t="shared" si="2862"/>
        <v>0</v>
      </c>
      <c r="AI944" s="326">
        <f t="shared" si="2862"/>
        <v>0</v>
      </c>
      <c r="AJ944" s="326">
        <f t="shared" si="2862"/>
        <v>0</v>
      </c>
      <c r="AK944" s="326">
        <f t="shared" si="2862"/>
        <v>0</v>
      </c>
      <c r="AL944" s="326">
        <f t="shared" si="2862"/>
        <v>0</v>
      </c>
      <c r="AM944" s="386"/>
    </row>
    <row r="945" spans="1:39" ht="18.75" customHeight="1">
      <c r="B945" s="368" t="s">
        <v>585</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45">
      <c r="B948" s="280" t="s">
        <v>341</v>
      </c>
      <c r="C948" s="281"/>
      <c r="D948" s="590" t="s">
        <v>526</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1100" t="s">
        <v>211</v>
      </c>
      <c r="C949" s="1102" t="s">
        <v>33</v>
      </c>
      <c r="D949" s="284" t="s">
        <v>422</v>
      </c>
      <c r="E949" s="1104" t="s">
        <v>209</v>
      </c>
      <c r="F949" s="1105"/>
      <c r="G949" s="1105"/>
      <c r="H949" s="1105"/>
      <c r="I949" s="1105"/>
      <c r="J949" s="1105"/>
      <c r="K949" s="1105"/>
      <c r="L949" s="1105"/>
      <c r="M949" s="1106"/>
      <c r="N949" s="1107" t="s">
        <v>213</v>
      </c>
      <c r="O949" s="284" t="s">
        <v>423</v>
      </c>
      <c r="P949" s="1104" t="s">
        <v>212</v>
      </c>
      <c r="Q949" s="1105"/>
      <c r="R949" s="1105"/>
      <c r="S949" s="1105"/>
      <c r="T949" s="1105"/>
      <c r="U949" s="1105"/>
      <c r="V949" s="1105"/>
      <c r="W949" s="1105"/>
      <c r="X949" s="1106"/>
      <c r="Y949" s="1097" t="s">
        <v>243</v>
      </c>
      <c r="Z949" s="1098"/>
      <c r="AA949" s="1098"/>
      <c r="AB949" s="1098"/>
      <c r="AC949" s="1098"/>
      <c r="AD949" s="1098"/>
      <c r="AE949" s="1098"/>
      <c r="AF949" s="1098"/>
      <c r="AG949" s="1098"/>
      <c r="AH949" s="1098"/>
      <c r="AI949" s="1098"/>
      <c r="AJ949" s="1098"/>
      <c r="AK949" s="1098"/>
      <c r="AL949" s="1098"/>
      <c r="AM949" s="1099"/>
    </row>
    <row r="950" spans="1:39" ht="65.25" customHeight="1">
      <c r="B950" s="1101"/>
      <c r="C950" s="1103"/>
      <c r="D950" s="285">
        <v>2020</v>
      </c>
      <c r="E950" s="285">
        <v>2021</v>
      </c>
      <c r="F950" s="285">
        <v>2022</v>
      </c>
      <c r="G950" s="285">
        <v>2023</v>
      </c>
      <c r="H950" s="285">
        <v>2024</v>
      </c>
      <c r="I950" s="285">
        <v>2025</v>
      </c>
      <c r="J950" s="285">
        <v>2026</v>
      </c>
      <c r="K950" s="285">
        <v>2027</v>
      </c>
      <c r="L950" s="285">
        <v>2028</v>
      </c>
      <c r="M950" s="285">
        <v>2029</v>
      </c>
      <c r="N950" s="1108"/>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GS&gt;50 kW</v>
      </c>
      <c r="AB950" s="285" t="str">
        <f>'1.  LRAMVA Summary'!G52</f>
        <v>Streetlighting</v>
      </c>
      <c r="AC950" s="285" t="str">
        <f>'1.  LRAMVA Summary'!H52</f>
        <v/>
      </c>
      <c r="AD950" s="285" t="str">
        <f>'1.  LRAMVA Summary'!I52</f>
        <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504</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f>'1.  LRAMVA Summary'!H53</f>
        <v>0</v>
      </c>
      <c r="AD951" s="291">
        <f>'1.  LRAMVA Summary'!I53</f>
        <v>0</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2"/>
      <c r="B952" s="504" t="s">
        <v>497</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63">Z953</f>
        <v>0</v>
      </c>
      <c r="AA954" s="411">
        <f t="shared" ref="AA954" si="2864">AA953</f>
        <v>0</v>
      </c>
      <c r="AB954" s="411">
        <f t="shared" ref="AB954" si="2865">AB953</f>
        <v>0</v>
      </c>
      <c r="AC954" s="411">
        <f t="shared" ref="AC954" si="2866">AC953</f>
        <v>0</v>
      </c>
      <c r="AD954" s="411">
        <f t="shared" ref="AD954" si="2867">AD953</f>
        <v>0</v>
      </c>
      <c r="AE954" s="411">
        <f t="shared" ref="AE954" si="2868">AE953</f>
        <v>0</v>
      </c>
      <c r="AF954" s="411">
        <f t="shared" ref="AF954" si="2869">AF953</f>
        <v>0</v>
      </c>
      <c r="AG954" s="411">
        <f t="shared" ref="AG954" si="2870">AG953</f>
        <v>0</v>
      </c>
      <c r="AH954" s="411">
        <f t="shared" ref="AH954" si="2871">AH953</f>
        <v>0</v>
      </c>
      <c r="AI954" s="411">
        <f t="shared" ref="AI954" si="2872">AI953</f>
        <v>0</v>
      </c>
      <c r="AJ954" s="411">
        <f t="shared" ref="AJ954" si="2873">AJ953</f>
        <v>0</v>
      </c>
      <c r="AK954" s="411">
        <f t="shared" ref="AK954" si="2874">AK953</f>
        <v>0</v>
      </c>
      <c r="AL954" s="411">
        <f t="shared" ref="AL954" si="2875">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76">Z956</f>
        <v>0</v>
      </c>
      <c r="AA957" s="411">
        <f t="shared" ref="AA957" si="2877">AA956</f>
        <v>0</v>
      </c>
      <c r="AB957" s="411">
        <f t="shared" ref="AB957" si="2878">AB956</f>
        <v>0</v>
      </c>
      <c r="AC957" s="411">
        <f t="shared" ref="AC957" si="2879">AC956</f>
        <v>0</v>
      </c>
      <c r="AD957" s="411">
        <f t="shared" ref="AD957" si="2880">AD956</f>
        <v>0</v>
      </c>
      <c r="AE957" s="411">
        <f t="shared" ref="AE957" si="2881">AE956</f>
        <v>0</v>
      </c>
      <c r="AF957" s="411">
        <f t="shared" ref="AF957" si="2882">AF956</f>
        <v>0</v>
      </c>
      <c r="AG957" s="411">
        <f t="shared" ref="AG957" si="2883">AG956</f>
        <v>0</v>
      </c>
      <c r="AH957" s="411">
        <f t="shared" ref="AH957" si="2884">AH956</f>
        <v>0</v>
      </c>
      <c r="AI957" s="411">
        <f t="shared" ref="AI957" si="2885">AI956</f>
        <v>0</v>
      </c>
      <c r="AJ957" s="411">
        <f t="shared" ref="AJ957" si="2886">AJ956</f>
        <v>0</v>
      </c>
      <c r="AK957" s="411">
        <f t="shared" ref="AK957" si="2887">AK956</f>
        <v>0</v>
      </c>
      <c r="AL957" s="411">
        <f t="shared" ref="AL957" si="2888">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89">Z959</f>
        <v>0</v>
      </c>
      <c r="AA960" s="411">
        <f t="shared" ref="AA960" si="2890">AA959</f>
        <v>0</v>
      </c>
      <c r="AB960" s="411">
        <f t="shared" ref="AB960" si="2891">AB959</f>
        <v>0</v>
      </c>
      <c r="AC960" s="411">
        <f t="shared" ref="AC960" si="2892">AC959</f>
        <v>0</v>
      </c>
      <c r="AD960" s="411">
        <f t="shared" ref="AD960" si="2893">AD959</f>
        <v>0</v>
      </c>
      <c r="AE960" s="411">
        <f t="shared" ref="AE960" si="2894">AE959</f>
        <v>0</v>
      </c>
      <c r="AF960" s="411">
        <f t="shared" ref="AF960" si="2895">AF959</f>
        <v>0</v>
      </c>
      <c r="AG960" s="411">
        <f t="shared" ref="AG960" si="2896">AG959</f>
        <v>0</v>
      </c>
      <c r="AH960" s="411">
        <f t="shared" ref="AH960" si="2897">AH959</f>
        <v>0</v>
      </c>
      <c r="AI960" s="411">
        <f t="shared" ref="AI960" si="2898">AI959</f>
        <v>0</v>
      </c>
      <c r="AJ960" s="411">
        <f t="shared" ref="AJ960" si="2899">AJ959</f>
        <v>0</v>
      </c>
      <c r="AK960" s="411">
        <f t="shared" ref="AK960" si="2900">AK959</f>
        <v>0</v>
      </c>
      <c r="AL960" s="411">
        <f t="shared" ref="AL960" si="2901">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520" t="s">
        <v>675</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902">Z962</f>
        <v>0</v>
      </c>
      <c r="AA963" s="411">
        <f t="shared" ref="AA963" si="2903">AA962</f>
        <v>0</v>
      </c>
      <c r="AB963" s="411">
        <f t="shared" ref="AB963" si="2904">AB962</f>
        <v>0</v>
      </c>
      <c r="AC963" s="411">
        <f t="shared" ref="AC963" si="2905">AC962</f>
        <v>0</v>
      </c>
      <c r="AD963" s="411">
        <f t="shared" ref="AD963" si="2906">AD962</f>
        <v>0</v>
      </c>
      <c r="AE963" s="411">
        <f t="shared" ref="AE963" si="2907">AE962</f>
        <v>0</v>
      </c>
      <c r="AF963" s="411">
        <f t="shared" ref="AF963" si="2908">AF962</f>
        <v>0</v>
      </c>
      <c r="AG963" s="411">
        <f t="shared" ref="AG963" si="2909">AG962</f>
        <v>0</v>
      </c>
      <c r="AH963" s="411">
        <f t="shared" ref="AH963" si="2910">AH962</f>
        <v>0</v>
      </c>
      <c r="AI963" s="411">
        <f t="shared" ref="AI963" si="2911">AI962</f>
        <v>0</v>
      </c>
      <c r="AJ963" s="411">
        <f t="shared" ref="AJ963" si="2912">AJ962</f>
        <v>0</v>
      </c>
      <c r="AK963" s="411">
        <f t="shared" ref="AK963" si="2913">AK962</f>
        <v>0</v>
      </c>
      <c r="AL963" s="411">
        <f t="shared" ref="AL963" si="2914">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15">Z965</f>
        <v>0</v>
      </c>
      <c r="AA966" s="411">
        <f t="shared" ref="AA966" si="2916">AA965</f>
        <v>0</v>
      </c>
      <c r="AB966" s="411">
        <f t="shared" ref="AB966" si="2917">AB965</f>
        <v>0</v>
      </c>
      <c r="AC966" s="411">
        <f t="shared" ref="AC966" si="2918">AC965</f>
        <v>0</v>
      </c>
      <c r="AD966" s="411">
        <f t="shared" ref="AD966" si="2919">AD965</f>
        <v>0</v>
      </c>
      <c r="AE966" s="411">
        <f t="shared" ref="AE966" si="2920">AE965</f>
        <v>0</v>
      </c>
      <c r="AF966" s="411">
        <f t="shared" ref="AF966" si="2921">AF965</f>
        <v>0</v>
      </c>
      <c r="AG966" s="411">
        <f t="shared" ref="AG966" si="2922">AG965</f>
        <v>0</v>
      </c>
      <c r="AH966" s="411">
        <f t="shared" ref="AH966" si="2923">AH965</f>
        <v>0</v>
      </c>
      <c r="AI966" s="411">
        <f t="shared" ref="AI966" si="2924">AI965</f>
        <v>0</v>
      </c>
      <c r="AJ966" s="411">
        <f t="shared" ref="AJ966" si="2925">AJ965</f>
        <v>0</v>
      </c>
      <c r="AK966" s="411">
        <f t="shared" ref="AK966" si="2926">AK965</f>
        <v>0</v>
      </c>
      <c r="AL966" s="411">
        <f t="shared" ref="AL966" si="2927">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45" hidden="1" outlineLevel="1">
      <c r="A968" s="532"/>
      <c r="B968" s="319" t="s">
        <v>498</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28">Z969</f>
        <v>0</v>
      </c>
      <c r="AA970" s="411">
        <f t="shared" ref="AA970" si="2929">AA969</f>
        <v>0</v>
      </c>
      <c r="AB970" s="411">
        <f t="shared" ref="AB970" si="2930">AB969</f>
        <v>0</v>
      </c>
      <c r="AC970" s="411">
        <f t="shared" ref="AC970" si="2931">AC969</f>
        <v>0</v>
      </c>
      <c r="AD970" s="411">
        <f t="shared" ref="AD970" si="2932">AD969</f>
        <v>0</v>
      </c>
      <c r="AE970" s="411">
        <f t="shared" ref="AE970" si="2933">AE969</f>
        <v>0</v>
      </c>
      <c r="AF970" s="411">
        <f t="shared" ref="AF970" si="2934">AF969</f>
        <v>0</v>
      </c>
      <c r="AG970" s="411">
        <f t="shared" ref="AG970" si="2935">AG969</f>
        <v>0</v>
      </c>
      <c r="AH970" s="411">
        <f t="shared" ref="AH970" si="2936">AH969</f>
        <v>0</v>
      </c>
      <c r="AI970" s="411">
        <f t="shared" ref="AI970" si="2937">AI969</f>
        <v>0</v>
      </c>
      <c r="AJ970" s="411">
        <f t="shared" ref="AJ970" si="2938">AJ969</f>
        <v>0</v>
      </c>
      <c r="AK970" s="411">
        <f t="shared" ref="AK970" si="2939">AK969</f>
        <v>0</v>
      </c>
      <c r="AL970" s="411">
        <f t="shared" ref="AL970" si="2940">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41">Z972</f>
        <v>0</v>
      </c>
      <c r="AA973" s="411">
        <f t="shared" ref="AA973" si="2942">AA972</f>
        <v>0</v>
      </c>
      <c r="AB973" s="411">
        <f t="shared" ref="AB973" si="2943">AB972</f>
        <v>0</v>
      </c>
      <c r="AC973" s="411">
        <f t="shared" ref="AC973" si="2944">AC972</f>
        <v>0</v>
      </c>
      <c r="AD973" s="411">
        <f t="shared" ref="AD973" si="2945">AD972</f>
        <v>0</v>
      </c>
      <c r="AE973" s="411">
        <f t="shared" ref="AE973" si="2946">AE972</f>
        <v>0</v>
      </c>
      <c r="AF973" s="411">
        <f t="shared" ref="AF973" si="2947">AF972</f>
        <v>0</v>
      </c>
      <c r="AG973" s="411">
        <f t="shared" ref="AG973" si="2948">AG972</f>
        <v>0</v>
      </c>
      <c r="AH973" s="411">
        <f t="shared" ref="AH973" si="2949">AH972</f>
        <v>0</v>
      </c>
      <c r="AI973" s="411">
        <f t="shared" ref="AI973" si="2950">AI972</f>
        <v>0</v>
      </c>
      <c r="AJ973" s="411">
        <f t="shared" ref="AJ973" si="2951">AJ972</f>
        <v>0</v>
      </c>
      <c r="AK973" s="411">
        <f t="shared" ref="AK973" si="2952">AK972</f>
        <v>0</v>
      </c>
      <c r="AL973" s="411">
        <f t="shared" ref="AL973" si="2953">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54">Z975</f>
        <v>0</v>
      </c>
      <c r="AA976" s="411">
        <f t="shared" ref="AA976" si="2955">AA975</f>
        <v>0</v>
      </c>
      <c r="AB976" s="411">
        <f t="shared" ref="AB976" si="2956">AB975</f>
        <v>0</v>
      </c>
      <c r="AC976" s="411">
        <f t="shared" ref="AC976" si="2957">AC975</f>
        <v>0</v>
      </c>
      <c r="AD976" s="411">
        <f t="shared" ref="AD976" si="2958">AD975</f>
        <v>0</v>
      </c>
      <c r="AE976" s="411">
        <f t="shared" ref="AE976" si="2959">AE975</f>
        <v>0</v>
      </c>
      <c r="AF976" s="411">
        <f t="shared" ref="AF976" si="2960">AF975</f>
        <v>0</v>
      </c>
      <c r="AG976" s="411">
        <f t="shared" ref="AG976" si="2961">AG975</f>
        <v>0</v>
      </c>
      <c r="AH976" s="411">
        <f t="shared" ref="AH976" si="2962">AH975</f>
        <v>0</v>
      </c>
      <c r="AI976" s="411">
        <f t="shared" ref="AI976" si="2963">AI975</f>
        <v>0</v>
      </c>
      <c r="AJ976" s="411">
        <f t="shared" ref="AJ976" si="2964">AJ975</f>
        <v>0</v>
      </c>
      <c r="AK976" s="411">
        <f t="shared" ref="AK976" si="2965">AK975</f>
        <v>0</v>
      </c>
      <c r="AL976" s="411">
        <f t="shared" ref="AL976" si="2966">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67">Z978</f>
        <v>0</v>
      </c>
      <c r="AA979" s="411">
        <f t="shared" ref="AA979" si="2968">AA978</f>
        <v>0</v>
      </c>
      <c r="AB979" s="411">
        <f t="shared" ref="AB979" si="2969">AB978</f>
        <v>0</v>
      </c>
      <c r="AC979" s="411">
        <f t="shared" ref="AC979" si="2970">AC978</f>
        <v>0</v>
      </c>
      <c r="AD979" s="411">
        <f t="shared" ref="AD979" si="2971">AD978</f>
        <v>0</v>
      </c>
      <c r="AE979" s="411">
        <f t="shared" ref="AE979" si="2972">AE978</f>
        <v>0</v>
      </c>
      <c r="AF979" s="411">
        <f t="shared" ref="AF979" si="2973">AF978</f>
        <v>0</v>
      </c>
      <c r="AG979" s="411">
        <f t="shared" ref="AG979" si="2974">AG978</f>
        <v>0</v>
      </c>
      <c r="AH979" s="411">
        <f t="shared" ref="AH979" si="2975">AH978</f>
        <v>0</v>
      </c>
      <c r="AI979" s="411">
        <f t="shared" ref="AI979" si="2976">AI978</f>
        <v>0</v>
      </c>
      <c r="AJ979" s="411">
        <f t="shared" ref="AJ979" si="2977">AJ978</f>
        <v>0</v>
      </c>
      <c r="AK979" s="411">
        <f t="shared" ref="AK979" si="2978">AK978</f>
        <v>0</v>
      </c>
      <c r="AL979" s="411">
        <f t="shared" ref="AL979" si="2979">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80">Z981</f>
        <v>0</v>
      </c>
      <c r="AA982" s="411">
        <f t="shared" ref="AA982" si="2981">AA981</f>
        <v>0</v>
      </c>
      <c r="AB982" s="411">
        <f t="shared" ref="AB982" si="2982">AB981</f>
        <v>0</v>
      </c>
      <c r="AC982" s="411">
        <f t="shared" ref="AC982" si="2983">AC981</f>
        <v>0</v>
      </c>
      <c r="AD982" s="411">
        <f t="shared" ref="AD982" si="2984">AD981</f>
        <v>0</v>
      </c>
      <c r="AE982" s="411">
        <f t="shared" ref="AE982" si="2985">AE981</f>
        <v>0</v>
      </c>
      <c r="AF982" s="411">
        <f t="shared" ref="AF982" si="2986">AF981</f>
        <v>0</v>
      </c>
      <c r="AG982" s="411">
        <f t="shared" ref="AG982" si="2987">AG981</f>
        <v>0</v>
      </c>
      <c r="AH982" s="411">
        <f t="shared" ref="AH982" si="2988">AH981</f>
        <v>0</v>
      </c>
      <c r="AI982" s="411">
        <f t="shared" ref="AI982" si="2989">AI981</f>
        <v>0</v>
      </c>
      <c r="AJ982" s="411">
        <f t="shared" ref="AJ982" si="2990">AJ981</f>
        <v>0</v>
      </c>
      <c r="AK982" s="411">
        <f t="shared" ref="AK982" si="2991">AK981</f>
        <v>0</v>
      </c>
      <c r="AL982" s="411">
        <f t="shared" ref="AL982" si="2992">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93">Z985</f>
        <v>0</v>
      </c>
      <c r="AA986" s="411">
        <f t="shared" ref="AA986" si="2994">AA985</f>
        <v>0</v>
      </c>
      <c r="AB986" s="411">
        <f t="shared" ref="AB986" si="2995">AB985</f>
        <v>0</v>
      </c>
      <c r="AC986" s="411">
        <f t="shared" ref="AC986" si="2996">AC985</f>
        <v>0</v>
      </c>
      <c r="AD986" s="411">
        <f t="shared" ref="AD986" si="2997">AD985</f>
        <v>0</v>
      </c>
      <c r="AE986" s="411">
        <f t="shared" ref="AE986" si="2998">AE985</f>
        <v>0</v>
      </c>
      <c r="AF986" s="411">
        <f t="shared" ref="AF986" si="2999">AF985</f>
        <v>0</v>
      </c>
      <c r="AG986" s="411">
        <f t="shared" ref="AG986" si="3000">AG985</f>
        <v>0</v>
      </c>
      <c r="AH986" s="411">
        <f t="shared" ref="AH986" si="3001">AH985</f>
        <v>0</v>
      </c>
      <c r="AI986" s="411">
        <f t="shared" ref="AI986" si="3002">AI985</f>
        <v>0</v>
      </c>
      <c r="AJ986" s="411">
        <f t="shared" ref="AJ986" si="3003">AJ985</f>
        <v>0</v>
      </c>
      <c r="AK986" s="411">
        <f t="shared" ref="AK986" si="3004">AK985</f>
        <v>0</v>
      </c>
      <c r="AL986" s="411">
        <f t="shared" ref="AL986" si="3005">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06">Z988</f>
        <v>0</v>
      </c>
      <c r="AA989" s="411">
        <f t="shared" ref="AA989" si="3007">AA988</f>
        <v>0</v>
      </c>
      <c r="AB989" s="411">
        <f t="shared" ref="AB989" si="3008">AB988</f>
        <v>0</v>
      </c>
      <c r="AC989" s="411">
        <f t="shared" ref="AC989" si="3009">AC988</f>
        <v>0</v>
      </c>
      <c r="AD989" s="411">
        <f t="shared" ref="AD989" si="3010">AD988</f>
        <v>0</v>
      </c>
      <c r="AE989" s="411">
        <f t="shared" ref="AE989" si="3011">AE988</f>
        <v>0</v>
      </c>
      <c r="AF989" s="411">
        <f t="shared" ref="AF989" si="3012">AF988</f>
        <v>0</v>
      </c>
      <c r="AG989" s="411">
        <f t="shared" ref="AG989" si="3013">AG988</f>
        <v>0</v>
      </c>
      <c r="AH989" s="411">
        <f t="shared" ref="AH989" si="3014">AH988</f>
        <v>0</v>
      </c>
      <c r="AI989" s="411">
        <f t="shared" ref="AI989" si="3015">AI988</f>
        <v>0</v>
      </c>
      <c r="AJ989" s="411">
        <f t="shared" ref="AJ989" si="3016">AJ988</f>
        <v>0</v>
      </c>
      <c r="AK989" s="411">
        <f t="shared" ref="AK989" si="3017">AK988</f>
        <v>0</v>
      </c>
      <c r="AL989" s="411">
        <f t="shared" ref="AL989" si="3018">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19">Z991</f>
        <v>0</v>
      </c>
      <c r="AA992" s="411">
        <f t="shared" ref="AA992" si="3020">AA991</f>
        <v>0</v>
      </c>
      <c r="AB992" s="411">
        <f t="shared" ref="AB992" si="3021">AB991</f>
        <v>0</v>
      </c>
      <c r="AC992" s="411">
        <f t="shared" ref="AC992" si="3022">AC991</f>
        <v>0</v>
      </c>
      <c r="AD992" s="411">
        <f t="shared" ref="AD992" si="3023">AD991</f>
        <v>0</v>
      </c>
      <c r="AE992" s="411">
        <f t="shared" ref="AE992" si="3024">AE991</f>
        <v>0</v>
      </c>
      <c r="AF992" s="411">
        <f t="shared" ref="AF992" si="3025">AF991</f>
        <v>0</v>
      </c>
      <c r="AG992" s="411">
        <f t="shared" ref="AG992" si="3026">AG991</f>
        <v>0</v>
      </c>
      <c r="AH992" s="411">
        <f t="shared" ref="AH992" si="3027">AH991</f>
        <v>0</v>
      </c>
      <c r="AI992" s="411">
        <f t="shared" ref="AI992" si="3028">AI991</f>
        <v>0</v>
      </c>
      <c r="AJ992" s="411">
        <f t="shared" ref="AJ992" si="3029">AJ991</f>
        <v>0</v>
      </c>
      <c r="AK992" s="411">
        <f t="shared" ref="AK992" si="3030">AK991</f>
        <v>0</v>
      </c>
      <c r="AL992" s="411">
        <f t="shared" ref="AL992" si="3031">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32">Z995</f>
        <v>0</v>
      </c>
      <c r="AA996" s="411">
        <f t="shared" ref="AA996" si="3033">AA995</f>
        <v>0</v>
      </c>
      <c r="AB996" s="411">
        <f t="shared" ref="AB996" si="3034">AB995</f>
        <v>0</v>
      </c>
      <c r="AC996" s="411">
        <f t="shared" ref="AC996" si="3035">AC995</f>
        <v>0</v>
      </c>
      <c r="AD996" s="411">
        <f t="shared" ref="AD996" si="3036">AD995</f>
        <v>0</v>
      </c>
      <c r="AE996" s="411">
        <f t="shared" ref="AE996" si="3037">AE995</f>
        <v>0</v>
      </c>
      <c r="AF996" s="411">
        <f t="shared" ref="AF996" si="3038">AF995</f>
        <v>0</v>
      </c>
      <c r="AG996" s="411">
        <f t="shared" ref="AG996" si="3039">AG995</f>
        <v>0</v>
      </c>
      <c r="AH996" s="411">
        <f t="shared" ref="AH996" si="3040">AH995</f>
        <v>0</v>
      </c>
      <c r="AI996" s="411">
        <f t="shared" ref="AI996" si="3041">AI995</f>
        <v>0</v>
      </c>
      <c r="AJ996" s="411">
        <f t="shared" ref="AJ996" si="3042">AJ995</f>
        <v>0</v>
      </c>
      <c r="AK996" s="411">
        <f t="shared" ref="AK996" si="3043">AK995</f>
        <v>0</v>
      </c>
      <c r="AL996" s="411">
        <f t="shared" ref="AL996" si="3044">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45" hidden="1" outlineLevel="1">
      <c r="A998" s="532"/>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t="15" hidden="1" outlineLevel="1">
      <c r="A999" s="532">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t="15" hidden="1" outlineLevel="1">
      <c r="A1000" s="532"/>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45">AA999</f>
        <v>0</v>
      </c>
      <c r="AB1000" s="411">
        <f t="shared" si="3045"/>
        <v>0</v>
      </c>
      <c r="AC1000" s="411">
        <f t="shared" si="3045"/>
        <v>0</v>
      </c>
      <c r="AD1000" s="411">
        <f>AD999</f>
        <v>0</v>
      </c>
      <c r="AE1000" s="411">
        <f t="shared" si="3045"/>
        <v>0</v>
      </c>
      <c r="AF1000" s="411">
        <f t="shared" si="3045"/>
        <v>0</v>
      </c>
      <c r="AG1000" s="411">
        <f t="shared" si="3045"/>
        <v>0</v>
      </c>
      <c r="AH1000" s="411">
        <f t="shared" si="3045"/>
        <v>0</v>
      </c>
      <c r="AI1000" s="411">
        <f t="shared" si="3045"/>
        <v>0</v>
      </c>
      <c r="AJ1000" s="411">
        <f t="shared" si="3045"/>
        <v>0</v>
      </c>
      <c r="AK1000" s="411">
        <f t="shared" si="3045"/>
        <v>0</v>
      </c>
      <c r="AL1000" s="411">
        <f t="shared" si="3045"/>
        <v>0</v>
      </c>
      <c r="AM1000" s="297"/>
    </row>
    <row r="1001" spans="1:40" ht="15"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t="15" hidden="1" outlineLevel="1">
      <c r="A1002" s="532">
        <v>16</v>
      </c>
      <c r="B1002" s="324"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t="15" hidden="1" outlineLevel="1">
      <c r="A1003" s="532"/>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46">Z1002</f>
        <v>0</v>
      </c>
      <c r="AA1003" s="411">
        <f t="shared" si="3046"/>
        <v>0</v>
      </c>
      <c r="AB1003" s="411">
        <f t="shared" si="3046"/>
        <v>0</v>
      </c>
      <c r="AC1003" s="411">
        <f t="shared" si="3046"/>
        <v>0</v>
      </c>
      <c r="AD1003" s="411">
        <f t="shared" si="3046"/>
        <v>0</v>
      </c>
      <c r="AE1003" s="411">
        <f t="shared" si="3046"/>
        <v>0</v>
      </c>
      <c r="AF1003" s="411">
        <f t="shared" si="3046"/>
        <v>0</v>
      </c>
      <c r="AG1003" s="411">
        <f t="shared" si="3046"/>
        <v>0</v>
      </c>
      <c r="AH1003" s="411">
        <f t="shared" si="3046"/>
        <v>0</v>
      </c>
      <c r="AI1003" s="411">
        <f t="shared" si="3046"/>
        <v>0</v>
      </c>
      <c r="AJ1003" s="411">
        <f t="shared" si="3046"/>
        <v>0</v>
      </c>
      <c r="AK1003" s="411">
        <f t="shared" si="3046"/>
        <v>0</v>
      </c>
      <c r="AL1003" s="411">
        <f>AL1002</f>
        <v>0</v>
      </c>
      <c r="AM1003" s="297"/>
    </row>
    <row r="1004" spans="1:40" s="283" customFormat="1" ht="15"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45" hidden="1" outlineLevel="1">
      <c r="A1005" s="532"/>
      <c r="B1005" s="519" t="s">
        <v>496</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t="15" hidden="1"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t="15" hidden="1" outlineLevel="1">
      <c r="A1007" s="532"/>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47">Z1006</f>
        <v>0</v>
      </c>
      <c r="AA1007" s="411">
        <f t="shared" si="3047"/>
        <v>0</v>
      </c>
      <c r="AB1007" s="411">
        <f t="shared" si="3047"/>
        <v>0</v>
      </c>
      <c r="AC1007" s="411">
        <f t="shared" si="3047"/>
        <v>0</v>
      </c>
      <c r="AD1007" s="411">
        <f t="shared" si="3047"/>
        <v>0</v>
      </c>
      <c r="AE1007" s="411">
        <f t="shared" si="3047"/>
        <v>0</v>
      </c>
      <c r="AF1007" s="411">
        <f t="shared" si="3047"/>
        <v>0</v>
      </c>
      <c r="AG1007" s="411">
        <f t="shared" si="3047"/>
        <v>0</v>
      </c>
      <c r="AH1007" s="411">
        <f t="shared" si="3047"/>
        <v>0</v>
      </c>
      <c r="AI1007" s="411">
        <f t="shared" si="3047"/>
        <v>0</v>
      </c>
      <c r="AJ1007" s="411">
        <f t="shared" si="3047"/>
        <v>0</v>
      </c>
      <c r="AK1007" s="411">
        <f t="shared" si="3047"/>
        <v>0</v>
      </c>
      <c r="AL1007" s="411">
        <f t="shared" si="3047"/>
        <v>0</v>
      </c>
      <c r="AM1007" s="306"/>
    </row>
    <row r="1008" spans="1:40" ht="15"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t="15" hidden="1"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t="15" hidden="1" outlineLevel="1">
      <c r="A1010" s="532"/>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48">Z1009</f>
        <v>0</v>
      </c>
      <c r="AA1010" s="411">
        <f t="shared" si="3048"/>
        <v>0</v>
      </c>
      <c r="AB1010" s="411">
        <f t="shared" si="3048"/>
        <v>0</v>
      </c>
      <c r="AC1010" s="411">
        <f t="shared" si="3048"/>
        <v>0</v>
      </c>
      <c r="AD1010" s="411">
        <f t="shared" si="3048"/>
        <v>0</v>
      </c>
      <c r="AE1010" s="411">
        <f t="shared" si="3048"/>
        <v>0</v>
      </c>
      <c r="AF1010" s="411">
        <f t="shared" si="3048"/>
        <v>0</v>
      </c>
      <c r="AG1010" s="411">
        <f t="shared" si="3048"/>
        <v>0</v>
      </c>
      <c r="AH1010" s="411">
        <f t="shared" si="3048"/>
        <v>0</v>
      </c>
      <c r="AI1010" s="411">
        <f t="shared" si="3048"/>
        <v>0</v>
      </c>
      <c r="AJ1010" s="411">
        <f t="shared" si="3048"/>
        <v>0</v>
      </c>
      <c r="AK1010" s="411">
        <f t="shared" si="3048"/>
        <v>0</v>
      </c>
      <c r="AL1010" s="411">
        <f t="shared" si="3048"/>
        <v>0</v>
      </c>
      <c r="AM1010" s="306"/>
    </row>
    <row r="1011" spans="1:39" ht="15"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t="15" hidden="1"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t="15" hidden="1" outlineLevel="1">
      <c r="A1013" s="532"/>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49">Z1012</f>
        <v>0</v>
      </c>
      <c r="AA1013" s="411">
        <f t="shared" si="3049"/>
        <v>0</v>
      </c>
      <c r="AB1013" s="411">
        <f t="shared" si="3049"/>
        <v>0</v>
      </c>
      <c r="AC1013" s="411">
        <f t="shared" si="3049"/>
        <v>0</v>
      </c>
      <c r="AD1013" s="411">
        <f t="shared" si="3049"/>
        <v>0</v>
      </c>
      <c r="AE1013" s="411">
        <f t="shared" si="3049"/>
        <v>0</v>
      </c>
      <c r="AF1013" s="411">
        <f t="shared" si="3049"/>
        <v>0</v>
      </c>
      <c r="AG1013" s="411">
        <f t="shared" si="3049"/>
        <v>0</v>
      </c>
      <c r="AH1013" s="411">
        <f t="shared" si="3049"/>
        <v>0</v>
      </c>
      <c r="AI1013" s="411">
        <f t="shared" si="3049"/>
        <v>0</v>
      </c>
      <c r="AJ1013" s="411">
        <f t="shared" si="3049"/>
        <v>0</v>
      </c>
      <c r="AK1013" s="411">
        <f t="shared" si="3049"/>
        <v>0</v>
      </c>
      <c r="AL1013" s="411">
        <f t="shared" si="3049"/>
        <v>0</v>
      </c>
      <c r="AM1013" s="297"/>
    </row>
    <row r="1014" spans="1:39" ht="15"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t="15" hidden="1"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t="15" hidden="1" outlineLevel="1">
      <c r="A1016" s="532"/>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50">Y1015</f>
        <v>0</v>
      </c>
      <c r="Z1016" s="411">
        <f t="shared" si="3050"/>
        <v>0</v>
      </c>
      <c r="AA1016" s="411">
        <f t="shared" si="3050"/>
        <v>0</v>
      </c>
      <c r="AB1016" s="411">
        <f t="shared" si="3050"/>
        <v>0</v>
      </c>
      <c r="AC1016" s="411">
        <f t="shared" si="3050"/>
        <v>0</v>
      </c>
      <c r="AD1016" s="411">
        <f t="shared" si="3050"/>
        <v>0</v>
      </c>
      <c r="AE1016" s="411">
        <f t="shared" si="3050"/>
        <v>0</v>
      </c>
      <c r="AF1016" s="411">
        <f t="shared" si="3050"/>
        <v>0</v>
      </c>
      <c r="AG1016" s="411">
        <f t="shared" si="3050"/>
        <v>0</v>
      </c>
      <c r="AH1016" s="411">
        <f t="shared" si="3050"/>
        <v>0</v>
      </c>
      <c r="AI1016" s="411">
        <f t="shared" si="3050"/>
        <v>0</v>
      </c>
      <c r="AJ1016" s="411">
        <f t="shared" si="3050"/>
        <v>0</v>
      </c>
      <c r="AK1016" s="411">
        <f t="shared" si="3050"/>
        <v>0</v>
      </c>
      <c r="AL1016" s="411">
        <f t="shared" si="3050"/>
        <v>0</v>
      </c>
      <c r="AM1016" s="306"/>
    </row>
    <row r="1017" spans="1:39" ht="15.45"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45" hidden="1" outlineLevel="1">
      <c r="A1018" s="532"/>
      <c r="B1018" s="518"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45" hidden="1" outlineLevel="1">
      <c r="A1019" s="532"/>
      <c r="B1019" s="504"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51">Z1020</f>
        <v>0</v>
      </c>
      <c r="AA1021" s="411">
        <f t="shared" ref="AA1021" si="3052">AA1020</f>
        <v>0</v>
      </c>
      <c r="AB1021" s="411">
        <f t="shared" ref="AB1021" si="3053">AB1020</f>
        <v>0</v>
      </c>
      <c r="AC1021" s="411">
        <f t="shared" ref="AC1021" si="3054">AC1020</f>
        <v>0</v>
      </c>
      <c r="AD1021" s="411">
        <f t="shared" ref="AD1021" si="3055">AD1020</f>
        <v>0</v>
      </c>
      <c r="AE1021" s="411">
        <f t="shared" ref="AE1021" si="3056">AE1020</f>
        <v>0</v>
      </c>
      <c r="AF1021" s="411">
        <f t="shared" ref="AF1021" si="3057">AF1020</f>
        <v>0</v>
      </c>
      <c r="AG1021" s="411">
        <f t="shared" ref="AG1021" si="3058">AG1020</f>
        <v>0</v>
      </c>
      <c r="AH1021" s="411">
        <f t="shared" ref="AH1021" si="3059">AH1020</f>
        <v>0</v>
      </c>
      <c r="AI1021" s="411">
        <f t="shared" ref="AI1021" si="3060">AI1020</f>
        <v>0</v>
      </c>
      <c r="AJ1021" s="411">
        <f t="shared" ref="AJ1021" si="3061">AJ1020</f>
        <v>0</v>
      </c>
      <c r="AK1021" s="411">
        <f t="shared" ref="AK1021" si="3062">AK1020</f>
        <v>0</v>
      </c>
      <c r="AL1021" s="411">
        <f t="shared" ref="AL1021" si="3063">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64">Z1023</f>
        <v>0</v>
      </c>
      <c r="AA1024" s="411">
        <f t="shared" ref="AA1024" si="3065">AA1023</f>
        <v>0</v>
      </c>
      <c r="AB1024" s="411">
        <f t="shared" ref="AB1024" si="3066">AB1023</f>
        <v>0</v>
      </c>
      <c r="AC1024" s="411">
        <f t="shared" ref="AC1024" si="3067">AC1023</f>
        <v>0</v>
      </c>
      <c r="AD1024" s="411">
        <f t="shared" ref="AD1024" si="3068">AD1023</f>
        <v>0</v>
      </c>
      <c r="AE1024" s="411">
        <f t="shared" ref="AE1024" si="3069">AE1023</f>
        <v>0</v>
      </c>
      <c r="AF1024" s="411">
        <f t="shared" ref="AF1024" si="3070">AF1023</f>
        <v>0</v>
      </c>
      <c r="AG1024" s="411">
        <f t="shared" ref="AG1024" si="3071">AG1023</f>
        <v>0</v>
      </c>
      <c r="AH1024" s="411">
        <f t="shared" ref="AH1024" si="3072">AH1023</f>
        <v>0</v>
      </c>
      <c r="AI1024" s="411">
        <f t="shared" ref="AI1024" si="3073">AI1023</f>
        <v>0</v>
      </c>
      <c r="AJ1024" s="411">
        <f t="shared" ref="AJ1024" si="3074">AJ1023</f>
        <v>0</v>
      </c>
      <c r="AK1024" s="411">
        <f t="shared" ref="AK1024" si="3075">AK1023</f>
        <v>0</v>
      </c>
      <c r="AL1024" s="411">
        <f t="shared" ref="AL1024" si="3076">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77">Z1026</f>
        <v>0</v>
      </c>
      <c r="AA1027" s="411">
        <f t="shared" ref="AA1027" si="3078">AA1026</f>
        <v>0</v>
      </c>
      <c r="AB1027" s="411">
        <f t="shared" ref="AB1027" si="3079">AB1026</f>
        <v>0</v>
      </c>
      <c r="AC1027" s="411">
        <f t="shared" ref="AC1027" si="3080">AC1026</f>
        <v>0</v>
      </c>
      <c r="AD1027" s="411">
        <f t="shared" ref="AD1027" si="3081">AD1026</f>
        <v>0</v>
      </c>
      <c r="AE1027" s="411">
        <f t="shared" ref="AE1027" si="3082">AE1026</f>
        <v>0</v>
      </c>
      <c r="AF1027" s="411">
        <f t="shared" ref="AF1027" si="3083">AF1026</f>
        <v>0</v>
      </c>
      <c r="AG1027" s="411">
        <f t="shared" ref="AG1027" si="3084">AG1026</f>
        <v>0</v>
      </c>
      <c r="AH1027" s="411">
        <f t="shared" ref="AH1027" si="3085">AH1026</f>
        <v>0</v>
      </c>
      <c r="AI1027" s="411">
        <f t="shared" ref="AI1027" si="3086">AI1026</f>
        <v>0</v>
      </c>
      <c r="AJ1027" s="411">
        <f t="shared" ref="AJ1027" si="3087">AJ1026</f>
        <v>0</v>
      </c>
      <c r="AK1027" s="411">
        <f t="shared" ref="AK1027" si="3088">AK1026</f>
        <v>0</v>
      </c>
      <c r="AL1027" s="411">
        <f t="shared" ref="AL1027" si="3089">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90">Z1029</f>
        <v>0</v>
      </c>
      <c r="AA1030" s="411">
        <f t="shared" ref="AA1030" si="3091">AA1029</f>
        <v>0</v>
      </c>
      <c r="AB1030" s="411">
        <f t="shared" ref="AB1030" si="3092">AB1029</f>
        <v>0</v>
      </c>
      <c r="AC1030" s="411">
        <f t="shared" ref="AC1030" si="3093">AC1029</f>
        <v>0</v>
      </c>
      <c r="AD1030" s="411">
        <f t="shared" ref="AD1030" si="3094">AD1029</f>
        <v>0</v>
      </c>
      <c r="AE1030" s="411">
        <f t="shared" ref="AE1030" si="3095">AE1029</f>
        <v>0</v>
      </c>
      <c r="AF1030" s="411">
        <f t="shared" ref="AF1030" si="3096">AF1029</f>
        <v>0</v>
      </c>
      <c r="AG1030" s="411">
        <f t="shared" ref="AG1030" si="3097">AG1029</f>
        <v>0</v>
      </c>
      <c r="AH1030" s="411">
        <f t="shared" ref="AH1030" si="3098">AH1029</f>
        <v>0</v>
      </c>
      <c r="AI1030" s="411">
        <f t="shared" ref="AI1030" si="3099">AI1029</f>
        <v>0</v>
      </c>
      <c r="AJ1030" s="411">
        <f t="shared" ref="AJ1030" si="3100">AJ1029</f>
        <v>0</v>
      </c>
      <c r="AK1030" s="411">
        <f t="shared" ref="AK1030" si="3101">AK1029</f>
        <v>0</v>
      </c>
      <c r="AL1030" s="411">
        <f t="shared" ref="AL1030" si="3102">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03">Z1033</f>
        <v>0</v>
      </c>
      <c r="AA1034" s="411">
        <f t="shared" ref="AA1034" si="3104">AA1033</f>
        <v>0</v>
      </c>
      <c r="AB1034" s="411">
        <f t="shared" ref="AB1034" si="3105">AB1033</f>
        <v>0</v>
      </c>
      <c r="AC1034" s="411">
        <f t="shared" ref="AC1034" si="3106">AC1033</f>
        <v>0</v>
      </c>
      <c r="AD1034" s="411">
        <f t="shared" ref="AD1034" si="3107">AD1033</f>
        <v>0</v>
      </c>
      <c r="AE1034" s="411">
        <f t="shared" ref="AE1034" si="3108">AE1033</f>
        <v>0</v>
      </c>
      <c r="AF1034" s="411">
        <f t="shared" ref="AF1034" si="3109">AF1033</f>
        <v>0</v>
      </c>
      <c r="AG1034" s="411">
        <f t="shared" ref="AG1034" si="3110">AG1033</f>
        <v>0</v>
      </c>
      <c r="AH1034" s="411">
        <f t="shared" ref="AH1034" si="3111">AH1033</f>
        <v>0</v>
      </c>
      <c r="AI1034" s="411">
        <f t="shared" ref="AI1034" si="3112">AI1033</f>
        <v>0</v>
      </c>
      <c r="AJ1034" s="411">
        <f t="shared" ref="AJ1034" si="3113">AJ1033</f>
        <v>0</v>
      </c>
      <c r="AK1034" s="411">
        <f t="shared" ref="AK1034" si="3114">AK1033</f>
        <v>0</v>
      </c>
      <c r="AL1034" s="411">
        <f t="shared" ref="AL1034" si="3115">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16">Z1036</f>
        <v>0</v>
      </c>
      <c r="AA1037" s="411">
        <f t="shared" ref="AA1037" si="3117">AA1036</f>
        <v>0</v>
      </c>
      <c r="AB1037" s="411">
        <f t="shared" ref="AB1037" si="3118">AB1036</f>
        <v>0</v>
      </c>
      <c r="AC1037" s="411">
        <f t="shared" ref="AC1037" si="3119">AC1036</f>
        <v>0</v>
      </c>
      <c r="AD1037" s="411">
        <f t="shared" ref="AD1037" si="3120">AD1036</f>
        <v>0</v>
      </c>
      <c r="AE1037" s="411">
        <f t="shared" ref="AE1037" si="3121">AE1036</f>
        <v>0</v>
      </c>
      <c r="AF1037" s="411">
        <f t="shared" ref="AF1037" si="3122">AF1036</f>
        <v>0</v>
      </c>
      <c r="AG1037" s="411">
        <f t="shared" ref="AG1037" si="3123">AG1036</f>
        <v>0</v>
      </c>
      <c r="AH1037" s="411">
        <f t="shared" ref="AH1037" si="3124">AH1036</f>
        <v>0</v>
      </c>
      <c r="AI1037" s="411">
        <f t="shared" ref="AI1037" si="3125">AI1036</f>
        <v>0</v>
      </c>
      <c r="AJ1037" s="411">
        <f t="shared" ref="AJ1037" si="3126">AJ1036</f>
        <v>0</v>
      </c>
      <c r="AK1037" s="411">
        <f t="shared" ref="AK1037" si="3127">AK1036</f>
        <v>0</v>
      </c>
      <c r="AL1037" s="411">
        <f t="shared" ref="AL1037" si="3128">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29">Z1039</f>
        <v>0</v>
      </c>
      <c r="AA1040" s="411">
        <f t="shared" ref="AA1040" si="3130">AA1039</f>
        <v>0</v>
      </c>
      <c r="AB1040" s="411">
        <f t="shared" ref="AB1040" si="3131">AB1039</f>
        <v>0</v>
      </c>
      <c r="AC1040" s="411">
        <f t="shared" ref="AC1040" si="3132">AC1039</f>
        <v>0</v>
      </c>
      <c r="AD1040" s="411">
        <f t="shared" ref="AD1040" si="3133">AD1039</f>
        <v>0</v>
      </c>
      <c r="AE1040" s="411">
        <f t="shared" ref="AE1040" si="3134">AE1039</f>
        <v>0</v>
      </c>
      <c r="AF1040" s="411">
        <f t="shared" ref="AF1040" si="3135">AF1039</f>
        <v>0</v>
      </c>
      <c r="AG1040" s="411">
        <f t="shared" ref="AG1040" si="3136">AG1039</f>
        <v>0</v>
      </c>
      <c r="AH1040" s="411">
        <f t="shared" ref="AH1040" si="3137">AH1039</f>
        <v>0</v>
      </c>
      <c r="AI1040" s="411">
        <f t="shared" ref="AI1040" si="3138">AI1039</f>
        <v>0</v>
      </c>
      <c r="AJ1040" s="411">
        <f t="shared" ref="AJ1040" si="3139">AJ1039</f>
        <v>0</v>
      </c>
      <c r="AK1040" s="411">
        <f t="shared" ref="AK1040" si="3140">AK1039</f>
        <v>0</v>
      </c>
      <c r="AL1040" s="411">
        <f t="shared" ref="AL1040" si="3141">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42">AA1042</f>
        <v>0</v>
      </c>
      <c r="AB1043" s="411">
        <f t="shared" ref="AB1043" si="3143">AB1042</f>
        <v>0</v>
      </c>
      <c r="AC1043" s="411">
        <f t="shared" ref="AC1043" si="3144">AC1042</f>
        <v>0</v>
      </c>
      <c r="AD1043" s="411">
        <f t="shared" ref="AD1043" si="3145">AD1042</f>
        <v>0</v>
      </c>
      <c r="AE1043" s="411">
        <f>AE1042</f>
        <v>0</v>
      </c>
      <c r="AF1043" s="411">
        <f t="shared" ref="AF1043" si="3146">AF1042</f>
        <v>0</v>
      </c>
      <c r="AG1043" s="411">
        <f t="shared" ref="AG1043" si="3147">AG1042</f>
        <v>0</v>
      </c>
      <c r="AH1043" s="411">
        <f t="shared" ref="AH1043" si="3148">AH1042</f>
        <v>0</v>
      </c>
      <c r="AI1043" s="411">
        <f t="shared" ref="AI1043" si="3149">AI1042</f>
        <v>0</v>
      </c>
      <c r="AJ1043" s="411">
        <f t="shared" ref="AJ1043" si="3150">AJ1042</f>
        <v>0</v>
      </c>
      <c r="AK1043" s="411">
        <f t="shared" ref="AK1043" si="3151">AK1042</f>
        <v>0</v>
      </c>
      <c r="AL1043" s="411">
        <f t="shared" ref="AL1043" si="3152">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53">Z1045</f>
        <v>0</v>
      </c>
      <c r="AA1046" s="411">
        <f t="shared" ref="AA1046" si="3154">AA1045</f>
        <v>0</v>
      </c>
      <c r="AB1046" s="411">
        <f t="shared" ref="AB1046" si="3155">AB1045</f>
        <v>0</v>
      </c>
      <c r="AC1046" s="411">
        <f t="shared" ref="AC1046" si="3156">AC1045</f>
        <v>0</v>
      </c>
      <c r="AD1046" s="411">
        <f t="shared" ref="AD1046" si="3157">AD1045</f>
        <v>0</v>
      </c>
      <c r="AE1046" s="411">
        <f t="shared" ref="AE1046" si="3158">AE1045</f>
        <v>0</v>
      </c>
      <c r="AF1046" s="411">
        <f t="shared" ref="AF1046" si="3159">AF1045</f>
        <v>0</v>
      </c>
      <c r="AG1046" s="411">
        <f t="shared" ref="AG1046" si="3160">AG1045</f>
        <v>0</v>
      </c>
      <c r="AH1046" s="411">
        <f t="shared" ref="AH1046" si="3161">AH1045</f>
        <v>0</v>
      </c>
      <c r="AI1046" s="411">
        <f t="shared" ref="AI1046" si="3162">AI1045</f>
        <v>0</v>
      </c>
      <c r="AJ1046" s="411">
        <f t="shared" ref="AJ1046" si="3163">AJ1045</f>
        <v>0</v>
      </c>
      <c r="AK1046" s="411">
        <f t="shared" ref="AK1046" si="3164">AK1045</f>
        <v>0</v>
      </c>
      <c r="AL1046" s="411">
        <f t="shared" ref="AL1046" si="3165">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66">Z1048</f>
        <v>0</v>
      </c>
      <c r="AA1049" s="411">
        <f t="shared" ref="AA1049" si="3167">AA1048</f>
        <v>0</v>
      </c>
      <c r="AB1049" s="411">
        <f t="shared" ref="AB1049" si="3168">AB1048</f>
        <v>0</v>
      </c>
      <c r="AC1049" s="411">
        <f t="shared" ref="AC1049" si="3169">AC1048</f>
        <v>0</v>
      </c>
      <c r="AD1049" s="411">
        <f t="shared" ref="AD1049" si="3170">AD1048</f>
        <v>0</v>
      </c>
      <c r="AE1049" s="411">
        <f t="shared" ref="AE1049" si="3171">AE1048</f>
        <v>0</v>
      </c>
      <c r="AF1049" s="411">
        <f t="shared" ref="AF1049" si="3172">AF1048</f>
        <v>0</v>
      </c>
      <c r="AG1049" s="411">
        <f t="shared" ref="AG1049" si="3173">AG1048</f>
        <v>0</v>
      </c>
      <c r="AH1049" s="411">
        <f t="shared" ref="AH1049" si="3174">AH1048</f>
        <v>0</v>
      </c>
      <c r="AI1049" s="411">
        <f t="shared" ref="AI1049" si="3175">AI1048</f>
        <v>0</v>
      </c>
      <c r="AJ1049" s="411">
        <f t="shared" ref="AJ1049" si="3176">AJ1048</f>
        <v>0</v>
      </c>
      <c r="AK1049" s="411">
        <f t="shared" ref="AK1049" si="3177">AK1048</f>
        <v>0</v>
      </c>
      <c r="AL1049" s="411">
        <f t="shared" ref="AL1049" si="3178">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79">Z1051</f>
        <v>0</v>
      </c>
      <c r="AA1052" s="411">
        <f t="shared" ref="AA1052" si="3180">AA1051</f>
        <v>0</v>
      </c>
      <c r="AB1052" s="411">
        <f t="shared" ref="AB1052" si="3181">AB1051</f>
        <v>0</v>
      </c>
      <c r="AC1052" s="411">
        <f t="shared" ref="AC1052" si="3182">AC1051</f>
        <v>0</v>
      </c>
      <c r="AD1052" s="411">
        <f t="shared" ref="AD1052" si="3183">AD1051</f>
        <v>0</v>
      </c>
      <c r="AE1052" s="411">
        <f t="shared" ref="AE1052" si="3184">AE1051</f>
        <v>0</v>
      </c>
      <c r="AF1052" s="411">
        <f t="shared" ref="AF1052" si="3185">AF1051</f>
        <v>0</v>
      </c>
      <c r="AG1052" s="411">
        <f t="shared" ref="AG1052" si="3186">AG1051</f>
        <v>0</v>
      </c>
      <c r="AH1052" s="411">
        <f t="shared" ref="AH1052" si="3187">AH1051</f>
        <v>0</v>
      </c>
      <c r="AI1052" s="411">
        <f t="shared" ref="AI1052" si="3188">AI1051</f>
        <v>0</v>
      </c>
      <c r="AJ1052" s="411">
        <f t="shared" ref="AJ1052" si="3189">AJ1051</f>
        <v>0</v>
      </c>
      <c r="AK1052" s="411">
        <f t="shared" ref="AK1052" si="3190">AK1051</f>
        <v>0</v>
      </c>
      <c r="AL1052" s="411">
        <f t="shared" ref="AL1052" si="3191">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92">Z1054</f>
        <v>0</v>
      </c>
      <c r="AA1055" s="411">
        <f t="shared" ref="AA1055" si="3193">AA1054</f>
        <v>0</v>
      </c>
      <c r="AB1055" s="411">
        <f t="shared" ref="AB1055" si="3194">AB1054</f>
        <v>0</v>
      </c>
      <c r="AC1055" s="411">
        <f t="shared" ref="AC1055" si="3195">AC1054</f>
        <v>0</v>
      </c>
      <c r="AD1055" s="411">
        <f t="shared" ref="AD1055" si="3196">AD1054</f>
        <v>0</v>
      </c>
      <c r="AE1055" s="411">
        <f t="shared" ref="AE1055" si="3197">AE1054</f>
        <v>0</v>
      </c>
      <c r="AF1055" s="411">
        <f t="shared" ref="AF1055" si="3198">AF1054</f>
        <v>0</v>
      </c>
      <c r="AG1055" s="411">
        <f t="shared" ref="AG1055" si="3199">AG1054</f>
        <v>0</v>
      </c>
      <c r="AH1055" s="411">
        <f t="shared" ref="AH1055" si="3200">AH1054</f>
        <v>0</v>
      </c>
      <c r="AI1055" s="411">
        <f t="shared" ref="AI1055" si="3201">AI1054</f>
        <v>0</v>
      </c>
      <c r="AJ1055" s="411">
        <f t="shared" ref="AJ1055" si="3202">AJ1054</f>
        <v>0</v>
      </c>
      <c r="AK1055" s="411">
        <f t="shared" ref="AK1055" si="3203">AK1054</f>
        <v>0</v>
      </c>
      <c r="AL1055" s="411">
        <f t="shared" ref="AL1055" si="3204">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05">Z1058</f>
        <v>0</v>
      </c>
      <c r="AA1059" s="411">
        <f t="shared" ref="AA1059" si="3206">AA1058</f>
        <v>0</v>
      </c>
      <c r="AB1059" s="411">
        <f t="shared" ref="AB1059" si="3207">AB1058</f>
        <v>0</v>
      </c>
      <c r="AC1059" s="411">
        <f t="shared" ref="AC1059" si="3208">AC1058</f>
        <v>0</v>
      </c>
      <c r="AD1059" s="411">
        <f t="shared" ref="AD1059" si="3209">AD1058</f>
        <v>0</v>
      </c>
      <c r="AE1059" s="411">
        <f t="shared" ref="AE1059" si="3210">AE1058</f>
        <v>0</v>
      </c>
      <c r="AF1059" s="411">
        <f t="shared" ref="AF1059" si="3211">AF1058</f>
        <v>0</v>
      </c>
      <c r="AG1059" s="411">
        <f t="shared" ref="AG1059" si="3212">AG1058</f>
        <v>0</v>
      </c>
      <c r="AH1059" s="411">
        <f t="shared" ref="AH1059" si="3213">AH1058</f>
        <v>0</v>
      </c>
      <c r="AI1059" s="411">
        <f t="shared" ref="AI1059" si="3214">AI1058</f>
        <v>0</v>
      </c>
      <c r="AJ1059" s="411">
        <f t="shared" ref="AJ1059" si="3215">AJ1058</f>
        <v>0</v>
      </c>
      <c r="AK1059" s="411">
        <f t="shared" ref="AK1059" si="3216">AK1058</f>
        <v>0</v>
      </c>
      <c r="AL1059" s="411">
        <f t="shared" ref="AL1059" si="3217">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18">Z1061</f>
        <v>0</v>
      </c>
      <c r="AA1062" s="411">
        <f t="shared" ref="AA1062" si="3219">AA1061</f>
        <v>0</v>
      </c>
      <c r="AB1062" s="411">
        <f t="shared" ref="AB1062" si="3220">AB1061</f>
        <v>0</v>
      </c>
      <c r="AC1062" s="411">
        <f t="shared" ref="AC1062" si="3221">AC1061</f>
        <v>0</v>
      </c>
      <c r="AD1062" s="411">
        <f t="shared" ref="AD1062" si="3222">AD1061</f>
        <v>0</v>
      </c>
      <c r="AE1062" s="411">
        <f t="shared" ref="AE1062" si="3223">AE1061</f>
        <v>0</v>
      </c>
      <c r="AF1062" s="411">
        <f t="shared" ref="AF1062" si="3224">AF1061</f>
        <v>0</v>
      </c>
      <c r="AG1062" s="411">
        <f t="shared" ref="AG1062" si="3225">AG1061</f>
        <v>0</v>
      </c>
      <c r="AH1062" s="411">
        <f t="shared" ref="AH1062" si="3226">AH1061</f>
        <v>0</v>
      </c>
      <c r="AI1062" s="411">
        <f t="shared" ref="AI1062" si="3227">AI1061</f>
        <v>0</v>
      </c>
      <c r="AJ1062" s="411">
        <f t="shared" ref="AJ1062" si="3228">AJ1061</f>
        <v>0</v>
      </c>
      <c r="AK1062" s="411">
        <f t="shared" ref="AK1062" si="3229">AK1061</f>
        <v>0</v>
      </c>
      <c r="AL1062" s="411">
        <f t="shared" ref="AL1062" si="3230">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31">Z1064</f>
        <v>0</v>
      </c>
      <c r="AA1065" s="411">
        <f t="shared" ref="AA1065" si="3232">AA1064</f>
        <v>0</v>
      </c>
      <c r="AB1065" s="411">
        <f t="shared" ref="AB1065" si="3233">AB1064</f>
        <v>0</v>
      </c>
      <c r="AC1065" s="411">
        <f t="shared" ref="AC1065" si="3234">AC1064</f>
        <v>0</v>
      </c>
      <c r="AD1065" s="411">
        <f t="shared" ref="AD1065" si="3235">AD1064</f>
        <v>0</v>
      </c>
      <c r="AE1065" s="411">
        <f t="shared" ref="AE1065" si="3236">AE1064</f>
        <v>0</v>
      </c>
      <c r="AF1065" s="411">
        <f t="shared" ref="AF1065" si="3237">AF1064</f>
        <v>0</v>
      </c>
      <c r="AG1065" s="411">
        <f t="shared" ref="AG1065" si="3238">AG1064</f>
        <v>0</v>
      </c>
      <c r="AH1065" s="411">
        <f t="shared" ref="AH1065" si="3239">AH1064</f>
        <v>0</v>
      </c>
      <c r="AI1065" s="411">
        <f t="shared" ref="AI1065" si="3240">AI1064</f>
        <v>0</v>
      </c>
      <c r="AJ1065" s="411">
        <f t="shared" ref="AJ1065" si="3241">AJ1064</f>
        <v>0</v>
      </c>
      <c r="AK1065" s="411">
        <f t="shared" ref="AK1065" si="3242">AK1064</f>
        <v>0</v>
      </c>
      <c r="AL1065" s="411">
        <f t="shared" ref="AL1065" si="3243">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44">Z1068</f>
        <v>0</v>
      </c>
      <c r="AA1069" s="411">
        <f t="shared" ref="AA1069" si="3245">AA1068</f>
        <v>0</v>
      </c>
      <c r="AB1069" s="411">
        <f t="shared" ref="AB1069" si="3246">AB1068</f>
        <v>0</v>
      </c>
      <c r="AC1069" s="411">
        <f t="shared" ref="AC1069" si="3247">AC1068</f>
        <v>0</v>
      </c>
      <c r="AD1069" s="411">
        <f t="shared" ref="AD1069" si="3248">AD1068</f>
        <v>0</v>
      </c>
      <c r="AE1069" s="411">
        <f t="shared" ref="AE1069" si="3249">AE1068</f>
        <v>0</v>
      </c>
      <c r="AF1069" s="411">
        <f t="shared" ref="AF1069" si="3250">AF1068</f>
        <v>0</v>
      </c>
      <c r="AG1069" s="411">
        <f t="shared" ref="AG1069" si="3251">AG1068</f>
        <v>0</v>
      </c>
      <c r="AH1069" s="411">
        <f t="shared" ref="AH1069" si="3252">AH1068</f>
        <v>0</v>
      </c>
      <c r="AI1069" s="411">
        <f t="shared" ref="AI1069" si="3253">AI1068</f>
        <v>0</v>
      </c>
      <c r="AJ1069" s="411">
        <f t="shared" ref="AJ1069" si="3254">AJ1068</f>
        <v>0</v>
      </c>
      <c r="AK1069" s="411">
        <f t="shared" ref="AK1069" si="3255">AK1068</f>
        <v>0</v>
      </c>
      <c r="AL1069" s="411">
        <f t="shared" ref="AL1069" si="3256">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57">Z1071</f>
        <v>0</v>
      </c>
      <c r="AA1072" s="411">
        <f t="shared" ref="AA1072" si="3258">AA1071</f>
        <v>0</v>
      </c>
      <c r="AB1072" s="411">
        <f t="shared" ref="AB1072" si="3259">AB1071</f>
        <v>0</v>
      </c>
      <c r="AC1072" s="411">
        <f t="shared" ref="AC1072" si="3260">AC1071</f>
        <v>0</v>
      </c>
      <c r="AD1072" s="411">
        <f t="shared" ref="AD1072" si="3261">AD1071</f>
        <v>0</v>
      </c>
      <c r="AE1072" s="411">
        <f t="shared" ref="AE1072" si="3262">AE1071</f>
        <v>0</v>
      </c>
      <c r="AF1072" s="411">
        <f t="shared" ref="AF1072" si="3263">AF1071</f>
        <v>0</v>
      </c>
      <c r="AG1072" s="411">
        <f t="shared" ref="AG1072" si="3264">AG1071</f>
        <v>0</v>
      </c>
      <c r="AH1072" s="411">
        <f t="shared" ref="AH1072" si="3265">AH1071</f>
        <v>0</v>
      </c>
      <c r="AI1072" s="411">
        <f t="shared" ref="AI1072" si="3266">AI1071</f>
        <v>0</v>
      </c>
      <c r="AJ1072" s="411">
        <f t="shared" ref="AJ1072" si="3267">AJ1071</f>
        <v>0</v>
      </c>
      <c r="AK1072" s="411">
        <f t="shared" ref="AK1072" si="3268">AK1071</f>
        <v>0</v>
      </c>
      <c r="AL1072" s="411">
        <f t="shared" ref="AL1072" si="3269">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70">Z1074</f>
        <v>0</v>
      </c>
      <c r="AA1075" s="411">
        <f t="shared" ref="AA1075" si="3271">AA1074</f>
        <v>0</v>
      </c>
      <c r="AB1075" s="411">
        <f t="shared" ref="AB1075" si="3272">AB1074</f>
        <v>0</v>
      </c>
      <c r="AC1075" s="411">
        <f t="shared" ref="AC1075" si="3273">AC1074</f>
        <v>0</v>
      </c>
      <c r="AD1075" s="411">
        <f t="shared" ref="AD1075" si="3274">AD1074</f>
        <v>0</v>
      </c>
      <c r="AE1075" s="411">
        <f t="shared" ref="AE1075" si="3275">AE1074</f>
        <v>0</v>
      </c>
      <c r="AF1075" s="411">
        <f t="shared" ref="AF1075" si="3276">AF1074</f>
        <v>0</v>
      </c>
      <c r="AG1075" s="411">
        <f t="shared" ref="AG1075" si="3277">AG1074</f>
        <v>0</v>
      </c>
      <c r="AH1075" s="411">
        <f t="shared" ref="AH1075" si="3278">AH1074</f>
        <v>0</v>
      </c>
      <c r="AI1075" s="411">
        <f t="shared" ref="AI1075" si="3279">AI1074</f>
        <v>0</v>
      </c>
      <c r="AJ1075" s="411">
        <f t="shared" ref="AJ1075" si="3280">AJ1074</f>
        <v>0</v>
      </c>
      <c r="AK1075" s="411">
        <f t="shared" ref="AK1075" si="3281">AK1074</f>
        <v>0</v>
      </c>
      <c r="AL1075" s="411">
        <f t="shared" ref="AL1075" si="3282">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83">Z1077</f>
        <v>0</v>
      </c>
      <c r="AA1078" s="411">
        <f t="shared" ref="AA1078" si="3284">AA1077</f>
        <v>0</v>
      </c>
      <c r="AB1078" s="411">
        <f t="shared" ref="AB1078" si="3285">AB1077</f>
        <v>0</v>
      </c>
      <c r="AC1078" s="411">
        <f t="shared" ref="AC1078" si="3286">AC1077</f>
        <v>0</v>
      </c>
      <c r="AD1078" s="411">
        <f t="shared" ref="AD1078" si="3287">AD1077</f>
        <v>0</v>
      </c>
      <c r="AE1078" s="411">
        <f t="shared" ref="AE1078" si="3288">AE1077</f>
        <v>0</v>
      </c>
      <c r="AF1078" s="411">
        <f t="shared" ref="AF1078" si="3289">AF1077</f>
        <v>0</v>
      </c>
      <c r="AG1078" s="411">
        <f t="shared" ref="AG1078" si="3290">AG1077</f>
        <v>0</v>
      </c>
      <c r="AH1078" s="411">
        <f t="shared" ref="AH1078" si="3291">AH1077</f>
        <v>0</v>
      </c>
      <c r="AI1078" s="411">
        <f t="shared" ref="AI1078" si="3292">AI1077</f>
        <v>0</v>
      </c>
      <c r="AJ1078" s="411">
        <f t="shared" ref="AJ1078" si="3293">AJ1077</f>
        <v>0</v>
      </c>
      <c r="AK1078" s="411">
        <f t="shared" ref="AK1078" si="3294">AK1077</f>
        <v>0</v>
      </c>
      <c r="AL1078" s="411">
        <f t="shared" ref="AL1078" si="3295">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96">Z1080</f>
        <v>0</v>
      </c>
      <c r="AA1081" s="411">
        <f t="shared" ref="AA1081" si="3297">AA1080</f>
        <v>0</v>
      </c>
      <c r="AB1081" s="411">
        <f t="shared" ref="AB1081" si="3298">AB1080</f>
        <v>0</v>
      </c>
      <c r="AC1081" s="411">
        <f t="shared" ref="AC1081" si="3299">AC1080</f>
        <v>0</v>
      </c>
      <c r="AD1081" s="411">
        <f t="shared" ref="AD1081" si="3300">AD1080</f>
        <v>0</v>
      </c>
      <c r="AE1081" s="411">
        <f t="shared" ref="AE1081" si="3301">AE1080</f>
        <v>0</v>
      </c>
      <c r="AF1081" s="411">
        <f t="shared" ref="AF1081" si="3302">AF1080</f>
        <v>0</v>
      </c>
      <c r="AG1081" s="411">
        <f t="shared" ref="AG1081" si="3303">AG1080</f>
        <v>0</v>
      </c>
      <c r="AH1081" s="411">
        <f t="shared" ref="AH1081" si="3304">AH1080</f>
        <v>0</v>
      </c>
      <c r="AI1081" s="411">
        <f t="shared" ref="AI1081" si="3305">AI1080</f>
        <v>0</v>
      </c>
      <c r="AJ1081" s="411">
        <f t="shared" ref="AJ1081" si="3306">AJ1080</f>
        <v>0</v>
      </c>
      <c r="AK1081" s="411">
        <f t="shared" ref="AK1081" si="3307">AK1080</f>
        <v>0</v>
      </c>
      <c r="AL1081" s="411">
        <f t="shared" ref="AL1081" si="3308">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09">Z1083</f>
        <v>0</v>
      </c>
      <c r="AA1084" s="411">
        <f t="shared" ref="AA1084" si="3310">AA1083</f>
        <v>0</v>
      </c>
      <c r="AB1084" s="411">
        <f t="shared" ref="AB1084" si="3311">AB1083</f>
        <v>0</v>
      </c>
      <c r="AC1084" s="411">
        <f t="shared" ref="AC1084" si="3312">AC1083</f>
        <v>0</v>
      </c>
      <c r="AD1084" s="411">
        <f t="shared" ref="AD1084" si="3313">AD1083</f>
        <v>0</v>
      </c>
      <c r="AE1084" s="411">
        <f t="shared" ref="AE1084" si="3314">AE1083</f>
        <v>0</v>
      </c>
      <c r="AF1084" s="411">
        <f t="shared" ref="AF1084" si="3315">AF1083</f>
        <v>0</v>
      </c>
      <c r="AG1084" s="411">
        <f t="shared" ref="AG1084" si="3316">AG1083</f>
        <v>0</v>
      </c>
      <c r="AH1084" s="411">
        <f t="shared" ref="AH1084" si="3317">AH1083</f>
        <v>0</v>
      </c>
      <c r="AI1084" s="411">
        <f t="shared" ref="AI1084" si="3318">AI1083</f>
        <v>0</v>
      </c>
      <c r="AJ1084" s="411">
        <f t="shared" ref="AJ1084" si="3319">AJ1083</f>
        <v>0</v>
      </c>
      <c r="AK1084" s="411">
        <f t="shared" ref="AK1084" si="3320">AK1083</f>
        <v>0</v>
      </c>
      <c r="AL1084" s="411">
        <f t="shared" ref="AL1084" si="3321">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22">Z1086</f>
        <v>0</v>
      </c>
      <c r="AA1087" s="411">
        <f t="shared" ref="AA1087" si="3323">AA1086</f>
        <v>0</v>
      </c>
      <c r="AB1087" s="411">
        <f t="shared" ref="AB1087" si="3324">AB1086</f>
        <v>0</v>
      </c>
      <c r="AC1087" s="411">
        <f t="shared" ref="AC1087" si="3325">AC1086</f>
        <v>0</v>
      </c>
      <c r="AD1087" s="411">
        <f t="shared" ref="AD1087" si="3326">AD1086</f>
        <v>0</v>
      </c>
      <c r="AE1087" s="411">
        <f t="shared" ref="AE1087" si="3327">AE1086</f>
        <v>0</v>
      </c>
      <c r="AF1087" s="411">
        <f t="shared" ref="AF1087" si="3328">AF1086</f>
        <v>0</v>
      </c>
      <c r="AG1087" s="411">
        <f t="shared" ref="AG1087" si="3329">AG1086</f>
        <v>0</v>
      </c>
      <c r="AH1087" s="411">
        <f t="shared" ref="AH1087" si="3330">AH1086</f>
        <v>0</v>
      </c>
      <c r="AI1087" s="411">
        <f t="shared" ref="AI1087" si="3331">AI1086</f>
        <v>0</v>
      </c>
      <c r="AJ1087" s="411">
        <f t="shared" ref="AJ1087" si="3332">AJ1086</f>
        <v>0</v>
      </c>
      <c r="AK1087" s="411">
        <f t="shared" ref="AK1087" si="3333">AK1086</f>
        <v>0</v>
      </c>
      <c r="AL1087" s="411">
        <f t="shared" ref="AL1087" si="3334">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35">Z1089</f>
        <v>0</v>
      </c>
      <c r="AA1090" s="411">
        <f t="shared" ref="AA1090" si="3336">AA1089</f>
        <v>0</v>
      </c>
      <c r="AB1090" s="411">
        <f t="shared" ref="AB1090" si="3337">AB1089</f>
        <v>0</v>
      </c>
      <c r="AC1090" s="411">
        <f t="shared" ref="AC1090" si="3338">AC1089</f>
        <v>0</v>
      </c>
      <c r="AD1090" s="411">
        <f t="shared" ref="AD1090" si="3339">AD1089</f>
        <v>0</v>
      </c>
      <c r="AE1090" s="411">
        <f t="shared" ref="AE1090" si="3340">AE1089</f>
        <v>0</v>
      </c>
      <c r="AF1090" s="411">
        <f t="shared" ref="AF1090" si="3341">AF1089</f>
        <v>0</v>
      </c>
      <c r="AG1090" s="411">
        <f t="shared" ref="AG1090" si="3342">AG1089</f>
        <v>0</v>
      </c>
      <c r="AH1090" s="411">
        <f t="shared" ref="AH1090" si="3343">AH1089</f>
        <v>0</v>
      </c>
      <c r="AI1090" s="411">
        <f t="shared" ref="AI1090" si="3344">AI1089</f>
        <v>0</v>
      </c>
      <c r="AJ1090" s="411">
        <f t="shared" ref="AJ1090" si="3345">AJ1089</f>
        <v>0</v>
      </c>
      <c r="AK1090" s="411">
        <f t="shared" ref="AK1090" si="3346">AK1089</f>
        <v>0</v>
      </c>
      <c r="AL1090" s="411">
        <f t="shared" ref="AL1090" si="3347">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48">Z1092</f>
        <v>0</v>
      </c>
      <c r="AA1093" s="411">
        <f t="shared" ref="AA1093" si="3349">AA1092</f>
        <v>0</v>
      </c>
      <c r="AB1093" s="411">
        <f t="shared" ref="AB1093" si="3350">AB1092</f>
        <v>0</v>
      </c>
      <c r="AC1093" s="411">
        <f t="shared" ref="AC1093" si="3351">AC1092</f>
        <v>0</v>
      </c>
      <c r="AD1093" s="411">
        <f t="shared" ref="AD1093" si="3352">AD1092</f>
        <v>0</v>
      </c>
      <c r="AE1093" s="411">
        <f t="shared" ref="AE1093" si="3353">AE1092</f>
        <v>0</v>
      </c>
      <c r="AF1093" s="411">
        <f t="shared" ref="AF1093" si="3354">AF1092</f>
        <v>0</v>
      </c>
      <c r="AG1093" s="411">
        <f t="shared" ref="AG1093" si="3355">AG1092</f>
        <v>0</v>
      </c>
      <c r="AH1093" s="411">
        <f t="shared" ref="AH1093" si="3356">AH1092</f>
        <v>0</v>
      </c>
      <c r="AI1093" s="411">
        <f t="shared" ref="AI1093" si="3357">AI1092</f>
        <v>0</v>
      </c>
      <c r="AJ1093" s="411">
        <f t="shared" ref="AJ1093" si="3358">AJ1092</f>
        <v>0</v>
      </c>
      <c r="AK1093" s="411">
        <f t="shared" ref="AK1093" si="3359">AK1092</f>
        <v>0</v>
      </c>
      <c r="AL1093" s="411">
        <f t="shared" ref="AL1093" si="3360">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5" hidden="1"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61">Z1095</f>
        <v>0</v>
      </c>
      <c r="AA1096" s="411">
        <f t="shared" ref="AA1096" si="3362">AA1095</f>
        <v>0</v>
      </c>
      <c r="AB1096" s="411">
        <f t="shared" ref="AB1096" si="3363">AB1095</f>
        <v>0</v>
      </c>
      <c r="AC1096" s="411">
        <f t="shared" ref="AC1096" si="3364">AC1095</f>
        <v>0</v>
      </c>
      <c r="AD1096" s="411">
        <f t="shared" ref="AD1096" si="3365">AD1095</f>
        <v>0</v>
      </c>
      <c r="AE1096" s="411">
        <f t="shared" ref="AE1096" si="3366">AE1095</f>
        <v>0</v>
      </c>
      <c r="AF1096" s="411">
        <f t="shared" ref="AF1096" si="3367">AF1095</f>
        <v>0</v>
      </c>
      <c r="AG1096" s="411">
        <f t="shared" ref="AG1096" si="3368">AG1095</f>
        <v>0</v>
      </c>
      <c r="AH1096" s="411">
        <f t="shared" ref="AH1096" si="3369">AH1095</f>
        <v>0</v>
      </c>
      <c r="AI1096" s="411">
        <f t="shared" ref="AI1096" si="3370">AI1095</f>
        <v>0</v>
      </c>
      <c r="AJ1096" s="411">
        <f t="shared" ref="AJ1096" si="3371">AJ1095</f>
        <v>0</v>
      </c>
      <c r="AK1096" s="411">
        <f t="shared" ref="AK1096" si="3372">AK1095</f>
        <v>0</v>
      </c>
      <c r="AL1096" s="411">
        <f t="shared" ref="AL1096" si="3373">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25" hidden="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74">Z1098</f>
        <v>0</v>
      </c>
      <c r="AA1099" s="411">
        <f t="shared" ref="AA1099" si="3375">AA1098</f>
        <v>0</v>
      </c>
      <c r="AB1099" s="411">
        <f t="shared" ref="AB1099" si="3376">AB1098</f>
        <v>0</v>
      </c>
      <c r="AC1099" s="411">
        <f t="shared" ref="AC1099" si="3377">AC1098</f>
        <v>0</v>
      </c>
      <c r="AD1099" s="411">
        <f t="shared" ref="AD1099" si="3378">AD1098</f>
        <v>0</v>
      </c>
      <c r="AE1099" s="411">
        <f t="shared" ref="AE1099" si="3379">AE1098</f>
        <v>0</v>
      </c>
      <c r="AF1099" s="411">
        <f t="shared" ref="AF1099" si="3380">AF1098</f>
        <v>0</v>
      </c>
      <c r="AG1099" s="411">
        <f t="shared" ref="AG1099" si="3381">AG1098</f>
        <v>0</v>
      </c>
      <c r="AH1099" s="411">
        <f t="shared" ref="AH1099" si="3382">AH1098</f>
        <v>0</v>
      </c>
      <c r="AI1099" s="411">
        <f t="shared" ref="AI1099" si="3383">AI1098</f>
        <v>0</v>
      </c>
      <c r="AJ1099" s="411">
        <f t="shared" ref="AJ1099" si="3384">AJ1098</f>
        <v>0</v>
      </c>
      <c r="AK1099" s="411">
        <f t="shared" ref="AK1099" si="3385">AK1098</f>
        <v>0</v>
      </c>
      <c r="AL1099" s="411">
        <f t="shared" ref="AL1099" si="3386">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5" hidden="1"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87">Z1101</f>
        <v>0</v>
      </c>
      <c r="AA1102" s="411">
        <f t="shared" ref="AA1102" si="3388">AA1101</f>
        <v>0</v>
      </c>
      <c r="AB1102" s="411">
        <f t="shared" ref="AB1102" si="3389">AB1101</f>
        <v>0</v>
      </c>
      <c r="AC1102" s="411">
        <f t="shared" ref="AC1102" si="3390">AC1101</f>
        <v>0</v>
      </c>
      <c r="AD1102" s="411">
        <f t="shared" ref="AD1102" si="3391">AD1101</f>
        <v>0</v>
      </c>
      <c r="AE1102" s="411">
        <f t="shared" ref="AE1102" si="3392">AE1101</f>
        <v>0</v>
      </c>
      <c r="AF1102" s="411">
        <f t="shared" ref="AF1102" si="3393">AF1101</f>
        <v>0</v>
      </c>
      <c r="AG1102" s="411">
        <f t="shared" ref="AG1102" si="3394">AG1101</f>
        <v>0</v>
      </c>
      <c r="AH1102" s="411">
        <f t="shared" ref="AH1102" si="3395">AH1101</f>
        <v>0</v>
      </c>
      <c r="AI1102" s="411">
        <f t="shared" ref="AI1102" si="3396">AI1101</f>
        <v>0</v>
      </c>
      <c r="AJ1102" s="411">
        <f t="shared" ref="AJ1102" si="3397">AJ1101</f>
        <v>0</v>
      </c>
      <c r="AK1102" s="411">
        <f t="shared" ref="AK1102" si="3398">AK1101</f>
        <v>0</v>
      </c>
      <c r="AL1102" s="411">
        <f t="shared" ref="AL1102" si="3399">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75" hidden="1"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400">Z1104</f>
        <v>0</v>
      </c>
      <c r="AA1105" s="411">
        <f t="shared" ref="AA1105" si="3401">AA1104</f>
        <v>0</v>
      </c>
      <c r="AB1105" s="411">
        <f t="shared" ref="AB1105" si="3402">AB1104</f>
        <v>0</v>
      </c>
      <c r="AC1105" s="411">
        <f t="shared" ref="AC1105" si="3403">AC1104</f>
        <v>0</v>
      </c>
      <c r="AD1105" s="411">
        <f t="shared" ref="AD1105" si="3404">AD1104</f>
        <v>0</v>
      </c>
      <c r="AE1105" s="411">
        <f t="shared" ref="AE1105" si="3405">AE1104</f>
        <v>0</v>
      </c>
      <c r="AF1105" s="411">
        <f t="shared" ref="AF1105" si="3406">AF1104</f>
        <v>0</v>
      </c>
      <c r="AG1105" s="411">
        <f t="shared" ref="AG1105" si="3407">AG1104</f>
        <v>0</v>
      </c>
      <c r="AH1105" s="411">
        <f t="shared" ref="AH1105" si="3408">AH1104</f>
        <v>0</v>
      </c>
      <c r="AI1105" s="411">
        <f t="shared" ref="AI1105" si="3409">AI1104</f>
        <v>0</v>
      </c>
      <c r="AJ1105" s="411">
        <f t="shared" ref="AJ1105" si="3410">AJ1104</f>
        <v>0</v>
      </c>
      <c r="AK1105" s="411">
        <f t="shared" ref="AK1105" si="3411">AK1104</f>
        <v>0</v>
      </c>
      <c r="AL1105" s="411">
        <f t="shared" ref="AL1105" si="3412">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13">Z1107</f>
        <v>0</v>
      </c>
      <c r="AA1108" s="411">
        <f t="shared" ref="AA1108" si="3414">AA1107</f>
        <v>0</v>
      </c>
      <c r="AB1108" s="411">
        <f t="shared" ref="AB1108" si="3415">AB1107</f>
        <v>0</v>
      </c>
      <c r="AC1108" s="411">
        <f t="shared" ref="AC1108" si="3416">AC1107</f>
        <v>0</v>
      </c>
      <c r="AD1108" s="411">
        <f t="shared" ref="AD1108" si="3417">AD1107</f>
        <v>0</v>
      </c>
      <c r="AE1108" s="411">
        <f t="shared" ref="AE1108" si="3418">AE1107</f>
        <v>0</v>
      </c>
      <c r="AF1108" s="411">
        <f t="shared" ref="AF1108" si="3419">AF1107</f>
        <v>0</v>
      </c>
      <c r="AG1108" s="411">
        <f t="shared" ref="AG1108" si="3420">AG1107</f>
        <v>0</v>
      </c>
      <c r="AH1108" s="411">
        <f t="shared" ref="AH1108" si="3421">AH1107</f>
        <v>0</v>
      </c>
      <c r="AI1108" s="411">
        <f t="shared" ref="AI1108" si="3422">AI1107</f>
        <v>0</v>
      </c>
      <c r="AJ1108" s="411">
        <f t="shared" ref="AJ1108" si="3423">AJ1107</f>
        <v>0</v>
      </c>
      <c r="AK1108" s="411">
        <f t="shared" ref="AK1108" si="3424">AK1107</f>
        <v>0</v>
      </c>
      <c r="AL1108" s="411">
        <f t="shared" ref="AL1108" si="3425">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45"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4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ht="15">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ht="15">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ht="15">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426">SUM(Y1114:AL1114)</f>
        <v>0</v>
      </c>
    </row>
    <row r="1115" spans="1:39" ht="15">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426"/>
        <v>0</v>
      </c>
    </row>
    <row r="1116" spans="1:39" ht="15">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426"/>
        <v>0</v>
      </c>
    </row>
    <row r="1117" spans="1:39" ht="15">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426"/>
        <v>0</v>
      </c>
    </row>
    <row r="1118" spans="1:39" ht="15">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27">Y212*Y1113</f>
        <v>0</v>
      </c>
      <c r="Z1118" s="378">
        <f t="shared" si="3427"/>
        <v>0</v>
      </c>
      <c r="AA1118" s="378">
        <f t="shared" si="3427"/>
        <v>0</v>
      </c>
      <c r="AB1118" s="378">
        <f t="shared" si="3427"/>
        <v>0</v>
      </c>
      <c r="AC1118" s="378">
        <f t="shared" si="3427"/>
        <v>0</v>
      </c>
      <c r="AD1118" s="378">
        <f t="shared" si="3427"/>
        <v>0</v>
      </c>
      <c r="AE1118" s="378">
        <f t="shared" si="3427"/>
        <v>0</v>
      </c>
      <c r="AF1118" s="378">
        <f t="shared" si="3427"/>
        <v>0</v>
      </c>
      <c r="AG1118" s="378">
        <f t="shared" si="3427"/>
        <v>0</v>
      </c>
      <c r="AH1118" s="378">
        <f t="shared" si="3427"/>
        <v>0</v>
      </c>
      <c r="AI1118" s="378">
        <f t="shared" si="3427"/>
        <v>0</v>
      </c>
      <c r="AJ1118" s="378">
        <f t="shared" si="3427"/>
        <v>0</v>
      </c>
      <c r="AK1118" s="378">
        <f t="shared" si="3427"/>
        <v>0</v>
      </c>
      <c r="AL1118" s="378">
        <f t="shared" si="3427"/>
        <v>0</v>
      </c>
      <c r="AM1118" s="629">
        <f t="shared" si="3426"/>
        <v>0</v>
      </c>
    </row>
    <row r="1119" spans="1:39" ht="15">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28">Y395*Y1113</f>
        <v>0</v>
      </c>
      <c r="Z1119" s="378">
        <f t="shared" si="3428"/>
        <v>0</v>
      </c>
      <c r="AA1119" s="378">
        <f t="shared" si="3428"/>
        <v>0</v>
      </c>
      <c r="AB1119" s="378">
        <f t="shared" si="3428"/>
        <v>0</v>
      </c>
      <c r="AC1119" s="378">
        <f t="shared" si="3428"/>
        <v>0</v>
      </c>
      <c r="AD1119" s="378">
        <f t="shared" si="3428"/>
        <v>0</v>
      </c>
      <c r="AE1119" s="378">
        <f t="shared" si="3428"/>
        <v>0</v>
      </c>
      <c r="AF1119" s="378">
        <f t="shared" si="3428"/>
        <v>0</v>
      </c>
      <c r="AG1119" s="378">
        <f t="shared" si="3428"/>
        <v>0</v>
      </c>
      <c r="AH1119" s="378">
        <f t="shared" si="3428"/>
        <v>0</v>
      </c>
      <c r="AI1119" s="378">
        <f t="shared" si="3428"/>
        <v>0</v>
      </c>
      <c r="AJ1119" s="378">
        <f t="shared" si="3428"/>
        <v>0</v>
      </c>
      <c r="AK1119" s="378">
        <f t="shared" si="3428"/>
        <v>0</v>
      </c>
      <c r="AL1119" s="378">
        <f t="shared" si="3428"/>
        <v>0</v>
      </c>
      <c r="AM1119" s="629">
        <f t="shared" si="3426"/>
        <v>0</v>
      </c>
    </row>
    <row r="1120" spans="1:39" ht="15">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29">Y578*Y1113</f>
        <v>0</v>
      </c>
      <c r="Z1120" s="378">
        <f t="shared" si="3429"/>
        <v>0</v>
      </c>
      <c r="AA1120" s="378">
        <f t="shared" si="3429"/>
        <v>0</v>
      </c>
      <c r="AB1120" s="378">
        <f t="shared" si="3429"/>
        <v>0</v>
      </c>
      <c r="AC1120" s="378">
        <f t="shared" si="3429"/>
        <v>0</v>
      </c>
      <c r="AD1120" s="378">
        <f t="shared" si="3429"/>
        <v>0</v>
      </c>
      <c r="AE1120" s="378">
        <f t="shared" si="3429"/>
        <v>0</v>
      </c>
      <c r="AF1120" s="378">
        <f t="shared" si="3429"/>
        <v>0</v>
      </c>
      <c r="AG1120" s="378">
        <f t="shared" si="3429"/>
        <v>0</v>
      </c>
      <c r="AH1120" s="378">
        <f t="shared" si="3429"/>
        <v>0</v>
      </c>
      <c r="AI1120" s="378">
        <f t="shared" si="3429"/>
        <v>0</v>
      </c>
      <c r="AJ1120" s="378">
        <f t="shared" si="3429"/>
        <v>0</v>
      </c>
      <c r="AK1120" s="378">
        <f t="shared" si="3429"/>
        <v>0</v>
      </c>
      <c r="AL1120" s="378">
        <f t="shared" si="3429"/>
        <v>0</v>
      </c>
      <c r="AM1120" s="629">
        <f t="shared" si="3426"/>
        <v>0</v>
      </c>
    </row>
    <row r="1121" spans="2:39" ht="15">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30">Y761*Y1113</f>
        <v>0</v>
      </c>
      <c r="Z1121" s="378">
        <f t="shared" si="3430"/>
        <v>0</v>
      </c>
      <c r="AA1121" s="378">
        <f t="shared" si="3430"/>
        <v>0</v>
      </c>
      <c r="AB1121" s="378">
        <f t="shared" si="3430"/>
        <v>0</v>
      </c>
      <c r="AC1121" s="378">
        <f t="shared" si="3430"/>
        <v>0</v>
      </c>
      <c r="AD1121" s="378">
        <f t="shared" si="3430"/>
        <v>0</v>
      </c>
      <c r="AE1121" s="378">
        <f t="shared" si="3430"/>
        <v>0</v>
      </c>
      <c r="AF1121" s="378">
        <f t="shared" si="3430"/>
        <v>0</v>
      </c>
      <c r="AG1121" s="378">
        <f t="shared" si="3430"/>
        <v>0</v>
      </c>
      <c r="AH1121" s="378">
        <f t="shared" si="3430"/>
        <v>0</v>
      </c>
      <c r="AI1121" s="378">
        <f t="shared" si="3430"/>
        <v>0</v>
      </c>
      <c r="AJ1121" s="378">
        <f t="shared" si="3430"/>
        <v>0</v>
      </c>
      <c r="AK1121" s="378">
        <f t="shared" si="3430"/>
        <v>0</v>
      </c>
      <c r="AL1121" s="378">
        <f t="shared" si="3430"/>
        <v>0</v>
      </c>
      <c r="AM1121" s="629">
        <f t="shared" si="3426"/>
        <v>0</v>
      </c>
    </row>
    <row r="1122" spans="2:39" ht="15">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31">Y944*Y1113</f>
        <v>0</v>
      </c>
      <c r="Z1122" s="378">
        <f t="shared" si="3431"/>
        <v>0</v>
      </c>
      <c r="AA1122" s="378">
        <f t="shared" si="3431"/>
        <v>0</v>
      </c>
      <c r="AB1122" s="378">
        <f t="shared" si="3431"/>
        <v>0</v>
      </c>
      <c r="AC1122" s="378">
        <f t="shared" si="3431"/>
        <v>0</v>
      </c>
      <c r="AD1122" s="378">
        <f t="shared" si="3431"/>
        <v>0</v>
      </c>
      <c r="AE1122" s="378">
        <f t="shared" si="3431"/>
        <v>0</v>
      </c>
      <c r="AF1122" s="378">
        <f t="shared" si="3431"/>
        <v>0</v>
      </c>
      <c r="AG1122" s="378">
        <f t="shared" si="3431"/>
        <v>0</v>
      </c>
      <c r="AH1122" s="378">
        <f t="shared" si="3431"/>
        <v>0</v>
      </c>
      <c r="AI1122" s="378">
        <f t="shared" si="3431"/>
        <v>0</v>
      </c>
      <c r="AJ1122" s="378">
        <f t="shared" si="3431"/>
        <v>0</v>
      </c>
      <c r="AK1122" s="378">
        <f t="shared" si="3431"/>
        <v>0</v>
      </c>
      <c r="AL1122" s="378">
        <f t="shared" si="3431"/>
        <v>0</v>
      </c>
      <c r="AM1122" s="629">
        <f t="shared" si="3426"/>
        <v>0</v>
      </c>
    </row>
    <row r="1123" spans="2:39" ht="15">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32">AA1110*AA1113</f>
        <v>0</v>
      </c>
      <c r="AB1123" s="378">
        <f t="shared" si="3432"/>
        <v>0</v>
      </c>
      <c r="AC1123" s="378">
        <f t="shared" si="3432"/>
        <v>0</v>
      </c>
      <c r="AD1123" s="378">
        <f t="shared" si="3432"/>
        <v>0</v>
      </c>
      <c r="AE1123" s="378">
        <f t="shared" si="3432"/>
        <v>0</v>
      </c>
      <c r="AF1123" s="378">
        <f t="shared" si="3432"/>
        <v>0</v>
      </c>
      <c r="AG1123" s="378">
        <f t="shared" si="3432"/>
        <v>0</v>
      </c>
      <c r="AH1123" s="378">
        <f t="shared" si="3432"/>
        <v>0</v>
      </c>
      <c r="AI1123" s="378">
        <f t="shared" si="3432"/>
        <v>0</v>
      </c>
      <c r="AJ1123" s="378">
        <f t="shared" si="3432"/>
        <v>0</v>
      </c>
      <c r="AK1123" s="378">
        <f t="shared" si="3432"/>
        <v>0</v>
      </c>
      <c r="AL1123" s="378">
        <f t="shared" si="3432"/>
        <v>0</v>
      </c>
      <c r="AM1123" s="629">
        <f t="shared" si="3426"/>
        <v>0</v>
      </c>
    </row>
    <row r="1124" spans="2:39" ht="15.4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33">SUM(Z1114:Z1123)</f>
        <v>0</v>
      </c>
      <c r="AA1124" s="346">
        <f t="shared" si="3433"/>
        <v>0</v>
      </c>
      <c r="AB1124" s="346">
        <f t="shared" si="3433"/>
        <v>0</v>
      </c>
      <c r="AC1124" s="346">
        <f t="shared" si="3433"/>
        <v>0</v>
      </c>
      <c r="AD1124" s="346">
        <f t="shared" si="3433"/>
        <v>0</v>
      </c>
      <c r="AE1124" s="346">
        <f t="shared" si="3433"/>
        <v>0</v>
      </c>
      <c r="AF1124" s="346">
        <f>SUM(AF1114:AF1123)</f>
        <v>0</v>
      </c>
      <c r="AG1124" s="346">
        <f t="shared" ref="AG1124:AL1124" si="3434">SUM(AG1114:AG1123)</f>
        <v>0</v>
      </c>
      <c r="AH1124" s="346">
        <f t="shared" si="3434"/>
        <v>0</v>
      </c>
      <c r="AI1124" s="346">
        <f t="shared" si="3434"/>
        <v>0</v>
      </c>
      <c r="AJ1124" s="346">
        <f t="shared" si="3434"/>
        <v>0</v>
      </c>
      <c r="AK1124" s="346">
        <f t="shared" si="3434"/>
        <v>0</v>
      </c>
      <c r="AL1124" s="346">
        <f t="shared" si="3434"/>
        <v>0</v>
      </c>
      <c r="AM1124" s="407">
        <f>SUM(AM1114:AM1123)</f>
        <v>0</v>
      </c>
    </row>
    <row r="1125" spans="2:39" ht="15.4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35">Z1111*Z1113</f>
        <v>0</v>
      </c>
      <c r="AA1125" s="347">
        <f>AA1111*AA1113</f>
        <v>0</v>
      </c>
      <c r="AB1125" s="347">
        <f t="shared" si="3435"/>
        <v>0</v>
      </c>
      <c r="AC1125" s="347">
        <f t="shared" si="3435"/>
        <v>0</v>
      </c>
      <c r="AD1125" s="347">
        <f t="shared" si="3435"/>
        <v>0</v>
      </c>
      <c r="AE1125" s="347">
        <f t="shared" si="3435"/>
        <v>0</v>
      </c>
      <c r="AF1125" s="347">
        <f t="shared" ref="AF1125:AL1125" si="3436">AF1111*AF1113</f>
        <v>0</v>
      </c>
      <c r="AG1125" s="347">
        <f t="shared" si="3436"/>
        <v>0</v>
      </c>
      <c r="AH1125" s="347">
        <f t="shared" si="3436"/>
        <v>0</v>
      </c>
      <c r="AI1125" s="347">
        <f t="shared" si="3436"/>
        <v>0</v>
      </c>
      <c r="AJ1125" s="347">
        <f t="shared" si="3436"/>
        <v>0</v>
      </c>
      <c r="AK1125" s="347">
        <f t="shared" si="3436"/>
        <v>0</v>
      </c>
      <c r="AL1125" s="347">
        <f t="shared" si="3436"/>
        <v>0</v>
      </c>
      <c r="AM1125" s="407">
        <f>SUM(Y1125:AL1125)</f>
        <v>0</v>
      </c>
    </row>
    <row r="1126" spans="2:39" ht="15.4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ht="15">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585</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526</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conditionalFormatting sqref="R38">
    <cfRule type="cellIs" dxfId="62" priority="61" operator="equal">
      <formula>0</formula>
    </cfRule>
  </conditionalFormatting>
  <conditionalFormatting sqref="R39">
    <cfRule type="cellIs" dxfId="61" priority="60" operator="equal">
      <formula>0</formula>
    </cfRule>
  </conditionalFormatting>
  <conditionalFormatting sqref="R41">
    <cfRule type="cellIs" dxfId="60" priority="59" operator="equal">
      <formula>0</formula>
    </cfRule>
  </conditionalFormatting>
  <conditionalFormatting sqref="R42">
    <cfRule type="cellIs" dxfId="59" priority="58" operator="equal">
      <formula>0</formula>
    </cfRule>
  </conditionalFormatting>
  <conditionalFormatting sqref="R44">
    <cfRule type="cellIs" dxfId="58" priority="57" operator="equal">
      <formula>0</formula>
    </cfRule>
  </conditionalFormatting>
  <conditionalFormatting sqref="R47">
    <cfRule type="cellIs" dxfId="57" priority="56" operator="equal">
      <formula>0</formula>
    </cfRule>
  </conditionalFormatting>
  <conditionalFormatting sqref="R48">
    <cfRule type="cellIs" dxfId="56" priority="55" operator="equal">
      <formula>0</formula>
    </cfRule>
  </conditionalFormatting>
  <conditionalFormatting sqref="R57">
    <cfRule type="cellIs" dxfId="55" priority="54" operator="equal">
      <formula>0</formula>
    </cfRule>
  </conditionalFormatting>
  <conditionalFormatting sqref="R58">
    <cfRule type="cellIs" dxfId="54" priority="53" operator="equal">
      <formula>0</formula>
    </cfRule>
  </conditionalFormatting>
  <conditionalFormatting sqref="R60">
    <cfRule type="cellIs" dxfId="53" priority="52" operator="equal">
      <formula>0</formula>
    </cfRule>
  </conditionalFormatting>
  <conditionalFormatting sqref="R64">
    <cfRule type="cellIs" dxfId="52" priority="51" operator="equal">
      <formula>0</formula>
    </cfRule>
  </conditionalFormatting>
  <conditionalFormatting sqref="R80">
    <cfRule type="cellIs" dxfId="51" priority="50" operator="equal">
      <formula>0</formula>
    </cfRule>
  </conditionalFormatting>
  <conditionalFormatting sqref="R121">
    <cfRule type="cellIs" dxfId="50" priority="49" operator="equal">
      <formula>0</formula>
    </cfRule>
  </conditionalFormatting>
  <conditionalFormatting sqref="R61">
    <cfRule type="cellIs" dxfId="49" priority="48" operator="equal">
      <formula>0</formula>
    </cfRule>
  </conditionalFormatting>
  <conditionalFormatting sqref="G38">
    <cfRule type="cellIs" dxfId="48" priority="47" operator="equal">
      <formula>0</formula>
    </cfRule>
  </conditionalFormatting>
  <conditionalFormatting sqref="G41">
    <cfRule type="cellIs" dxfId="47" priority="46" operator="equal">
      <formula>0</formula>
    </cfRule>
  </conditionalFormatting>
  <conditionalFormatting sqref="G44">
    <cfRule type="cellIs" dxfId="46" priority="45" operator="equal">
      <formula>0</formula>
    </cfRule>
  </conditionalFormatting>
  <conditionalFormatting sqref="G47">
    <cfRule type="cellIs" dxfId="45" priority="44" operator="equal">
      <formula>0</formula>
    </cfRule>
  </conditionalFormatting>
  <conditionalFormatting sqref="G48">
    <cfRule type="cellIs" dxfId="44" priority="43" operator="equal">
      <formula>0</formula>
    </cfRule>
  </conditionalFormatting>
  <conditionalFormatting sqref="G60">
    <cfRule type="cellIs" dxfId="43" priority="42" operator="equal">
      <formula>0</formula>
    </cfRule>
  </conditionalFormatting>
  <conditionalFormatting sqref="G64">
    <cfRule type="cellIs" dxfId="42" priority="40" operator="equal">
      <formula>0</formula>
    </cfRule>
  </conditionalFormatting>
  <conditionalFormatting sqref="G121">
    <cfRule type="cellIs" dxfId="41" priority="38" operator="equal">
      <formula>0</formula>
    </cfRule>
  </conditionalFormatting>
  <conditionalFormatting sqref="G61">
    <cfRule type="cellIs" dxfId="40" priority="37" operator="equal">
      <formula>0</formula>
    </cfRule>
  </conditionalFormatting>
  <conditionalFormatting sqref="G122">
    <cfRule type="cellIs" dxfId="39" priority="36" operator="equal">
      <formula>0</formula>
    </cfRule>
  </conditionalFormatting>
  <conditionalFormatting sqref="Q288">
    <cfRule type="cellIs" dxfId="38" priority="35" operator="equal">
      <formula>0</formula>
    </cfRule>
  </conditionalFormatting>
  <conditionalFormatting sqref="Q291">
    <cfRule type="cellIs" dxfId="37" priority="34" operator="equal">
      <formula>0</formula>
    </cfRule>
  </conditionalFormatting>
  <conditionalFormatting sqref="Q297">
    <cfRule type="cellIs" dxfId="36" priority="33" operator="equal">
      <formula>0</formula>
    </cfRule>
  </conditionalFormatting>
  <conditionalFormatting sqref="Q304">
    <cfRule type="cellIs" dxfId="35" priority="32" operator="equal">
      <formula>0</formula>
    </cfRule>
  </conditionalFormatting>
  <conditionalFormatting sqref="Q289">
    <cfRule type="cellIs" dxfId="34" priority="31" operator="equal">
      <formula>0</formula>
    </cfRule>
  </conditionalFormatting>
  <conditionalFormatting sqref="Q292">
    <cfRule type="cellIs" dxfId="33" priority="30" operator="equal">
      <formula>0</formula>
    </cfRule>
  </conditionalFormatting>
  <conditionalFormatting sqref="Q305">
    <cfRule type="cellIs" dxfId="32" priority="29" operator="equal">
      <formula>0</formula>
    </cfRule>
  </conditionalFormatting>
  <conditionalFormatting sqref="Q323">
    <cfRule type="cellIs" dxfId="31" priority="28" operator="equal">
      <formula>0</formula>
    </cfRule>
  </conditionalFormatting>
  <conditionalFormatting sqref="F277">
    <cfRule type="cellIs" dxfId="30" priority="27" operator="equal">
      <formula>0</formula>
    </cfRule>
  </conditionalFormatting>
  <conditionalFormatting sqref="F297">
    <cfRule type="cellIs" dxfId="29" priority="22" operator="equal">
      <formula>0</formula>
    </cfRule>
  </conditionalFormatting>
  <conditionalFormatting sqref="F304">
    <cfRule type="cellIs" dxfId="28" priority="21" operator="equal">
      <formula>0</formula>
    </cfRule>
  </conditionalFormatting>
  <conditionalFormatting sqref="F305">
    <cfRule type="cellIs" dxfId="27" priority="20" operator="equal">
      <formula>0</formula>
    </cfRule>
  </conditionalFormatting>
  <conditionalFormatting sqref="F323">
    <cfRule type="cellIs" dxfId="26" priority="19" operator="equal">
      <formula>0</formula>
    </cfRule>
  </conditionalFormatting>
  <conditionalFormatting sqref="E471">
    <cfRule type="cellIs" dxfId="25" priority="10" operator="equal">
      <formula>0</formula>
    </cfRule>
  </conditionalFormatting>
  <conditionalFormatting sqref="E477">
    <cfRule type="cellIs" dxfId="24" priority="9" operator="equal">
      <formula>0</formula>
    </cfRule>
  </conditionalFormatting>
  <conditionalFormatting sqref="E474">
    <cfRule type="cellIs" dxfId="23" priority="8" operator="equal">
      <formula>0</formula>
    </cfRule>
  </conditionalFormatting>
  <conditionalFormatting sqref="E480">
    <cfRule type="cellIs" dxfId="22" priority="7" operator="equal">
      <formula>0</formula>
    </cfRule>
  </conditionalFormatting>
  <conditionalFormatting sqref="E484">
    <cfRule type="cellIs" dxfId="21" priority="6" operator="equal">
      <formula>0</formula>
    </cfRule>
  </conditionalFormatting>
  <conditionalFormatting sqref="E487">
    <cfRule type="cellIs" dxfId="20" priority="5" operator="equal">
      <formula>0</formula>
    </cfRule>
  </conditionalFormatting>
  <conditionalFormatting sqref="E490">
    <cfRule type="cellIs" dxfId="19" priority="4" operator="equal">
      <formula>0</formula>
    </cfRule>
  </conditionalFormatting>
  <conditionalFormatting sqref="E493">
    <cfRule type="cellIs" dxfId="18" priority="3" operator="equal">
      <formula>0</formula>
    </cfRule>
  </conditionalFormatting>
  <conditionalFormatting sqref="E505">
    <cfRule type="cellIs" dxfId="17" priority="2" operator="equal">
      <formula>0</formula>
    </cfRule>
  </conditionalFormatting>
  <conditionalFormatting sqref="E519">
    <cfRule type="cellIs" dxfId="16" priority="1" operator="equal">
      <formula>0</formula>
    </cfRule>
  </conditionalFormatting>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163"/>
  <sheetViews>
    <sheetView topLeftCell="D124" zoomScale="90" zoomScaleNormal="90" workbookViewId="0">
      <selection activeCell="X164" sqref="X164"/>
    </sheetView>
  </sheetViews>
  <sheetFormatPr defaultColWidth="9.15234375" defaultRowHeight="14.6"/>
  <cols>
    <col min="1" max="1" width="4.53515625" style="12" customWidth="1"/>
    <col min="2" max="2" width="19.53515625" style="11" customWidth="1"/>
    <col min="3" max="3" width="30.84375" style="12" customWidth="1"/>
    <col min="4" max="4" width="5" style="12" customWidth="1"/>
    <col min="5" max="5" width="14.3828125" style="12" customWidth="1"/>
    <col min="6" max="6" width="15.15234375" style="12" customWidth="1"/>
    <col min="7" max="7" width="11.3828125" style="12" customWidth="1"/>
    <col min="8" max="8" width="13" style="18" customWidth="1"/>
    <col min="9" max="10" width="14" style="12" customWidth="1"/>
    <col min="11" max="11" width="18" style="12" customWidth="1"/>
    <col min="12" max="12" width="19.15234375" style="12" customWidth="1"/>
    <col min="13" max="13" width="16.84375" style="12" customWidth="1"/>
    <col min="14" max="14" width="16" style="12" customWidth="1"/>
    <col min="15" max="16" width="14.53515625" style="12" customWidth="1"/>
    <col min="17" max="17" width="14" style="12" customWidth="1"/>
    <col min="18" max="18" width="15.53515625" style="12" customWidth="1"/>
    <col min="19" max="19" width="14.15234375" style="12" customWidth="1"/>
    <col min="20" max="22" width="15" style="12" customWidth="1"/>
    <col min="23" max="23" width="13.3828125" style="12" customWidth="1"/>
    <col min="24" max="24" width="4.15234375" style="12" customWidth="1"/>
    <col min="25" max="16384" width="9.1523437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551</v>
      </c>
      <c r="D6" s="177"/>
      <c r="E6" s="177"/>
      <c r="F6" s="17"/>
      <c r="G6" s="177"/>
      <c r="H6" s="178"/>
      <c r="I6" s="179"/>
      <c r="J6" s="179"/>
      <c r="K6" s="179"/>
      <c r="L6" s="179"/>
      <c r="M6" s="179"/>
      <c r="N6" s="177"/>
      <c r="O6" s="177"/>
      <c r="P6" s="177"/>
      <c r="Q6" s="177"/>
      <c r="R6" s="177"/>
      <c r="S6" s="177"/>
      <c r="T6" s="177"/>
      <c r="U6" s="177"/>
      <c r="V6" s="177"/>
      <c r="W6" s="17"/>
    </row>
    <row r="7" spans="1:28" s="9" customFormat="1" ht="25.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1112" t="s">
        <v>662</v>
      </c>
      <c r="D8" s="1112"/>
      <c r="E8" s="1112"/>
      <c r="F8" s="1112"/>
      <c r="G8" s="1112"/>
      <c r="H8" s="1112"/>
      <c r="I8" s="1112"/>
      <c r="J8" s="1112"/>
      <c r="K8" s="1112"/>
      <c r="L8" s="1112"/>
      <c r="M8" s="1112"/>
      <c r="N8" s="1112"/>
      <c r="O8" s="1112"/>
      <c r="P8" s="1112"/>
      <c r="Q8" s="1112"/>
      <c r="R8" s="1112"/>
      <c r="S8" s="1112"/>
      <c r="T8" s="105"/>
      <c r="U8" s="105"/>
      <c r="V8" s="105"/>
      <c r="W8" s="105"/>
    </row>
    <row r="9" spans="1:28" s="9" customFormat="1" ht="47.25" customHeight="1">
      <c r="B9" s="55"/>
      <c r="C9" s="1072" t="s">
        <v>673</v>
      </c>
      <c r="D9" s="1072"/>
      <c r="E9" s="1072"/>
      <c r="F9" s="1072"/>
      <c r="G9" s="1072"/>
      <c r="H9" s="1072"/>
      <c r="I9" s="1072"/>
      <c r="J9" s="1072"/>
      <c r="K9" s="1072"/>
      <c r="L9" s="1072"/>
      <c r="M9" s="1072"/>
      <c r="N9" s="1072"/>
      <c r="O9" s="1072"/>
      <c r="P9" s="1072"/>
      <c r="Q9" s="1072"/>
      <c r="R9" s="1072"/>
      <c r="S9" s="1072"/>
      <c r="T9" s="105"/>
      <c r="U9" s="105"/>
      <c r="V9" s="105"/>
      <c r="W9" s="105"/>
    </row>
    <row r="10" spans="1:28" s="9" customFormat="1" ht="38.25" customHeight="1">
      <c r="B10" s="88"/>
      <c r="C10" s="1095" t="s">
        <v>674</v>
      </c>
      <c r="D10" s="1072"/>
      <c r="E10" s="1072"/>
      <c r="F10" s="1072"/>
      <c r="G10" s="1072"/>
      <c r="H10" s="1072"/>
      <c r="I10" s="1072"/>
      <c r="J10" s="1072"/>
      <c r="K10" s="1072"/>
      <c r="L10" s="1072"/>
      <c r="M10" s="1072"/>
      <c r="N10" s="1072"/>
      <c r="O10" s="1072"/>
      <c r="P10" s="1072"/>
      <c r="Q10" s="1072"/>
      <c r="R10" s="1072"/>
      <c r="S10" s="1072"/>
      <c r="T10" s="88"/>
      <c r="U10" s="88"/>
      <c r="V10" s="88"/>
    </row>
    <row r="11" spans="1:28" ht="32.5"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1111" t="s">
        <v>235</v>
      </c>
      <c r="C12" s="1111"/>
      <c r="D12" s="181"/>
      <c r="E12" s="182" t="s">
        <v>236</v>
      </c>
      <c r="F12" s="51"/>
      <c r="G12" s="51"/>
      <c r="H12" s="44"/>
      <c r="I12" s="51"/>
      <c r="K12" s="592"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GS&gt;50 kW</v>
      </c>
      <c r="L14" s="204" t="str">
        <f>'1.  LRAMVA Summary'!G52</f>
        <v>Streetlighting</v>
      </c>
      <c r="M14" s="204" t="str">
        <f>'1.  LRAMVA Summary'!H52</f>
        <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hidden="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hidden="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hidden="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hidden="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hidden="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hidden="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hidden="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hidden="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hidden="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hidden="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hidden="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hidden="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 hidden="1"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 hidden="1"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hidden="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hidden="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hidden="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hidden="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hidden="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hidden="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hidden="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hidden="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hidden="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hidden="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hidden="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hidden="1">
      <c r="B40" s="213" t="s">
        <v>78</v>
      </c>
      <c r="C40" s="729">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hidden="1">
      <c r="B41" s="213" t="s">
        <v>79</v>
      </c>
      <c r="C41" s="729">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 hidden="1" thickBot="1">
      <c r="B42" s="213" t="s">
        <v>80</v>
      </c>
      <c r="C42" s="729">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 hidden="1" thickTop="1">
      <c r="B43" s="213" t="s">
        <v>81</v>
      </c>
      <c r="C43" s="729">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hidden="1">
      <c r="B44" s="213" t="s">
        <v>82</v>
      </c>
      <c r="C44" s="729">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hidden="1">
      <c r="B45" s="213" t="s">
        <v>83</v>
      </c>
      <c r="C45" s="729">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hidden="1">
      <c r="B46" s="213" t="s">
        <v>84</v>
      </c>
      <c r="C46" s="729">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hidden="1">
      <c r="B47" s="213" t="s">
        <v>85</v>
      </c>
      <c r="C47" s="745">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hidden="1">
      <c r="B48" s="213" t="s">
        <v>86</v>
      </c>
      <c r="C48" s="745">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hidden="1">
      <c r="B49" s="213" t="s">
        <v>87</v>
      </c>
      <c r="C49" s="745">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hidden="1">
      <c r="B50" s="213" t="s">
        <v>88</v>
      </c>
      <c r="C50" s="745">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hidden="1">
      <c r="B51" s="213" t="s">
        <v>89</v>
      </c>
      <c r="C51" s="745">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hidden="1">
      <c r="B52" s="213" t="s">
        <v>91</v>
      </c>
      <c r="C52" s="23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hidden="1">
      <c r="B53" s="213" t="s">
        <v>90</v>
      </c>
      <c r="C53" s="233">
        <v>1.38E-2</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hidden="1">
      <c r="B54" s="235" t="s">
        <v>92</v>
      </c>
      <c r="C54" s="236"/>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hidden="1">
      <c r="B55" s="213" t="s">
        <v>703</v>
      </c>
      <c r="C55" s="233"/>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idden="1">
      <c r="B56" s="213" t="s">
        <v>704</v>
      </c>
      <c r="C56" s="233"/>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 hidden="1" thickBot="1">
      <c r="B57" s="213" t="s">
        <v>705</v>
      </c>
      <c r="C57" s="233"/>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 hidden="1" thickTop="1">
      <c r="B58" s="235" t="s">
        <v>706</v>
      </c>
      <c r="C58" s="236"/>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hidden="1">
      <c r="B59" s="213" t="s">
        <v>707</v>
      </c>
      <c r="C59" s="233"/>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hidden="1">
      <c r="B60" s="213" t="s">
        <v>708</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hidden="1">
      <c r="A61" s="28"/>
      <c r="B61" s="213" t="s">
        <v>709</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hidden="1">
      <c r="B62" s="235" t="s">
        <v>710</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hidden="1">
      <c r="B63" s="213" t="s">
        <v>712</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hidden="1">
      <c r="B64" s="213" t="s">
        <v>713</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hidden="1">
      <c r="B65" s="213" t="s">
        <v>714</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hidden="1">
      <c r="B66" s="235" t="s">
        <v>715</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hidden="1">
      <c r="B67" s="213" t="s">
        <v>717</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hidden="1">
      <c r="B68" s="213" t="s">
        <v>718</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hidden="1">
      <c r="B69" s="213" t="s">
        <v>719</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hidden="1">
      <c r="B70" s="235" t="s">
        <v>720</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hidden="1">
      <c r="B71" s="213" t="s">
        <v>721</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 hidden="1" thickBot="1">
      <c r="B72" s="213" t="s">
        <v>722</v>
      </c>
      <c r="C72" s="233"/>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 hidden="1" thickTop="1">
      <c r="B73" s="213" t="s">
        <v>723</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hidden="1">
      <c r="B74" s="235" t="s">
        <v>724</v>
      </c>
      <c r="C74" s="23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hidden="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hidden="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9" hidden="1">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hidden="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hidden="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hidden="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hidden="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hidden="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hidden="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hidden="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hidden="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hidden="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 hidden="1"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 hidden="1"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hidden="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hidden="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hidden="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hidden="1"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hidden="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hidden="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hidden="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hidden="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hidden="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hidden="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hidden="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hidden="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hidden="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 hidden="1" thickBot="1">
      <c r="B102" s="66"/>
      <c r="E102" s="216" t="s">
        <v>466</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 hidden="1"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hidden="1">
      <c r="B104" s="66"/>
      <c r="E104" s="225" t="s">
        <v>430</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hidden="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hidden="1">
      <c r="B106" s="66"/>
      <c r="E106" s="214">
        <v>42767</v>
      </c>
      <c r="F106" s="214" t="s">
        <v>184</v>
      </c>
      <c r="G106" s="215" t="s">
        <v>65</v>
      </c>
      <c r="H106" s="240">
        <f t="shared" ref="H106:H107" si="48">$C$39/12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v>
      </c>
    </row>
    <row r="107" spans="2:23" s="9" customFormat="1" hidden="1">
      <c r="B107" s="66"/>
      <c r="E107" s="214">
        <v>42795</v>
      </c>
      <c r="F107" s="214" t="s">
        <v>184</v>
      </c>
      <c r="G107" s="215" t="s">
        <v>65</v>
      </c>
      <c r="H107" s="240">
        <f t="shared" si="48"/>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v>
      </c>
    </row>
    <row r="108" spans="2:23" s="8" customFormat="1" hidden="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v>
      </c>
    </row>
    <row r="109" spans="2:23" s="9" customFormat="1" hidden="1">
      <c r="B109" s="66"/>
      <c r="E109" s="214">
        <v>42856</v>
      </c>
      <c r="F109" s="214" t="s">
        <v>184</v>
      </c>
      <c r="G109" s="215" t="s">
        <v>66</v>
      </c>
      <c r="H109" s="240">
        <f t="shared" ref="H109:H110" si="50">$C$40/12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v>
      </c>
    </row>
    <row r="110" spans="2:23" s="238" customFormat="1" hidden="1">
      <c r="B110" s="237"/>
      <c r="E110" s="214">
        <v>42887</v>
      </c>
      <c r="F110" s="214" t="s">
        <v>184</v>
      </c>
      <c r="G110" s="215" t="s">
        <v>66</v>
      </c>
      <c r="H110" s="240">
        <f t="shared" si="50"/>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v>
      </c>
    </row>
    <row r="111" spans="2:23" s="9" customFormat="1" hidden="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v>
      </c>
    </row>
    <row r="112" spans="2:23" s="9" customFormat="1" hidden="1">
      <c r="B112" s="66"/>
      <c r="E112" s="214">
        <v>42948</v>
      </c>
      <c r="F112" s="214" t="s">
        <v>184</v>
      </c>
      <c r="G112" s="215" t="s">
        <v>68</v>
      </c>
      <c r="H112" s="240">
        <f t="shared" ref="H112:H113" si="51">$C$41/12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v>
      </c>
    </row>
    <row r="113" spans="2:23" s="9" customFormat="1" hidden="1">
      <c r="B113" s="66"/>
      <c r="E113" s="214">
        <v>42979</v>
      </c>
      <c r="F113" s="214" t="s">
        <v>184</v>
      </c>
      <c r="G113" s="215" t="s">
        <v>68</v>
      </c>
      <c r="H113" s="240">
        <f t="shared" si="51"/>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v>
      </c>
    </row>
    <row r="114" spans="2:23" s="9" customFormat="1" hidden="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v>
      </c>
    </row>
    <row r="115" spans="2:23" s="9" customFormat="1" hidden="1">
      <c r="B115" s="66"/>
      <c r="E115" s="214">
        <v>43040</v>
      </c>
      <c r="F115" s="214" t="s">
        <v>184</v>
      </c>
      <c r="G115" s="215" t="s">
        <v>69</v>
      </c>
      <c r="H115" s="240">
        <f t="shared" ref="H115:H116" si="52">$C$42/12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v>
      </c>
    </row>
    <row r="116" spans="2:23" s="9" customFormat="1" hidden="1">
      <c r="B116" s="66"/>
      <c r="E116" s="214">
        <v>43070</v>
      </c>
      <c r="F116" s="214" t="s">
        <v>184</v>
      </c>
      <c r="G116" s="215" t="s">
        <v>69</v>
      </c>
      <c r="H116" s="240">
        <f t="shared" si="52"/>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v>
      </c>
    </row>
    <row r="117" spans="2:23" s="9" customFormat="1" ht="15" hidden="1" thickBot="1">
      <c r="B117" s="66"/>
      <c r="E117" s="216" t="s">
        <v>467</v>
      </c>
      <c r="F117" s="216"/>
      <c r="G117" s="217"/>
      <c r="H117" s="218"/>
      <c r="I117" s="219">
        <f>SUM(I104:I116)</f>
        <v>0</v>
      </c>
      <c r="J117" s="219">
        <f>SUM(J104:J116)</f>
        <v>0</v>
      </c>
      <c r="K117" s="219">
        <f t="shared" ref="K117:O117" si="53">SUM(K104:K116)</f>
        <v>0</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0</v>
      </c>
    </row>
    <row r="118" spans="2:23" s="9" customFormat="1" ht="15" hidden="1"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0</v>
      </c>
      <c r="J119" s="228">
        <f t="shared" ref="J119" si="55">J117+J118</f>
        <v>0</v>
      </c>
      <c r="K119" s="228">
        <f t="shared" ref="K119" si="56">K117+K118</f>
        <v>0</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0</v>
      </c>
    </row>
    <row r="120" spans="2:23" s="9" customFormat="1">
      <c r="B120" s="66"/>
      <c r="E120" s="214">
        <v>43101</v>
      </c>
      <c r="F120" s="214" t="s">
        <v>185</v>
      </c>
      <c r="G120" s="215" t="s">
        <v>65</v>
      </c>
      <c r="H120" s="240">
        <v>1.4999999999999999E-2</v>
      </c>
      <c r="I120" s="230">
        <f>+'6-b Carrying Charges'!J6</f>
        <v>0</v>
      </c>
      <c r="J120" s="230">
        <f>+'6-b Carrying Charges'!K6</f>
        <v>0</v>
      </c>
      <c r="K120" s="230">
        <f>+'6-b Carrying Charges'!L6</f>
        <v>0</v>
      </c>
      <c r="L120" s="230">
        <f>+'6-b Carrying Charges'!M6</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v>1.4999999999999999E-2</v>
      </c>
      <c r="I121" s="230">
        <f>+'6-b Carrying Charges'!J7</f>
        <v>5.4450000000000003</v>
      </c>
      <c r="J121" s="230">
        <f>+'6-b Carrying Charges'!K7</f>
        <v>2.7279999999999998</v>
      </c>
      <c r="K121" s="230">
        <f>+'6-b Carrying Charges'!L7</f>
        <v>9.4380000000000006</v>
      </c>
      <c r="L121" s="230">
        <f>+'6-b Carrying Charges'!M7</f>
        <v>4.3890000000000002</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2">SUM(I121:V121)</f>
        <v>22</v>
      </c>
    </row>
    <row r="122" spans="2:23" s="9" customFormat="1">
      <c r="B122" s="66"/>
      <c r="E122" s="214">
        <v>43160</v>
      </c>
      <c r="F122" s="214" t="s">
        <v>185</v>
      </c>
      <c r="G122" s="215" t="s">
        <v>65</v>
      </c>
      <c r="H122" s="240">
        <v>1.4999999999999999E-2</v>
      </c>
      <c r="I122" s="230">
        <f>+'6-b Carrying Charges'!J8</f>
        <v>10.89</v>
      </c>
      <c r="J122" s="230">
        <f>+'6-b Carrying Charges'!K8</f>
        <v>5.4559999999999995</v>
      </c>
      <c r="K122" s="230">
        <f>+'6-b Carrying Charges'!L8</f>
        <v>18.876000000000001</v>
      </c>
      <c r="L122" s="230">
        <f>+'6-b Carrying Charges'!M8</f>
        <v>8.7780000000000005</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2"/>
        <v>44</v>
      </c>
    </row>
    <row r="123" spans="2:23" s="8" customFormat="1">
      <c r="B123" s="239"/>
      <c r="E123" s="214">
        <v>43191</v>
      </c>
      <c r="F123" s="214" t="s">
        <v>185</v>
      </c>
      <c r="G123" s="215" t="s">
        <v>66</v>
      </c>
      <c r="H123" s="240">
        <v>1.89E-2</v>
      </c>
      <c r="I123" s="230">
        <f>+'6-b Carrying Charges'!J9</f>
        <v>20.5425</v>
      </c>
      <c r="J123" s="230">
        <f>+'6-b Carrying Charges'!K9</f>
        <v>10.292</v>
      </c>
      <c r="K123" s="230">
        <f>+'6-b Carrying Charges'!L9</f>
        <v>35.606999999999999</v>
      </c>
      <c r="L123" s="230">
        <f>+'6-b Carrying Charges'!M9</f>
        <v>16.558500000000002</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2"/>
        <v>83</v>
      </c>
    </row>
    <row r="124" spans="2:23" s="9" customFormat="1">
      <c r="B124" s="66"/>
      <c r="E124" s="214">
        <v>43221</v>
      </c>
      <c r="F124" s="214" t="s">
        <v>185</v>
      </c>
      <c r="G124" s="215" t="s">
        <v>66</v>
      </c>
      <c r="H124" s="240">
        <v>1.89E-2</v>
      </c>
      <c r="I124" s="230">
        <f>+'6-b Carrying Charges'!J10</f>
        <v>27.4725</v>
      </c>
      <c r="J124" s="230">
        <f>+'6-b Carrying Charges'!K10</f>
        <v>13.763999999999999</v>
      </c>
      <c r="K124" s="230">
        <f>+'6-b Carrying Charges'!L10</f>
        <v>47.619</v>
      </c>
      <c r="L124" s="230">
        <f>+'6-b Carrying Charges'!M10</f>
        <v>22.144500000000001</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2"/>
        <v>111</v>
      </c>
    </row>
    <row r="125" spans="2:23" s="238" customFormat="1">
      <c r="B125" s="237"/>
      <c r="E125" s="214">
        <v>43252</v>
      </c>
      <c r="F125" s="214" t="s">
        <v>185</v>
      </c>
      <c r="G125" s="215" t="s">
        <v>66</v>
      </c>
      <c r="H125" s="240">
        <v>1.89E-2</v>
      </c>
      <c r="I125" s="230">
        <f>+'6-b Carrying Charges'!J11</f>
        <v>34.155000000000001</v>
      </c>
      <c r="J125" s="230">
        <f>+'6-b Carrying Charges'!K11</f>
        <v>17.111999999999998</v>
      </c>
      <c r="K125" s="230">
        <f>+'6-b Carrying Charges'!L11</f>
        <v>59.201999999999998</v>
      </c>
      <c r="L125" s="230">
        <f>+'6-b Carrying Charges'!M11</f>
        <v>27.531000000000002</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2"/>
        <v>138</v>
      </c>
    </row>
    <row r="126" spans="2:23" s="9" customFormat="1">
      <c r="B126" s="66"/>
      <c r="E126" s="214">
        <v>43282</v>
      </c>
      <c r="F126" s="214" t="s">
        <v>185</v>
      </c>
      <c r="G126" s="215" t="s">
        <v>68</v>
      </c>
      <c r="H126" s="240">
        <v>1.89E-2</v>
      </c>
      <c r="I126" s="230">
        <f>+'6-b Carrying Charges'!J12</f>
        <v>54.697499999999998</v>
      </c>
      <c r="J126" s="230">
        <f>+'6-b Carrying Charges'!K12</f>
        <v>27.404</v>
      </c>
      <c r="K126" s="230">
        <f>+'6-b Carrying Charges'!L12</f>
        <v>94.808999999999997</v>
      </c>
      <c r="L126" s="230">
        <f>+'6-b Carrying Charges'!M12</f>
        <v>44.089500000000001</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2"/>
        <v>221</v>
      </c>
    </row>
    <row r="127" spans="2:23" s="9" customFormat="1">
      <c r="B127" s="66"/>
      <c r="E127" s="214">
        <v>43313</v>
      </c>
      <c r="F127" s="214" t="s">
        <v>185</v>
      </c>
      <c r="G127" s="215" t="s">
        <v>68</v>
      </c>
      <c r="H127" s="240">
        <v>1.89E-2</v>
      </c>
      <c r="I127" s="230">
        <f>+'6-b Carrying Charges'!J13</f>
        <v>66.825000000000003</v>
      </c>
      <c r="J127" s="230">
        <f>+'6-b Carrying Charges'!K13</f>
        <v>33.479999999999997</v>
      </c>
      <c r="K127" s="230">
        <f>+'6-b Carrying Charges'!L13</f>
        <v>115.83</v>
      </c>
      <c r="L127" s="230">
        <f>+'6-b Carrying Charges'!M13</f>
        <v>53.865000000000002</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2"/>
        <v>270</v>
      </c>
    </row>
    <row r="128" spans="2:23" s="9" customFormat="1">
      <c r="B128" s="66"/>
      <c r="E128" s="214">
        <v>43344</v>
      </c>
      <c r="F128" s="214" t="s">
        <v>185</v>
      </c>
      <c r="G128" s="215" t="s">
        <v>68</v>
      </c>
      <c r="H128" s="240">
        <v>1.89E-2</v>
      </c>
      <c r="I128" s="230">
        <f>+'6-b Carrying Charges'!J14</f>
        <v>78.952500000000001</v>
      </c>
      <c r="J128" s="230">
        <f>+'6-b Carrying Charges'!K14</f>
        <v>39.555999999999997</v>
      </c>
      <c r="K128" s="230">
        <f>+'6-b Carrying Charges'!L14</f>
        <v>136.851</v>
      </c>
      <c r="L128" s="230">
        <f>+'6-b Carrying Charges'!M14</f>
        <v>63.640500000000003</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2"/>
        <v>319</v>
      </c>
    </row>
    <row r="129" spans="2:23" s="9" customFormat="1">
      <c r="B129" s="66"/>
      <c r="E129" s="214">
        <v>43374</v>
      </c>
      <c r="F129" s="214" t="s">
        <v>185</v>
      </c>
      <c r="G129" s="215" t="s">
        <v>69</v>
      </c>
      <c r="H129" s="240">
        <v>2.1700000000000001E-2</v>
      </c>
      <c r="I129" s="230">
        <f>+'6-b Carrying Charges'!J15</f>
        <v>104.44499999999999</v>
      </c>
      <c r="J129" s="230">
        <f>+'6-b Carrying Charges'!K15</f>
        <v>52.328000000000003</v>
      </c>
      <c r="K129" s="230">
        <f>+'6-b Carrying Charges'!L15</f>
        <v>181.03800000000001</v>
      </c>
      <c r="L129" s="230">
        <f>+'6-b Carrying Charges'!M15</f>
        <v>84.189000000000007</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2"/>
        <v>422.00000000000006</v>
      </c>
    </row>
    <row r="130" spans="2:23" s="9" customFormat="1">
      <c r="B130" s="66"/>
      <c r="E130" s="214">
        <v>43405</v>
      </c>
      <c r="F130" s="214" t="s">
        <v>185</v>
      </c>
      <c r="G130" s="215" t="s">
        <v>69</v>
      </c>
      <c r="H130" s="240">
        <v>2.1700000000000001E-2</v>
      </c>
      <c r="I130" s="230">
        <f>+'6-b Carrying Charges'!J16</f>
        <v>118.55249999999999</v>
      </c>
      <c r="J130" s="230">
        <f>+'6-b Carrying Charges'!K16</f>
        <v>59.396000000000001</v>
      </c>
      <c r="K130" s="230">
        <f>+'6-b Carrying Charges'!L16</f>
        <v>205.49099999999999</v>
      </c>
      <c r="L130" s="230">
        <f>+'6-b Carrying Charges'!M16</f>
        <v>95.560500000000005</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2"/>
        <v>478.99999999999994</v>
      </c>
    </row>
    <row r="131" spans="2:23" s="9" customFormat="1">
      <c r="B131" s="66"/>
      <c r="E131" s="214">
        <v>43435</v>
      </c>
      <c r="F131" s="214" t="s">
        <v>185</v>
      </c>
      <c r="G131" s="215" t="s">
        <v>69</v>
      </c>
      <c r="H131" s="240">
        <v>2.1700000000000001E-2</v>
      </c>
      <c r="I131" s="230">
        <f>+'6-b Carrying Charges'!J17</f>
        <v>132.41249999999999</v>
      </c>
      <c r="J131" s="230">
        <f>+'6-b Carrying Charges'!K17</f>
        <v>66.34</v>
      </c>
      <c r="K131" s="230">
        <f>+'6-b Carrying Charges'!L17</f>
        <v>229.51499999999999</v>
      </c>
      <c r="L131" s="230">
        <f>+'6-b Carrying Charges'!M17</f>
        <v>106.7325</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2"/>
        <v>535</v>
      </c>
    </row>
    <row r="132" spans="2:23" s="9" customFormat="1" ht="15" thickBot="1">
      <c r="B132" s="66"/>
      <c r="E132" s="216" t="s">
        <v>468</v>
      </c>
      <c r="F132" s="216"/>
      <c r="G132" s="217"/>
      <c r="H132" s="218"/>
      <c r="I132" s="219">
        <f>SUM(I119:I131)</f>
        <v>654.39</v>
      </c>
      <c r="J132" s="219">
        <f>SUM(J119:J131)</f>
        <v>327.85599999999999</v>
      </c>
      <c r="K132" s="219">
        <f t="shared" ref="K132:O132" si="63">SUM(K119:K131)</f>
        <v>1134.2759999999998</v>
      </c>
      <c r="L132" s="219">
        <f t="shared" si="63"/>
        <v>527.47799999999995</v>
      </c>
      <c r="M132" s="219">
        <f t="shared" si="63"/>
        <v>0</v>
      </c>
      <c r="N132" s="219">
        <f t="shared" si="63"/>
        <v>0</v>
      </c>
      <c r="O132" s="219">
        <f t="shared" si="63"/>
        <v>0</v>
      </c>
      <c r="P132" s="219">
        <f t="shared" ref="P132:V132" si="64">SUM(P119:P131)</f>
        <v>0</v>
      </c>
      <c r="Q132" s="219">
        <f t="shared" si="64"/>
        <v>0</v>
      </c>
      <c r="R132" s="219">
        <f t="shared" si="64"/>
        <v>0</v>
      </c>
      <c r="S132" s="219">
        <f t="shared" si="64"/>
        <v>0</v>
      </c>
      <c r="T132" s="219">
        <f t="shared" si="64"/>
        <v>0</v>
      </c>
      <c r="U132" s="219">
        <f t="shared" si="64"/>
        <v>0</v>
      </c>
      <c r="V132" s="219">
        <f t="shared" si="64"/>
        <v>0</v>
      </c>
      <c r="W132" s="219">
        <f>SUM(W119:W131)</f>
        <v>2644</v>
      </c>
    </row>
    <row r="133" spans="2:23" s="9" customFormat="1" ht="1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654.39</v>
      </c>
      <c r="J134" s="228">
        <f t="shared" ref="J134" si="65">J132+J133</f>
        <v>327.85599999999999</v>
      </c>
      <c r="K134" s="228">
        <f t="shared" ref="K134" si="66">K132+K133</f>
        <v>1134.2759999999998</v>
      </c>
      <c r="L134" s="228">
        <f t="shared" ref="L134" si="67">L132+L133</f>
        <v>527.47799999999995</v>
      </c>
      <c r="M134" s="228">
        <f t="shared" ref="M134" si="68">M132+M133</f>
        <v>0</v>
      </c>
      <c r="N134" s="228">
        <f t="shared" ref="N134" si="69">N132+N133</f>
        <v>0</v>
      </c>
      <c r="O134" s="228">
        <f t="shared" ref="O134:V134" si="70">O132+O133</f>
        <v>0</v>
      </c>
      <c r="P134" s="228">
        <f t="shared" si="70"/>
        <v>0</v>
      </c>
      <c r="Q134" s="228">
        <f t="shared" si="70"/>
        <v>0</v>
      </c>
      <c r="R134" s="228">
        <f t="shared" si="70"/>
        <v>0</v>
      </c>
      <c r="S134" s="228">
        <f t="shared" si="70"/>
        <v>0</v>
      </c>
      <c r="T134" s="228">
        <f t="shared" si="70"/>
        <v>0</v>
      </c>
      <c r="U134" s="228">
        <f t="shared" si="70"/>
        <v>0</v>
      </c>
      <c r="V134" s="228">
        <f t="shared" si="70"/>
        <v>0</v>
      </c>
      <c r="W134" s="228">
        <f>W132+W133</f>
        <v>2644</v>
      </c>
    </row>
    <row r="135" spans="2:23" s="9" customFormat="1">
      <c r="B135" s="66"/>
      <c r="E135" s="214">
        <v>43466</v>
      </c>
      <c r="F135" s="214" t="s">
        <v>186</v>
      </c>
      <c r="G135" s="215" t="s">
        <v>65</v>
      </c>
      <c r="H135" s="240">
        <v>2.4500000000000001E-2</v>
      </c>
      <c r="I135" s="230">
        <f>+'6-b Carrying Charges'!J20</f>
        <v>187.35749999999999</v>
      </c>
      <c r="J135" s="230">
        <f>+'6-b Carrying Charges'!K20</f>
        <v>93.867999999999995</v>
      </c>
      <c r="K135" s="230">
        <f>+'6-b Carrying Charges'!L20</f>
        <v>324.75299999999999</v>
      </c>
      <c r="L135" s="230">
        <f>+'6-b Carrying Charges'!M20</f>
        <v>151.0215</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757</v>
      </c>
    </row>
    <row r="136" spans="2:23" s="9" customFormat="1">
      <c r="B136" s="66"/>
      <c r="E136" s="214">
        <v>43497</v>
      </c>
      <c r="F136" s="214" t="s">
        <v>186</v>
      </c>
      <c r="G136" s="215" t="s">
        <v>65</v>
      </c>
      <c r="H136" s="240">
        <v>2.4500000000000001E-2</v>
      </c>
      <c r="I136" s="230">
        <f>+'6-b Carrying Charges'!J21</f>
        <v>187.35749999999999</v>
      </c>
      <c r="J136" s="230">
        <f>+'6-b Carrying Charges'!K21</f>
        <v>93.867999999999995</v>
      </c>
      <c r="K136" s="230">
        <f>+'6-b Carrying Charges'!L21</f>
        <v>324.75299999999999</v>
      </c>
      <c r="L136" s="230">
        <f>+'6-b Carrying Charges'!M21</f>
        <v>151.0215</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1">SUM(I136:V136)</f>
        <v>757</v>
      </c>
    </row>
    <row r="137" spans="2:23" s="9" customFormat="1">
      <c r="B137" s="66"/>
      <c r="E137" s="214">
        <v>43525</v>
      </c>
      <c r="F137" s="214" t="s">
        <v>186</v>
      </c>
      <c r="G137" s="215" t="s">
        <v>65</v>
      </c>
      <c r="H137" s="240">
        <v>2.4500000000000001E-2</v>
      </c>
      <c r="I137" s="230">
        <f>+'6-b Carrying Charges'!J22</f>
        <v>187.35749999999999</v>
      </c>
      <c r="J137" s="230">
        <f>+'6-b Carrying Charges'!K22</f>
        <v>93.867999999999995</v>
      </c>
      <c r="K137" s="230">
        <f>+'6-b Carrying Charges'!L22</f>
        <v>324.75299999999999</v>
      </c>
      <c r="L137" s="230">
        <f>+'6-b Carrying Charges'!M22</f>
        <v>151.0215</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1"/>
        <v>757</v>
      </c>
    </row>
    <row r="138" spans="2:23" s="8" customFormat="1">
      <c r="B138" s="239"/>
      <c r="E138" s="214">
        <v>43556</v>
      </c>
      <c r="F138" s="214" t="s">
        <v>186</v>
      </c>
      <c r="G138" s="215" t="s">
        <v>66</v>
      </c>
      <c r="H138" s="240">
        <v>2.18E-2</v>
      </c>
      <c r="I138" s="230">
        <f>+'6-b Carrying Charges'!J23</f>
        <v>166.815</v>
      </c>
      <c r="J138" s="230">
        <f>+'6-b Carrying Charges'!K23</f>
        <v>83.575999999999993</v>
      </c>
      <c r="K138" s="230">
        <f>+'6-b Carrying Charges'!L23</f>
        <v>289.14600000000002</v>
      </c>
      <c r="L138" s="230">
        <f>+'6-b Carrying Charges'!M23</f>
        <v>134.46299999999999</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1"/>
        <v>674</v>
      </c>
    </row>
    <row r="139" spans="2:23" s="9" customFormat="1">
      <c r="B139" s="66"/>
      <c r="E139" s="214">
        <v>43586</v>
      </c>
      <c r="F139" s="214" t="s">
        <v>186</v>
      </c>
      <c r="G139" s="215" t="s">
        <v>66</v>
      </c>
      <c r="H139" s="240">
        <v>2.18E-2</v>
      </c>
      <c r="I139" s="230">
        <f>+'6-b Carrying Charges'!J24</f>
        <v>166.815</v>
      </c>
      <c r="J139" s="230">
        <f>+'6-b Carrying Charges'!K24</f>
        <v>83.575999999999993</v>
      </c>
      <c r="K139" s="230">
        <f>+'6-b Carrying Charges'!L24</f>
        <v>289.14600000000002</v>
      </c>
      <c r="L139" s="230">
        <f>+'6-b Carrying Charges'!M24</f>
        <v>134.46299999999999</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1"/>
        <v>674</v>
      </c>
    </row>
    <row r="140" spans="2:23" s="9" customFormat="1">
      <c r="B140" s="66"/>
      <c r="E140" s="214">
        <v>43617</v>
      </c>
      <c r="F140" s="214" t="s">
        <v>186</v>
      </c>
      <c r="G140" s="215" t="s">
        <v>66</v>
      </c>
      <c r="H140" s="240">
        <v>2.18E-2</v>
      </c>
      <c r="I140" s="230">
        <f>+'6-b Carrying Charges'!J25</f>
        <v>166.815</v>
      </c>
      <c r="J140" s="230">
        <f>+'6-b Carrying Charges'!K25</f>
        <v>83.575999999999993</v>
      </c>
      <c r="K140" s="230">
        <f>+'6-b Carrying Charges'!L25</f>
        <v>289.14600000000002</v>
      </c>
      <c r="L140" s="230">
        <f>+'6-b Carrying Charges'!M25</f>
        <v>134.46299999999999</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1"/>
        <v>674</v>
      </c>
    </row>
    <row r="141" spans="2:23" s="9" customFormat="1">
      <c r="B141" s="66"/>
      <c r="E141" s="214">
        <v>43647</v>
      </c>
      <c r="F141" s="214" t="s">
        <v>186</v>
      </c>
      <c r="G141" s="215" t="s">
        <v>68</v>
      </c>
      <c r="H141" s="240">
        <v>2.18E-2</v>
      </c>
      <c r="I141" s="230">
        <f>+'6-b Carrying Charges'!J26</f>
        <v>166.815</v>
      </c>
      <c r="J141" s="230">
        <f>+'6-b Carrying Charges'!K26</f>
        <v>83.575999999999993</v>
      </c>
      <c r="K141" s="230">
        <f>+'6-b Carrying Charges'!L26</f>
        <v>289.14600000000002</v>
      </c>
      <c r="L141" s="230">
        <f>+'6-b Carrying Charges'!M26</f>
        <v>134.46299999999999</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1"/>
        <v>674</v>
      </c>
    </row>
    <row r="142" spans="2:23" s="9" customFormat="1">
      <c r="B142" s="66"/>
      <c r="E142" s="214">
        <v>43678</v>
      </c>
      <c r="F142" s="214" t="s">
        <v>186</v>
      </c>
      <c r="G142" s="215" t="s">
        <v>68</v>
      </c>
      <c r="H142" s="240">
        <v>2.18E-2</v>
      </c>
      <c r="I142" s="230">
        <f>+'6-b Carrying Charges'!J27</f>
        <v>166.815</v>
      </c>
      <c r="J142" s="230">
        <f>+'6-b Carrying Charges'!K27</f>
        <v>83.575999999999993</v>
      </c>
      <c r="K142" s="230">
        <f>+'6-b Carrying Charges'!L27</f>
        <v>289.14600000000002</v>
      </c>
      <c r="L142" s="230">
        <f>+'6-b Carrying Charges'!M27</f>
        <v>134.46299999999999</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1"/>
        <v>674</v>
      </c>
    </row>
    <row r="143" spans="2:23" s="9" customFormat="1">
      <c r="B143" s="66"/>
      <c r="E143" s="214">
        <v>43709</v>
      </c>
      <c r="F143" s="214" t="s">
        <v>186</v>
      </c>
      <c r="G143" s="215" t="s">
        <v>68</v>
      </c>
      <c r="H143" s="240">
        <v>2.18E-2</v>
      </c>
      <c r="I143" s="230">
        <f>+'6-b Carrying Charges'!J28</f>
        <v>166.815</v>
      </c>
      <c r="J143" s="230">
        <f>+'6-b Carrying Charges'!K28</f>
        <v>83.575999999999993</v>
      </c>
      <c r="K143" s="230">
        <f>+'6-b Carrying Charges'!L28</f>
        <v>289.14600000000002</v>
      </c>
      <c r="L143" s="230">
        <f>+'6-b Carrying Charges'!M28</f>
        <v>134.46299999999999</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1"/>
        <v>674</v>
      </c>
    </row>
    <row r="144" spans="2:23" s="9" customFormat="1">
      <c r="B144" s="66"/>
      <c r="E144" s="214">
        <v>43739</v>
      </c>
      <c r="F144" s="214" t="s">
        <v>186</v>
      </c>
      <c r="G144" s="215" t="s">
        <v>69</v>
      </c>
      <c r="H144" s="240">
        <v>2.18E-2</v>
      </c>
      <c r="I144" s="230">
        <f>+'6-b Carrying Charges'!J29</f>
        <v>166.815</v>
      </c>
      <c r="J144" s="230">
        <f>+'6-b Carrying Charges'!K29</f>
        <v>83.575999999999993</v>
      </c>
      <c r="K144" s="230">
        <f>+'6-b Carrying Charges'!L29</f>
        <v>289.14600000000002</v>
      </c>
      <c r="L144" s="230">
        <f>+'6-b Carrying Charges'!M29</f>
        <v>134.46299999999999</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1"/>
        <v>674</v>
      </c>
    </row>
    <row r="145" spans="2:23" s="9" customFormat="1">
      <c r="B145" s="66"/>
      <c r="E145" s="214">
        <v>43770</v>
      </c>
      <c r="F145" s="214" t="s">
        <v>186</v>
      </c>
      <c r="G145" s="215" t="s">
        <v>69</v>
      </c>
      <c r="H145" s="240">
        <v>2.18E-2</v>
      </c>
      <c r="I145" s="230">
        <f>+'6-b Carrying Charges'!J30</f>
        <v>166.815</v>
      </c>
      <c r="J145" s="230">
        <f>+'6-b Carrying Charges'!K30</f>
        <v>83.575999999999993</v>
      </c>
      <c r="K145" s="230">
        <f>+'6-b Carrying Charges'!L30</f>
        <v>289.14600000000002</v>
      </c>
      <c r="L145" s="230">
        <f>+'6-b Carrying Charges'!M30</f>
        <v>134.46299999999999</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1"/>
        <v>674</v>
      </c>
    </row>
    <row r="146" spans="2:23" s="9" customFormat="1">
      <c r="B146" s="66"/>
      <c r="E146" s="214">
        <v>43800</v>
      </c>
      <c r="F146" s="214" t="s">
        <v>186</v>
      </c>
      <c r="G146" s="215" t="s">
        <v>69</v>
      </c>
      <c r="H146" s="240">
        <v>2.18E-2</v>
      </c>
      <c r="I146" s="230">
        <f>+'6-b Carrying Charges'!J31</f>
        <v>166.815</v>
      </c>
      <c r="J146" s="230">
        <f>+'6-b Carrying Charges'!K31</f>
        <v>83.575999999999993</v>
      </c>
      <c r="K146" s="230">
        <f>+'6-b Carrying Charges'!L31</f>
        <v>289.14600000000002</v>
      </c>
      <c r="L146" s="230">
        <f>+'6-b Carrying Charges'!M31</f>
        <v>134.46299999999999</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1"/>
        <v>674</v>
      </c>
    </row>
    <row r="147" spans="2:23" s="9" customFormat="1" ht="15" thickBot="1">
      <c r="B147" s="66"/>
      <c r="E147" s="216" t="s">
        <v>469</v>
      </c>
      <c r="F147" s="216"/>
      <c r="G147" s="217"/>
      <c r="H147" s="218"/>
      <c r="I147" s="219">
        <f>SUM(I134:I146)</f>
        <v>2717.7975000000006</v>
      </c>
      <c r="J147" s="219">
        <f>SUM(J134:J146)</f>
        <v>1361.6440000000002</v>
      </c>
      <c r="K147" s="219">
        <f t="shared" ref="K147:O147" si="72">SUM(K134:K146)</f>
        <v>4710.8490000000002</v>
      </c>
      <c r="L147" s="219">
        <f t="shared" si="72"/>
        <v>2190.7094999999999</v>
      </c>
      <c r="M147" s="219">
        <f t="shared" si="72"/>
        <v>0</v>
      </c>
      <c r="N147" s="219">
        <f t="shared" si="72"/>
        <v>0</v>
      </c>
      <c r="O147" s="219">
        <f t="shared" si="72"/>
        <v>0</v>
      </c>
      <c r="P147" s="219">
        <f t="shared" ref="P147:V147" si="73">SUM(P134:P146)</f>
        <v>0</v>
      </c>
      <c r="Q147" s="219">
        <f t="shared" si="73"/>
        <v>0</v>
      </c>
      <c r="R147" s="219">
        <f t="shared" si="73"/>
        <v>0</v>
      </c>
      <c r="S147" s="219">
        <f t="shared" si="73"/>
        <v>0</v>
      </c>
      <c r="T147" s="219">
        <f t="shared" si="73"/>
        <v>0</v>
      </c>
      <c r="U147" s="219">
        <f t="shared" si="73"/>
        <v>0</v>
      </c>
      <c r="V147" s="219">
        <f t="shared" si="73"/>
        <v>0</v>
      </c>
      <c r="W147" s="219">
        <f>SUM(W134:W146)</f>
        <v>10981</v>
      </c>
    </row>
    <row r="148" spans="2:23" s="9" customFormat="1" ht="1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2717.7975000000006</v>
      </c>
      <c r="J149" s="228">
        <f t="shared" ref="J149" si="74">J147+J148</f>
        <v>1361.6440000000002</v>
      </c>
      <c r="K149" s="228">
        <f t="shared" ref="K149" si="75">K147+K148</f>
        <v>4710.8490000000002</v>
      </c>
      <c r="L149" s="228">
        <f t="shared" ref="L149" si="76">L147+L148</f>
        <v>2190.7094999999999</v>
      </c>
      <c r="M149" s="228">
        <f t="shared" ref="M149" si="77">M147+M148</f>
        <v>0</v>
      </c>
      <c r="N149" s="228">
        <f t="shared" ref="N149" si="78">N147+N148</f>
        <v>0</v>
      </c>
      <c r="O149" s="228">
        <f t="shared" ref="O149:V149" si="79">O147+O148</f>
        <v>0</v>
      </c>
      <c r="P149" s="228">
        <f t="shared" si="79"/>
        <v>0</v>
      </c>
      <c r="Q149" s="228">
        <f t="shared" si="79"/>
        <v>0</v>
      </c>
      <c r="R149" s="228">
        <f t="shared" si="79"/>
        <v>0</v>
      </c>
      <c r="S149" s="228">
        <f t="shared" si="79"/>
        <v>0</v>
      </c>
      <c r="T149" s="228">
        <f t="shared" si="79"/>
        <v>0</v>
      </c>
      <c r="U149" s="228">
        <f t="shared" si="79"/>
        <v>0</v>
      </c>
      <c r="V149" s="228">
        <f t="shared" si="79"/>
        <v>0</v>
      </c>
      <c r="W149" s="228">
        <f>W147+W148</f>
        <v>10981</v>
      </c>
    </row>
    <row r="150" spans="2:23" s="9" customFormat="1">
      <c r="B150" s="66"/>
      <c r="E150" s="214">
        <v>43831</v>
      </c>
      <c r="F150" s="214" t="s">
        <v>187</v>
      </c>
      <c r="G150" s="215" t="s">
        <v>65</v>
      </c>
      <c r="H150" s="240">
        <v>2.18E-2</v>
      </c>
      <c r="I150" s="230">
        <f>+'6-b Carrying Charges'!J34</f>
        <v>171.76499999999999</v>
      </c>
      <c r="J150" s="230">
        <f>+'6-b Carrying Charges'!K34</f>
        <v>86.055999999999997</v>
      </c>
      <c r="K150" s="230">
        <f>+'6-b Carrying Charges'!L34</f>
        <v>297.726</v>
      </c>
      <c r="L150" s="230">
        <f>+'6-b Carrying Charges'!M34</f>
        <v>138.453</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694</v>
      </c>
    </row>
    <row r="151" spans="2:23" s="9" customFormat="1">
      <c r="B151" s="66"/>
      <c r="E151" s="214">
        <v>43862</v>
      </c>
      <c r="F151" s="214" t="s">
        <v>187</v>
      </c>
      <c r="G151" s="215" t="s">
        <v>65</v>
      </c>
      <c r="H151" s="240">
        <v>2.18E-2</v>
      </c>
      <c r="I151" s="230">
        <f>+'6-b Carrying Charges'!J35</f>
        <v>171.76499999999999</v>
      </c>
      <c r="J151" s="230">
        <f>+'6-b Carrying Charges'!K35</f>
        <v>86.055999999999997</v>
      </c>
      <c r="K151" s="230">
        <f>+'6-b Carrying Charges'!L35</f>
        <v>297.726</v>
      </c>
      <c r="L151" s="230">
        <f>+'6-b Carrying Charges'!M35</f>
        <v>138.453</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0">SUM(I151:V151)</f>
        <v>694</v>
      </c>
    </row>
    <row r="152" spans="2:23" s="9" customFormat="1">
      <c r="B152" s="66"/>
      <c r="E152" s="214">
        <v>43891</v>
      </c>
      <c r="F152" s="214" t="s">
        <v>187</v>
      </c>
      <c r="G152" s="215" t="s">
        <v>65</v>
      </c>
      <c r="H152" s="240">
        <v>2.18E-2</v>
      </c>
      <c r="I152" s="230">
        <f>+'6-b Carrying Charges'!J36</f>
        <v>171.76499999999999</v>
      </c>
      <c r="J152" s="230">
        <f>+'6-b Carrying Charges'!K36</f>
        <v>86.055999999999997</v>
      </c>
      <c r="K152" s="230">
        <f>+'6-b Carrying Charges'!L36</f>
        <v>297.726</v>
      </c>
      <c r="L152" s="230">
        <f>+'6-b Carrying Charges'!M36</f>
        <v>138.453</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0"/>
        <v>694</v>
      </c>
    </row>
    <row r="153" spans="2:23" s="9" customFormat="1">
      <c r="B153" s="66"/>
      <c r="E153" s="214">
        <v>43922</v>
      </c>
      <c r="F153" s="214" t="s">
        <v>187</v>
      </c>
      <c r="G153" s="215" t="s">
        <v>66</v>
      </c>
      <c r="H153" s="240">
        <v>2.18E-2</v>
      </c>
      <c r="I153" s="230">
        <f>+'6-b Carrying Charges'!J37</f>
        <v>171.76499999999999</v>
      </c>
      <c r="J153" s="230">
        <f>+'6-b Carrying Charges'!K37</f>
        <v>86.055999999999997</v>
      </c>
      <c r="K153" s="230">
        <f>+'6-b Carrying Charges'!L37</f>
        <v>297.726</v>
      </c>
      <c r="L153" s="230">
        <f>+'6-b Carrying Charges'!M37</f>
        <v>138.453</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0"/>
        <v>694</v>
      </c>
    </row>
    <row r="154" spans="2:23" s="9" customFormat="1">
      <c r="B154" s="66"/>
      <c r="E154" s="214">
        <v>43952</v>
      </c>
      <c r="F154" s="214" t="s">
        <v>187</v>
      </c>
      <c r="G154" s="215" t="s">
        <v>66</v>
      </c>
      <c r="H154" s="240">
        <v>2.18E-2</v>
      </c>
      <c r="I154" s="230">
        <f>+'6-b Carrying Charges'!J38</f>
        <v>171.76499999999999</v>
      </c>
      <c r="J154" s="230">
        <f>+'6-b Carrying Charges'!K38</f>
        <v>86.055999999999997</v>
      </c>
      <c r="K154" s="230">
        <f>+'6-b Carrying Charges'!L38</f>
        <v>297.726</v>
      </c>
      <c r="L154" s="230">
        <f>+'6-b Carrying Charges'!M38</f>
        <v>138.453</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0"/>
        <v>694</v>
      </c>
    </row>
    <row r="155" spans="2:23" s="9" customFormat="1">
      <c r="B155" s="66"/>
      <c r="E155" s="214">
        <v>43983</v>
      </c>
      <c r="F155" s="214" t="s">
        <v>187</v>
      </c>
      <c r="G155" s="215" t="s">
        <v>66</v>
      </c>
      <c r="H155" s="240">
        <v>2.18E-2</v>
      </c>
      <c r="I155" s="230">
        <f>+'6-b Carrying Charges'!J39</f>
        <v>171.76499999999999</v>
      </c>
      <c r="J155" s="230">
        <f>+'6-b Carrying Charges'!K39</f>
        <v>86.055999999999997</v>
      </c>
      <c r="K155" s="230">
        <f>+'6-b Carrying Charges'!L39</f>
        <v>297.726</v>
      </c>
      <c r="L155" s="230">
        <f>+'6-b Carrying Charges'!M39</f>
        <v>138.453</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0"/>
        <v>694</v>
      </c>
    </row>
    <row r="156" spans="2:23" s="9" customFormat="1">
      <c r="B156" s="66"/>
      <c r="E156" s="214">
        <v>44013</v>
      </c>
      <c r="F156" s="214" t="s">
        <v>187</v>
      </c>
      <c r="G156" s="215" t="s">
        <v>68</v>
      </c>
      <c r="H156" s="240">
        <v>5.7000000000000002E-3</v>
      </c>
      <c r="I156" s="230">
        <f>+'6-b Carrying Charges'!J40</f>
        <v>44.797499999999999</v>
      </c>
      <c r="J156" s="230">
        <f>+'6-b Carrying Charges'!K40</f>
        <v>22.443999999999999</v>
      </c>
      <c r="K156" s="230">
        <f>+'6-b Carrying Charges'!L40</f>
        <v>77.649000000000001</v>
      </c>
      <c r="L156" s="230">
        <f>+'6-b Carrying Charges'!M40</f>
        <v>36.109500000000004</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0"/>
        <v>181</v>
      </c>
    </row>
    <row r="157" spans="2:23" s="9" customFormat="1">
      <c r="B157" s="66"/>
      <c r="E157" s="214">
        <v>44044</v>
      </c>
      <c r="F157" s="214" t="s">
        <v>187</v>
      </c>
      <c r="G157" s="215" t="s">
        <v>68</v>
      </c>
      <c r="H157" s="240">
        <v>5.7000000000000002E-3</v>
      </c>
      <c r="I157" s="230">
        <f>+'6-b Carrying Charges'!J41</f>
        <v>44.797499999999999</v>
      </c>
      <c r="J157" s="230">
        <f>+'6-b Carrying Charges'!K41</f>
        <v>22.443999999999999</v>
      </c>
      <c r="K157" s="230">
        <f>+'6-b Carrying Charges'!L41</f>
        <v>77.649000000000001</v>
      </c>
      <c r="L157" s="230">
        <f>+'6-b Carrying Charges'!M41</f>
        <v>36.109500000000004</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0"/>
        <v>181</v>
      </c>
    </row>
    <row r="158" spans="2:23" s="9" customFormat="1">
      <c r="B158" s="66"/>
      <c r="E158" s="214">
        <v>44075</v>
      </c>
      <c r="F158" s="214" t="s">
        <v>187</v>
      </c>
      <c r="G158" s="215" t="s">
        <v>68</v>
      </c>
      <c r="H158" s="240">
        <v>5.7000000000000002E-3</v>
      </c>
      <c r="I158" s="230">
        <f>+'6-b Carrying Charges'!J42</f>
        <v>44.797499999999999</v>
      </c>
      <c r="J158" s="230">
        <f>+'6-b Carrying Charges'!K42</f>
        <v>22.443999999999999</v>
      </c>
      <c r="K158" s="230">
        <f>+'6-b Carrying Charges'!L42</f>
        <v>77.649000000000001</v>
      </c>
      <c r="L158" s="230">
        <f>+'6-b Carrying Charges'!M42</f>
        <v>36.109500000000004</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0"/>
        <v>181</v>
      </c>
    </row>
    <row r="159" spans="2:23" s="9" customFormat="1">
      <c r="B159" s="66"/>
      <c r="E159" s="214">
        <v>44105</v>
      </c>
      <c r="F159" s="214" t="s">
        <v>187</v>
      </c>
      <c r="G159" s="215" t="s">
        <v>69</v>
      </c>
      <c r="H159" s="240">
        <v>5.7000000000000002E-3</v>
      </c>
      <c r="I159" s="230">
        <f>+'6-b Carrying Charges'!J43</f>
        <v>44.797499999999999</v>
      </c>
      <c r="J159" s="230">
        <f>+'6-b Carrying Charges'!K43</f>
        <v>22.443999999999999</v>
      </c>
      <c r="K159" s="230">
        <f>+'6-b Carrying Charges'!L43</f>
        <v>77.649000000000001</v>
      </c>
      <c r="L159" s="230">
        <f>+'6-b Carrying Charges'!M43</f>
        <v>36.109500000000004</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0"/>
        <v>181</v>
      </c>
    </row>
    <row r="160" spans="2:23" s="9" customFormat="1">
      <c r="B160" s="66"/>
      <c r="E160" s="214">
        <v>44136</v>
      </c>
      <c r="F160" s="214" t="s">
        <v>187</v>
      </c>
      <c r="G160" s="215" t="s">
        <v>69</v>
      </c>
      <c r="H160" s="240">
        <v>5.7000000000000002E-3</v>
      </c>
      <c r="I160" s="230">
        <f>+'6-b Carrying Charges'!J44</f>
        <v>44.797499999999999</v>
      </c>
      <c r="J160" s="230">
        <f>+'6-b Carrying Charges'!K44</f>
        <v>22.443999999999999</v>
      </c>
      <c r="K160" s="230">
        <f>+'6-b Carrying Charges'!L44</f>
        <v>77.649000000000001</v>
      </c>
      <c r="L160" s="230">
        <f>+'6-b Carrying Charges'!M44</f>
        <v>36.109500000000004</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0"/>
        <v>181</v>
      </c>
    </row>
    <row r="161" spans="2:23" s="9" customFormat="1">
      <c r="B161" s="66"/>
      <c r="E161" s="214">
        <v>44166</v>
      </c>
      <c r="F161" s="214" t="s">
        <v>187</v>
      </c>
      <c r="G161" s="215" t="s">
        <v>69</v>
      </c>
      <c r="H161" s="240">
        <v>5.7000000000000002E-3</v>
      </c>
      <c r="I161" s="230">
        <f>+'6-b Carrying Charges'!J45</f>
        <v>44.797499999999999</v>
      </c>
      <c r="J161" s="230">
        <f>+'6-b Carrying Charges'!K45</f>
        <v>22.443999999999999</v>
      </c>
      <c r="K161" s="230">
        <f>+'6-b Carrying Charges'!L45</f>
        <v>77.649000000000001</v>
      </c>
      <c r="L161" s="230">
        <f>+'6-b Carrying Charges'!M45</f>
        <v>36.109500000000004</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181</v>
      </c>
    </row>
    <row r="162" spans="2:23" s="9" customFormat="1" ht="15" thickBot="1">
      <c r="B162" s="66"/>
      <c r="E162" s="216" t="s">
        <v>470</v>
      </c>
      <c r="F162" s="216"/>
      <c r="G162" s="217"/>
      <c r="H162" s="218"/>
      <c r="I162" s="219">
        <f>SUM(I149:I161)</f>
        <v>4017.1725000000006</v>
      </c>
      <c r="J162" s="219">
        <f>SUM(J149:J161)</f>
        <v>2012.6440000000002</v>
      </c>
      <c r="K162" s="219">
        <f t="shared" ref="K162:O162" si="81">SUM(K149:K161)</f>
        <v>6963.0990000000002</v>
      </c>
      <c r="L162" s="219">
        <f t="shared" si="81"/>
        <v>3238.0844999999999</v>
      </c>
      <c r="M162" s="219">
        <f t="shared" si="81"/>
        <v>0</v>
      </c>
      <c r="N162" s="219">
        <f t="shared" si="81"/>
        <v>0</v>
      </c>
      <c r="O162" s="219">
        <f t="shared" si="81"/>
        <v>0</v>
      </c>
      <c r="P162" s="219">
        <f t="shared" ref="P162:V162" si="82">SUM(P149:P161)</f>
        <v>0</v>
      </c>
      <c r="Q162" s="219">
        <f t="shared" si="82"/>
        <v>0</v>
      </c>
      <c r="R162" s="219">
        <f t="shared" si="82"/>
        <v>0</v>
      </c>
      <c r="S162" s="219">
        <f t="shared" si="82"/>
        <v>0</v>
      </c>
      <c r="T162" s="219">
        <f t="shared" si="82"/>
        <v>0</v>
      </c>
      <c r="U162" s="219">
        <f t="shared" si="82"/>
        <v>0</v>
      </c>
      <c r="V162" s="219">
        <f t="shared" si="82"/>
        <v>0</v>
      </c>
      <c r="W162" s="219">
        <f>SUM(W149:W161)</f>
        <v>16231</v>
      </c>
    </row>
    <row r="163" spans="2:23" s="9" customFormat="1" ht="1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Q47"/>
  <sheetViews>
    <sheetView showGridLines="0" topLeftCell="A4" workbookViewId="0">
      <selection activeCell="Q27" sqref="Q27"/>
    </sheetView>
  </sheetViews>
  <sheetFormatPr defaultColWidth="11.53515625" defaultRowHeight="12.45"/>
  <cols>
    <col min="1" max="1" width="26" style="778" customWidth="1"/>
    <col min="2" max="2" width="12.69140625" style="778" customWidth="1"/>
    <col min="3" max="5" width="12.69140625" style="777" customWidth="1"/>
    <col min="6" max="6" width="3.69140625" style="778" customWidth="1"/>
    <col min="7" max="7" width="11.53515625" style="778"/>
    <col min="8" max="8" width="14.69140625" style="778" customWidth="1"/>
    <col min="9" max="9" width="3.69140625" style="778" customWidth="1"/>
    <col min="10" max="14" width="11.69140625" style="777" customWidth="1"/>
    <col min="15" max="16384" width="11.53515625" style="778"/>
  </cols>
  <sheetData>
    <row r="2" spans="1:17" ht="14.15">
      <c r="A2" s="776" t="s">
        <v>774</v>
      </c>
      <c r="B2" s="777"/>
    </row>
    <row r="3" spans="1:17" ht="14.6">
      <c r="A3" s="779"/>
      <c r="B3" s="777"/>
      <c r="G3" s="1113" t="s">
        <v>775</v>
      </c>
      <c r="H3" s="1114"/>
      <c r="K3" s="780"/>
      <c r="L3" s="780"/>
      <c r="M3" s="780"/>
    </row>
    <row r="4" spans="1:17" ht="49.75">
      <c r="A4" s="781" t="s">
        <v>62</v>
      </c>
      <c r="B4" s="781" t="s">
        <v>776</v>
      </c>
      <c r="C4" s="781" t="s">
        <v>43</v>
      </c>
      <c r="D4" s="781" t="s">
        <v>777</v>
      </c>
      <c r="E4" s="781" t="s">
        <v>778</v>
      </c>
      <c r="G4" s="782" t="s">
        <v>63</v>
      </c>
      <c r="H4" s="781" t="s">
        <v>472</v>
      </c>
      <c r="J4" s="781" t="str">
        <f>'[6]6.  Carrying Charges-UPDATED'!I14</f>
        <v>Residential</v>
      </c>
      <c r="K4" s="781" t="str">
        <f>'[6]6.  Carrying Charges-UPDATED'!J14</f>
        <v>GS&lt;50 kW</v>
      </c>
      <c r="L4" s="781" t="str">
        <f>'[6]6.  Carrying Charges-UPDATED'!K14</f>
        <v>GS&gt;50 kW</v>
      </c>
      <c r="M4" s="783" t="str">
        <f>'[6]6.  Carrying Charges-UPDATED'!L14</f>
        <v>Streetlighting</v>
      </c>
      <c r="N4" s="781" t="str">
        <f>'[6]6.  Carrying Charges-UPDATED'!W14</f>
        <v>Total</v>
      </c>
    </row>
    <row r="5" spans="1:17">
      <c r="A5" s="784" t="s">
        <v>431</v>
      </c>
      <c r="B5" s="785">
        <v>0</v>
      </c>
      <c r="C5" s="785"/>
      <c r="D5" s="785"/>
      <c r="E5" s="785"/>
      <c r="I5" s="786"/>
      <c r="J5" s="787">
        <v>0.2475</v>
      </c>
      <c r="K5" s="787">
        <v>0.124</v>
      </c>
      <c r="L5" s="787">
        <v>0.42899999999999999</v>
      </c>
      <c r="M5" s="787">
        <v>0.19950000000000001</v>
      </c>
      <c r="N5" s="787">
        <f>SUM(J5:M5)</f>
        <v>1</v>
      </c>
    </row>
    <row r="6" spans="1:17">
      <c r="A6" s="788">
        <v>43101</v>
      </c>
      <c r="B6" s="789">
        <v>17561.41</v>
      </c>
      <c r="C6" s="789">
        <v>0</v>
      </c>
      <c r="D6" s="789">
        <f>+C6</f>
        <v>0</v>
      </c>
      <c r="E6" s="789">
        <f>+B6+C6</f>
        <v>17561.41</v>
      </c>
      <c r="F6" s="790"/>
      <c r="G6" s="791" t="s">
        <v>81</v>
      </c>
      <c r="H6" s="791">
        <v>1.4999999999999999E-2</v>
      </c>
      <c r="I6" s="786"/>
      <c r="J6" s="785">
        <f>$C$6*J5</f>
        <v>0</v>
      </c>
      <c r="K6" s="785">
        <f t="shared" ref="K6:M6" si="0">$C$6*K5</f>
        <v>0</v>
      </c>
      <c r="L6" s="785">
        <f t="shared" si="0"/>
        <v>0</v>
      </c>
      <c r="M6" s="785">
        <f t="shared" si="0"/>
        <v>0</v>
      </c>
      <c r="N6" s="792">
        <f>SUM(J6:M6)</f>
        <v>0</v>
      </c>
      <c r="Q6" s="793"/>
    </row>
    <row r="7" spans="1:17">
      <c r="A7" s="788">
        <v>43132</v>
      </c>
      <c r="B7" s="789">
        <v>35122.82</v>
      </c>
      <c r="C7" s="789">
        <f>ROUND(B6*H7/12,0)</f>
        <v>22</v>
      </c>
      <c r="D7" s="789">
        <f>+C7+D6</f>
        <v>22</v>
      </c>
      <c r="E7" s="789">
        <f>+B7+C6+C7</f>
        <v>35144.82</v>
      </c>
      <c r="F7" s="790"/>
      <c r="G7" s="791" t="s">
        <v>81</v>
      </c>
      <c r="H7" s="791">
        <v>1.4999999999999999E-2</v>
      </c>
      <c r="I7" s="786"/>
      <c r="J7" s="789">
        <f>C7*$J$5</f>
        <v>5.4450000000000003</v>
      </c>
      <c r="K7" s="789">
        <f>C7*$K$5</f>
        <v>2.7279999999999998</v>
      </c>
      <c r="L7" s="789">
        <f>C7*$L$5</f>
        <v>9.4380000000000006</v>
      </c>
      <c r="M7" s="789">
        <f>C7*$M$5</f>
        <v>4.3890000000000002</v>
      </c>
      <c r="N7" s="789">
        <f>SUM(J7:M7)</f>
        <v>22</v>
      </c>
      <c r="Q7" s="793"/>
    </row>
    <row r="8" spans="1:17">
      <c r="A8" s="788">
        <v>43160</v>
      </c>
      <c r="B8" s="789">
        <v>52684.23</v>
      </c>
      <c r="C8" s="789">
        <f t="shared" ref="C8:C17" si="1">ROUND(B7*H8/12,0)</f>
        <v>44</v>
      </c>
      <c r="D8" s="789">
        <f t="shared" ref="D8:D17" si="2">+C8+D7</f>
        <v>66</v>
      </c>
      <c r="E8" s="789">
        <f>+B8+SUM(C6:C8)</f>
        <v>52750.23</v>
      </c>
      <c r="F8" s="790"/>
      <c r="G8" s="791" t="s">
        <v>81</v>
      </c>
      <c r="H8" s="791">
        <v>1.4999999999999999E-2</v>
      </c>
      <c r="I8" s="786"/>
      <c r="J8" s="789">
        <f t="shared" ref="J8:J17" si="3">C8*$J$5</f>
        <v>10.89</v>
      </c>
      <c r="K8" s="789">
        <f t="shared" ref="K8:K17" si="4">C8*$K$5</f>
        <v>5.4559999999999995</v>
      </c>
      <c r="L8" s="789">
        <f t="shared" ref="L8:L17" si="5">C8*$L$5</f>
        <v>18.876000000000001</v>
      </c>
      <c r="M8" s="789">
        <f t="shared" ref="M8:M17" si="6">C8*$M$5</f>
        <v>8.7780000000000005</v>
      </c>
      <c r="N8" s="789">
        <f t="shared" ref="N8:N17" si="7">SUM(J8:M8)</f>
        <v>44</v>
      </c>
      <c r="Q8" s="793"/>
    </row>
    <row r="9" spans="1:17">
      <c r="A9" s="788">
        <v>43191</v>
      </c>
      <c r="B9" s="789">
        <v>70245.64</v>
      </c>
      <c r="C9" s="789">
        <f t="shared" si="1"/>
        <v>83</v>
      </c>
      <c r="D9" s="789">
        <f t="shared" si="2"/>
        <v>149</v>
      </c>
      <c r="E9" s="789">
        <f>+B9+SUM(C6:C9)</f>
        <v>70394.64</v>
      </c>
      <c r="F9" s="790"/>
      <c r="G9" s="791" t="s">
        <v>82</v>
      </c>
      <c r="H9" s="791">
        <v>1.89E-2</v>
      </c>
      <c r="I9" s="786"/>
      <c r="J9" s="789">
        <f t="shared" si="3"/>
        <v>20.5425</v>
      </c>
      <c r="K9" s="789">
        <f t="shared" si="4"/>
        <v>10.292</v>
      </c>
      <c r="L9" s="789">
        <f t="shared" si="5"/>
        <v>35.606999999999999</v>
      </c>
      <c r="M9" s="789">
        <f t="shared" si="6"/>
        <v>16.558500000000002</v>
      </c>
      <c r="N9" s="789">
        <f t="shared" si="7"/>
        <v>83</v>
      </c>
      <c r="Q9" s="793"/>
    </row>
    <row r="10" spans="1:17">
      <c r="A10" s="788">
        <v>43221</v>
      </c>
      <c r="B10" s="789">
        <v>87807.05</v>
      </c>
      <c r="C10" s="789">
        <f t="shared" si="1"/>
        <v>111</v>
      </c>
      <c r="D10" s="789">
        <f t="shared" si="2"/>
        <v>260</v>
      </c>
      <c r="E10" s="789">
        <f>+B10+SUM(C6:C10)</f>
        <v>88067.05</v>
      </c>
      <c r="F10" s="790"/>
      <c r="G10" s="791" t="s">
        <v>82</v>
      </c>
      <c r="H10" s="791">
        <v>1.89E-2</v>
      </c>
      <c r="I10" s="786"/>
      <c r="J10" s="789">
        <f t="shared" si="3"/>
        <v>27.4725</v>
      </c>
      <c r="K10" s="789">
        <f t="shared" si="4"/>
        <v>13.763999999999999</v>
      </c>
      <c r="L10" s="789">
        <f t="shared" si="5"/>
        <v>47.619</v>
      </c>
      <c r="M10" s="789">
        <f t="shared" si="6"/>
        <v>22.144500000000001</v>
      </c>
      <c r="N10" s="789">
        <f t="shared" si="7"/>
        <v>111</v>
      </c>
      <c r="Q10" s="793"/>
    </row>
    <row r="11" spans="1:17">
      <c r="A11" s="788">
        <v>43252</v>
      </c>
      <c r="B11" s="789">
        <v>140089.69</v>
      </c>
      <c r="C11" s="789">
        <f t="shared" si="1"/>
        <v>138</v>
      </c>
      <c r="D11" s="789">
        <f t="shared" si="2"/>
        <v>398</v>
      </c>
      <c r="E11" s="789">
        <f>+B11+SUM(C6:C11)</f>
        <v>140487.69</v>
      </c>
      <c r="F11" s="790"/>
      <c r="G11" s="791" t="s">
        <v>82</v>
      </c>
      <c r="H11" s="791">
        <v>1.89E-2</v>
      </c>
      <c r="J11" s="789">
        <f t="shared" si="3"/>
        <v>34.155000000000001</v>
      </c>
      <c r="K11" s="789">
        <f t="shared" si="4"/>
        <v>17.111999999999998</v>
      </c>
      <c r="L11" s="789">
        <f t="shared" si="5"/>
        <v>59.201999999999998</v>
      </c>
      <c r="M11" s="789">
        <f t="shared" si="6"/>
        <v>27.531000000000002</v>
      </c>
      <c r="N11" s="789">
        <f t="shared" si="7"/>
        <v>138</v>
      </c>
      <c r="Q11" s="793"/>
    </row>
    <row r="12" spans="1:17">
      <c r="A12" s="788">
        <v>43282</v>
      </c>
      <c r="B12" s="789">
        <v>171363.88</v>
      </c>
      <c r="C12" s="789">
        <f t="shared" si="1"/>
        <v>221</v>
      </c>
      <c r="D12" s="789">
        <f t="shared" si="2"/>
        <v>619</v>
      </c>
      <c r="E12" s="789">
        <f>+B12+SUM(C6:C12)</f>
        <v>171982.88</v>
      </c>
      <c r="F12" s="790"/>
      <c r="G12" s="791" t="s">
        <v>83</v>
      </c>
      <c r="H12" s="791">
        <v>1.89E-2</v>
      </c>
      <c r="J12" s="789">
        <f t="shared" si="3"/>
        <v>54.697499999999998</v>
      </c>
      <c r="K12" s="789">
        <f t="shared" si="4"/>
        <v>27.404</v>
      </c>
      <c r="L12" s="789">
        <f t="shared" si="5"/>
        <v>94.808999999999997</v>
      </c>
      <c r="M12" s="789">
        <f t="shared" si="6"/>
        <v>44.089500000000001</v>
      </c>
      <c r="N12" s="789">
        <f t="shared" si="7"/>
        <v>221</v>
      </c>
      <c r="Q12" s="793"/>
    </row>
    <row r="13" spans="1:17">
      <c r="A13" s="788">
        <v>43313</v>
      </c>
      <c r="B13" s="789">
        <v>202638.07</v>
      </c>
      <c r="C13" s="789">
        <f t="shared" si="1"/>
        <v>270</v>
      </c>
      <c r="D13" s="789">
        <f t="shared" si="2"/>
        <v>889</v>
      </c>
      <c r="E13" s="789">
        <f>+B13+SUM(C6:C13)</f>
        <v>203527.07</v>
      </c>
      <c r="F13" s="790"/>
      <c r="G13" s="791" t="s">
        <v>83</v>
      </c>
      <c r="H13" s="791">
        <v>1.89E-2</v>
      </c>
      <c r="J13" s="789">
        <f t="shared" si="3"/>
        <v>66.825000000000003</v>
      </c>
      <c r="K13" s="789">
        <f t="shared" si="4"/>
        <v>33.479999999999997</v>
      </c>
      <c r="L13" s="789">
        <f t="shared" si="5"/>
        <v>115.83</v>
      </c>
      <c r="M13" s="789">
        <f t="shared" si="6"/>
        <v>53.865000000000002</v>
      </c>
      <c r="N13" s="789">
        <f t="shared" si="7"/>
        <v>270</v>
      </c>
      <c r="Q13" s="793"/>
    </row>
    <row r="14" spans="1:17">
      <c r="A14" s="788">
        <v>43344</v>
      </c>
      <c r="B14" s="789">
        <v>233338.21</v>
      </c>
      <c r="C14" s="789">
        <f t="shared" si="1"/>
        <v>319</v>
      </c>
      <c r="D14" s="789">
        <f t="shared" si="2"/>
        <v>1208</v>
      </c>
      <c r="E14" s="789">
        <f>+B14+SUM(C6:C14)</f>
        <v>234546.21</v>
      </c>
      <c r="F14" s="790"/>
      <c r="G14" s="791" t="s">
        <v>83</v>
      </c>
      <c r="H14" s="791">
        <v>1.89E-2</v>
      </c>
      <c r="J14" s="789">
        <f t="shared" si="3"/>
        <v>78.952500000000001</v>
      </c>
      <c r="K14" s="789">
        <f t="shared" si="4"/>
        <v>39.555999999999997</v>
      </c>
      <c r="L14" s="789">
        <f t="shared" si="5"/>
        <v>136.851</v>
      </c>
      <c r="M14" s="789">
        <f t="shared" si="6"/>
        <v>63.640500000000003</v>
      </c>
      <c r="N14" s="789">
        <f t="shared" si="7"/>
        <v>319</v>
      </c>
      <c r="Q14" s="793"/>
    </row>
    <row r="15" spans="1:17">
      <c r="A15" s="788">
        <v>43374</v>
      </c>
      <c r="B15" s="789">
        <v>264612.40000000002</v>
      </c>
      <c r="C15" s="789">
        <f t="shared" si="1"/>
        <v>422</v>
      </c>
      <c r="D15" s="789">
        <f t="shared" si="2"/>
        <v>1630</v>
      </c>
      <c r="E15" s="789">
        <f>+B15+SUM(C6:C15)</f>
        <v>266242.40000000002</v>
      </c>
      <c r="F15" s="790"/>
      <c r="G15" s="791" t="s">
        <v>84</v>
      </c>
      <c r="H15" s="794">
        <v>2.1700000000000001E-2</v>
      </c>
      <c r="J15" s="789">
        <f t="shared" si="3"/>
        <v>104.44499999999999</v>
      </c>
      <c r="K15" s="789">
        <f t="shared" si="4"/>
        <v>52.328000000000003</v>
      </c>
      <c r="L15" s="789">
        <f t="shared" si="5"/>
        <v>181.03800000000001</v>
      </c>
      <c r="M15" s="789">
        <f t="shared" si="6"/>
        <v>84.189000000000007</v>
      </c>
      <c r="N15" s="789">
        <f t="shared" si="7"/>
        <v>422.00000000000006</v>
      </c>
      <c r="Q15" s="793"/>
    </row>
    <row r="16" spans="1:17">
      <c r="A16" s="788">
        <v>43405</v>
      </c>
      <c r="B16" s="789">
        <v>295886.59000000003</v>
      </c>
      <c r="C16" s="789">
        <f t="shared" si="1"/>
        <v>479</v>
      </c>
      <c r="D16" s="789">
        <f t="shared" si="2"/>
        <v>2109</v>
      </c>
      <c r="E16" s="789">
        <f>+B16+SUM(C6:C16)</f>
        <v>297995.59000000003</v>
      </c>
      <c r="F16" s="790"/>
      <c r="G16" s="791" t="s">
        <v>84</v>
      </c>
      <c r="H16" s="794">
        <v>2.1700000000000001E-2</v>
      </c>
      <c r="J16" s="789">
        <f t="shared" si="3"/>
        <v>118.55249999999999</v>
      </c>
      <c r="K16" s="789">
        <f t="shared" si="4"/>
        <v>59.396000000000001</v>
      </c>
      <c r="L16" s="789">
        <f t="shared" si="5"/>
        <v>205.49099999999999</v>
      </c>
      <c r="M16" s="789">
        <f t="shared" si="6"/>
        <v>95.560500000000005</v>
      </c>
      <c r="N16" s="789">
        <f t="shared" si="7"/>
        <v>478.99999999999994</v>
      </c>
      <c r="Q16" s="793"/>
    </row>
    <row r="17" spans="1:17">
      <c r="A17" s="788">
        <v>43435</v>
      </c>
      <c r="B17" s="789">
        <v>370734.93</v>
      </c>
      <c r="C17" s="789">
        <f t="shared" si="1"/>
        <v>535</v>
      </c>
      <c r="D17" s="789">
        <f t="shared" si="2"/>
        <v>2644</v>
      </c>
      <c r="E17" s="795">
        <f>+B17+SUM(C6:C17)</f>
        <v>373378.93</v>
      </c>
      <c r="F17" s="790"/>
      <c r="G17" s="791" t="s">
        <v>84</v>
      </c>
      <c r="H17" s="794">
        <v>2.1700000000000001E-2</v>
      </c>
      <c r="J17" s="789">
        <f t="shared" si="3"/>
        <v>132.41249999999999</v>
      </c>
      <c r="K17" s="789">
        <f t="shared" si="4"/>
        <v>66.34</v>
      </c>
      <c r="L17" s="789">
        <f t="shared" si="5"/>
        <v>229.51499999999999</v>
      </c>
      <c r="M17" s="789">
        <f t="shared" si="6"/>
        <v>106.7325</v>
      </c>
      <c r="N17" s="789">
        <f t="shared" si="7"/>
        <v>535</v>
      </c>
      <c r="Q17" s="793"/>
    </row>
    <row r="18" spans="1:17" ht="14.6">
      <c r="F18"/>
      <c r="Q18" s="793"/>
    </row>
    <row r="19" spans="1:17" ht="14.6">
      <c r="A19" s="796" t="s">
        <v>432</v>
      </c>
      <c r="B19" s="797">
        <f>B17</f>
        <v>370734.93</v>
      </c>
      <c r="C19" s="789"/>
      <c r="D19" s="789"/>
      <c r="E19" s="789"/>
      <c r="F19"/>
      <c r="G19"/>
      <c r="H19"/>
      <c r="I19"/>
      <c r="J19" s="798"/>
      <c r="K19" s="798"/>
      <c r="L19" s="798"/>
      <c r="M19" s="798"/>
      <c r="N19" s="798"/>
      <c r="Q19" s="793"/>
    </row>
    <row r="20" spans="1:17" ht="14.6">
      <c r="A20" s="799">
        <v>43466</v>
      </c>
      <c r="B20" s="800">
        <f>B19</f>
        <v>370734.93</v>
      </c>
      <c r="C20" s="800">
        <f>ROUND(B19*H20/12,0)</f>
        <v>757</v>
      </c>
      <c r="D20" s="800">
        <f>+C20+D17</f>
        <v>3401</v>
      </c>
      <c r="E20" s="800">
        <f>+B20+SUM($C$6:C20)</f>
        <v>374135.93</v>
      </c>
      <c r="F20"/>
      <c r="G20" s="801" t="s">
        <v>85</v>
      </c>
      <c r="H20" s="802">
        <v>2.4500000000000001E-2</v>
      </c>
      <c r="J20" s="789">
        <f t="shared" ref="J20:J31" si="8">C20*$J$5</f>
        <v>187.35749999999999</v>
      </c>
      <c r="K20" s="789">
        <f t="shared" ref="K20:K31" si="9">C20*$K$5</f>
        <v>93.867999999999995</v>
      </c>
      <c r="L20" s="789">
        <f t="shared" ref="L20:L31" si="10">C20*$L$5</f>
        <v>324.75299999999999</v>
      </c>
      <c r="M20" s="789">
        <f t="shared" ref="M20:M31" si="11">C20*$M$5</f>
        <v>151.0215</v>
      </c>
      <c r="N20" s="789">
        <f t="shared" ref="N20:N31" si="12">SUM(J20:M20)</f>
        <v>757</v>
      </c>
      <c r="Q20" s="793"/>
    </row>
    <row r="21" spans="1:17">
      <c r="A21" s="799">
        <v>43497</v>
      </c>
      <c r="B21" s="800">
        <f t="shared" ref="B21:B30" si="13">B20</f>
        <v>370734.93</v>
      </c>
      <c r="C21" s="789">
        <f>ROUND(B20*H21/12,0)</f>
        <v>757</v>
      </c>
      <c r="D21" s="800">
        <f>+C21+D20</f>
        <v>4158</v>
      </c>
      <c r="E21" s="800">
        <f>+B21+SUM($C$6:C21)</f>
        <v>374892.93</v>
      </c>
      <c r="F21" s="790"/>
      <c r="G21" s="803" t="s">
        <v>85</v>
      </c>
      <c r="H21" s="802">
        <v>2.4500000000000001E-2</v>
      </c>
      <c r="J21" s="789">
        <f t="shared" si="8"/>
        <v>187.35749999999999</v>
      </c>
      <c r="K21" s="789">
        <f t="shared" si="9"/>
        <v>93.867999999999995</v>
      </c>
      <c r="L21" s="789">
        <f t="shared" si="10"/>
        <v>324.75299999999999</v>
      </c>
      <c r="M21" s="789">
        <f t="shared" si="11"/>
        <v>151.0215</v>
      </c>
      <c r="N21" s="789">
        <f t="shared" si="12"/>
        <v>757</v>
      </c>
      <c r="Q21" s="793"/>
    </row>
    <row r="22" spans="1:17">
      <c r="A22" s="799">
        <v>43525</v>
      </c>
      <c r="B22" s="800">
        <f t="shared" si="13"/>
        <v>370734.93</v>
      </c>
      <c r="C22" s="789">
        <f>ROUND(B21*H22/12,0)</f>
        <v>757</v>
      </c>
      <c r="D22" s="800">
        <f t="shared" ref="D22:D31" si="14">+C22+D21</f>
        <v>4915</v>
      </c>
      <c r="E22" s="800">
        <f>+B22+SUM($C$6:C22)</f>
        <v>375649.93</v>
      </c>
      <c r="F22" s="790"/>
      <c r="G22" s="791" t="s">
        <v>85</v>
      </c>
      <c r="H22" s="802">
        <v>2.4500000000000001E-2</v>
      </c>
      <c r="J22" s="789">
        <f t="shared" si="8"/>
        <v>187.35749999999999</v>
      </c>
      <c r="K22" s="789">
        <f t="shared" si="9"/>
        <v>93.867999999999995</v>
      </c>
      <c r="L22" s="789">
        <f t="shared" si="10"/>
        <v>324.75299999999999</v>
      </c>
      <c r="M22" s="789">
        <f t="shared" si="11"/>
        <v>151.0215</v>
      </c>
      <c r="N22" s="789">
        <f t="shared" si="12"/>
        <v>757</v>
      </c>
      <c r="Q22" s="793"/>
    </row>
    <row r="23" spans="1:17">
      <c r="A23" s="799">
        <v>43556</v>
      </c>
      <c r="B23" s="800">
        <f t="shared" si="13"/>
        <v>370734.93</v>
      </c>
      <c r="C23" s="789">
        <f>ROUND(B22*H23/12,0)</f>
        <v>674</v>
      </c>
      <c r="D23" s="800">
        <f t="shared" si="14"/>
        <v>5589</v>
      </c>
      <c r="E23" s="800">
        <f>+B23+SUM($C$6:C23)</f>
        <v>376323.93</v>
      </c>
      <c r="F23" s="790"/>
      <c r="G23" s="791" t="s">
        <v>86</v>
      </c>
      <c r="H23" s="794">
        <v>2.18E-2</v>
      </c>
      <c r="J23" s="789">
        <f t="shared" si="8"/>
        <v>166.815</v>
      </c>
      <c r="K23" s="789">
        <f t="shared" si="9"/>
        <v>83.575999999999993</v>
      </c>
      <c r="L23" s="789">
        <f t="shared" si="10"/>
        <v>289.14600000000002</v>
      </c>
      <c r="M23" s="789">
        <f t="shared" si="11"/>
        <v>134.46299999999999</v>
      </c>
      <c r="N23" s="789">
        <f t="shared" si="12"/>
        <v>674</v>
      </c>
      <c r="Q23" s="793"/>
    </row>
    <row r="24" spans="1:17">
      <c r="A24" s="799">
        <v>43586</v>
      </c>
      <c r="B24" s="800">
        <f t="shared" si="13"/>
        <v>370734.93</v>
      </c>
      <c r="C24" s="789">
        <f t="shared" ref="C24:C31" si="15">ROUND(B23*H24/12,0)</f>
        <v>674</v>
      </c>
      <c r="D24" s="800">
        <f t="shared" si="14"/>
        <v>6263</v>
      </c>
      <c r="E24" s="800">
        <f>+B24+SUM($C$6:C24)</f>
        <v>376997.93</v>
      </c>
      <c r="F24" s="790"/>
      <c r="G24" s="791" t="s">
        <v>86</v>
      </c>
      <c r="H24" s="794">
        <v>2.18E-2</v>
      </c>
      <c r="I24" s="804"/>
      <c r="J24" s="789">
        <f t="shared" si="8"/>
        <v>166.815</v>
      </c>
      <c r="K24" s="789">
        <f t="shared" si="9"/>
        <v>83.575999999999993</v>
      </c>
      <c r="L24" s="789">
        <f t="shared" si="10"/>
        <v>289.14600000000002</v>
      </c>
      <c r="M24" s="789">
        <f t="shared" si="11"/>
        <v>134.46299999999999</v>
      </c>
      <c r="N24" s="789">
        <f t="shared" si="12"/>
        <v>674</v>
      </c>
      <c r="Q24" s="793"/>
    </row>
    <row r="25" spans="1:17">
      <c r="A25" s="799">
        <v>43617</v>
      </c>
      <c r="B25" s="800">
        <f t="shared" si="13"/>
        <v>370734.93</v>
      </c>
      <c r="C25" s="789">
        <f t="shared" si="15"/>
        <v>674</v>
      </c>
      <c r="D25" s="800">
        <f t="shared" si="14"/>
        <v>6937</v>
      </c>
      <c r="E25" s="800">
        <f>+B25+SUM($C$6:C25)</f>
        <v>377671.93</v>
      </c>
      <c r="F25" s="790"/>
      <c r="G25" s="791" t="s">
        <v>86</v>
      </c>
      <c r="H25" s="794">
        <v>2.18E-2</v>
      </c>
      <c r="I25" s="804"/>
      <c r="J25" s="789">
        <f t="shared" si="8"/>
        <v>166.815</v>
      </c>
      <c r="K25" s="789">
        <f t="shared" si="9"/>
        <v>83.575999999999993</v>
      </c>
      <c r="L25" s="789">
        <f t="shared" si="10"/>
        <v>289.14600000000002</v>
      </c>
      <c r="M25" s="789">
        <f t="shared" si="11"/>
        <v>134.46299999999999</v>
      </c>
      <c r="N25" s="789">
        <f t="shared" si="12"/>
        <v>674</v>
      </c>
      <c r="Q25" s="793"/>
    </row>
    <row r="26" spans="1:17">
      <c r="A26" s="799">
        <v>43647</v>
      </c>
      <c r="B26" s="800">
        <f t="shared" si="13"/>
        <v>370734.93</v>
      </c>
      <c r="C26" s="789">
        <f t="shared" si="15"/>
        <v>674</v>
      </c>
      <c r="D26" s="800">
        <f t="shared" si="14"/>
        <v>7611</v>
      </c>
      <c r="E26" s="800">
        <f>+B26+SUM($C$6:C26)</f>
        <v>378345.93</v>
      </c>
      <c r="F26" s="790"/>
      <c r="G26" s="805" t="s">
        <v>87</v>
      </c>
      <c r="H26" s="794">
        <v>2.18E-2</v>
      </c>
      <c r="I26" s="804"/>
      <c r="J26" s="789">
        <f t="shared" si="8"/>
        <v>166.815</v>
      </c>
      <c r="K26" s="789">
        <f t="shared" si="9"/>
        <v>83.575999999999993</v>
      </c>
      <c r="L26" s="789">
        <f t="shared" si="10"/>
        <v>289.14600000000002</v>
      </c>
      <c r="M26" s="789">
        <f t="shared" si="11"/>
        <v>134.46299999999999</v>
      </c>
      <c r="N26" s="789">
        <f t="shared" si="12"/>
        <v>674</v>
      </c>
      <c r="Q26" s="793"/>
    </row>
    <row r="27" spans="1:17">
      <c r="A27" s="799">
        <v>43678</v>
      </c>
      <c r="B27" s="800">
        <f t="shared" si="13"/>
        <v>370734.93</v>
      </c>
      <c r="C27" s="789">
        <f t="shared" si="15"/>
        <v>674</v>
      </c>
      <c r="D27" s="800">
        <f t="shared" si="14"/>
        <v>8285</v>
      </c>
      <c r="E27" s="800">
        <f>+B27+SUM($C$6:C27)</f>
        <v>379019.93</v>
      </c>
      <c r="F27" s="790"/>
      <c r="G27" s="805" t="s">
        <v>87</v>
      </c>
      <c r="H27" s="794">
        <v>2.18E-2</v>
      </c>
      <c r="I27" s="804"/>
      <c r="J27" s="789">
        <f t="shared" si="8"/>
        <v>166.815</v>
      </c>
      <c r="K27" s="789">
        <f t="shared" si="9"/>
        <v>83.575999999999993</v>
      </c>
      <c r="L27" s="789">
        <f t="shared" si="10"/>
        <v>289.14600000000002</v>
      </c>
      <c r="M27" s="789">
        <f t="shared" si="11"/>
        <v>134.46299999999999</v>
      </c>
      <c r="N27" s="789">
        <f t="shared" si="12"/>
        <v>674</v>
      </c>
      <c r="Q27" s="793"/>
    </row>
    <row r="28" spans="1:17">
      <c r="A28" s="799">
        <v>43709</v>
      </c>
      <c r="B28" s="800">
        <f t="shared" si="13"/>
        <v>370734.93</v>
      </c>
      <c r="C28" s="789">
        <f t="shared" si="15"/>
        <v>674</v>
      </c>
      <c r="D28" s="800">
        <f t="shared" si="14"/>
        <v>8959</v>
      </c>
      <c r="E28" s="800">
        <f>+B28+SUM($C$6:C28)</f>
        <v>379693.93</v>
      </c>
      <c r="F28" s="790"/>
      <c r="G28" s="805" t="s">
        <v>87</v>
      </c>
      <c r="H28" s="794">
        <v>2.18E-2</v>
      </c>
      <c r="I28" s="804"/>
      <c r="J28" s="789">
        <f t="shared" si="8"/>
        <v>166.815</v>
      </c>
      <c r="K28" s="789">
        <f t="shared" si="9"/>
        <v>83.575999999999993</v>
      </c>
      <c r="L28" s="789">
        <f t="shared" si="10"/>
        <v>289.14600000000002</v>
      </c>
      <c r="M28" s="789">
        <f t="shared" si="11"/>
        <v>134.46299999999999</v>
      </c>
      <c r="N28" s="789">
        <f t="shared" si="12"/>
        <v>674</v>
      </c>
      <c r="Q28" s="793"/>
    </row>
    <row r="29" spans="1:17">
      <c r="A29" s="799">
        <v>43739</v>
      </c>
      <c r="B29" s="800">
        <f t="shared" si="13"/>
        <v>370734.93</v>
      </c>
      <c r="C29" s="789">
        <f t="shared" si="15"/>
        <v>674</v>
      </c>
      <c r="D29" s="800">
        <f t="shared" si="14"/>
        <v>9633</v>
      </c>
      <c r="E29" s="800">
        <f>+B29+SUM($C$6:C29)</f>
        <v>380367.93</v>
      </c>
      <c r="F29" s="790"/>
      <c r="G29" s="805" t="s">
        <v>88</v>
      </c>
      <c r="H29" s="794">
        <v>2.18E-2</v>
      </c>
      <c r="I29" s="804"/>
      <c r="J29" s="789">
        <f t="shared" si="8"/>
        <v>166.815</v>
      </c>
      <c r="K29" s="789">
        <f t="shared" si="9"/>
        <v>83.575999999999993</v>
      </c>
      <c r="L29" s="789">
        <f t="shared" si="10"/>
        <v>289.14600000000002</v>
      </c>
      <c r="M29" s="789">
        <f t="shared" si="11"/>
        <v>134.46299999999999</v>
      </c>
      <c r="N29" s="789">
        <f t="shared" si="12"/>
        <v>674</v>
      </c>
      <c r="Q29" s="793"/>
    </row>
    <row r="30" spans="1:17">
      <c r="A30" s="799">
        <v>43770</v>
      </c>
      <c r="B30" s="800">
        <f t="shared" si="13"/>
        <v>370734.93</v>
      </c>
      <c r="C30" s="789">
        <f t="shared" si="15"/>
        <v>674</v>
      </c>
      <c r="D30" s="800">
        <f t="shared" si="14"/>
        <v>10307</v>
      </c>
      <c r="E30" s="800">
        <f>+B30+SUM($C$6:C30)</f>
        <v>381041.93</v>
      </c>
      <c r="F30" s="790"/>
      <c r="G30" s="805" t="s">
        <v>88</v>
      </c>
      <c r="H30" s="794">
        <v>2.18E-2</v>
      </c>
      <c r="I30" s="804"/>
      <c r="J30" s="789">
        <f t="shared" si="8"/>
        <v>166.815</v>
      </c>
      <c r="K30" s="789">
        <f t="shared" si="9"/>
        <v>83.575999999999993</v>
      </c>
      <c r="L30" s="789">
        <f t="shared" si="10"/>
        <v>289.14600000000002</v>
      </c>
      <c r="M30" s="789">
        <f t="shared" si="11"/>
        <v>134.46299999999999</v>
      </c>
      <c r="N30" s="789">
        <f t="shared" si="12"/>
        <v>674</v>
      </c>
      <c r="Q30" s="793"/>
    </row>
    <row r="31" spans="1:17">
      <c r="A31" s="799">
        <v>43800</v>
      </c>
      <c r="B31" s="800">
        <v>381829.16</v>
      </c>
      <c r="C31" s="789">
        <f t="shared" si="15"/>
        <v>674</v>
      </c>
      <c r="D31" s="800">
        <f t="shared" si="14"/>
        <v>10981</v>
      </c>
      <c r="E31" s="807">
        <f>+B31+SUM($C$6:C31)</f>
        <v>392810.16</v>
      </c>
      <c r="F31" s="790"/>
      <c r="G31" s="805" t="s">
        <v>88</v>
      </c>
      <c r="H31" s="794">
        <v>2.18E-2</v>
      </c>
      <c r="I31" s="804"/>
      <c r="J31" s="789">
        <f t="shared" si="8"/>
        <v>166.815</v>
      </c>
      <c r="K31" s="789">
        <f t="shared" si="9"/>
        <v>83.575999999999993</v>
      </c>
      <c r="L31" s="789">
        <f t="shared" si="10"/>
        <v>289.14600000000002</v>
      </c>
      <c r="M31" s="789">
        <f t="shared" si="11"/>
        <v>134.46299999999999</v>
      </c>
      <c r="N31" s="789">
        <f t="shared" si="12"/>
        <v>674</v>
      </c>
      <c r="Q31" s="793"/>
    </row>
    <row r="32" spans="1:17" ht="14.6">
      <c r="F32"/>
      <c r="H32"/>
      <c r="I32"/>
      <c r="J32" s="798"/>
      <c r="K32" s="798"/>
      <c r="L32" s="798"/>
      <c r="M32" s="798"/>
      <c r="N32" s="798"/>
      <c r="O32"/>
      <c r="Q32" s="793"/>
    </row>
    <row r="33" spans="1:17" ht="14.6">
      <c r="A33" s="796" t="s">
        <v>433</v>
      </c>
      <c r="B33" s="808">
        <f>B31</f>
        <v>381829.16</v>
      </c>
      <c r="C33" s="789"/>
      <c r="D33" s="789"/>
      <c r="E33" s="789"/>
      <c r="F33"/>
      <c r="G33"/>
      <c r="H33"/>
      <c r="I33"/>
      <c r="J33" s="798"/>
      <c r="K33" s="798"/>
      <c r="L33" s="798"/>
      <c r="M33" s="798"/>
      <c r="N33" s="798"/>
      <c r="Q33" s="793"/>
    </row>
    <row r="34" spans="1:17" ht="14.6">
      <c r="A34" s="799">
        <v>43831</v>
      </c>
      <c r="B34" s="809">
        <f>B33</f>
        <v>381829.16</v>
      </c>
      <c r="C34" s="800">
        <f>ROUND(B33*H34/12,0)</f>
        <v>694</v>
      </c>
      <c r="D34" s="800">
        <f>+C34+D31</f>
        <v>11675</v>
      </c>
      <c r="E34" s="800">
        <f>+B34+SUM($C$6:C34)</f>
        <v>393504.16</v>
      </c>
      <c r="F34"/>
      <c r="G34" s="801" t="s">
        <v>89</v>
      </c>
      <c r="H34" s="802">
        <v>2.18E-2</v>
      </c>
      <c r="I34" s="804"/>
      <c r="J34" s="789">
        <f t="shared" ref="J34:J45" si="16">C34*$J$5</f>
        <v>171.76499999999999</v>
      </c>
      <c r="K34" s="789">
        <f t="shared" ref="K34:K45" si="17">C34*$K$5</f>
        <v>86.055999999999997</v>
      </c>
      <c r="L34" s="789">
        <f t="shared" ref="L34:L45" si="18">C34*$L$5</f>
        <v>297.726</v>
      </c>
      <c r="M34" s="789">
        <f t="shared" ref="M34:M45" si="19">C34*$M$5</f>
        <v>138.453</v>
      </c>
      <c r="N34" s="789">
        <f t="shared" ref="N34:N45" si="20">SUM(J34:M34)</f>
        <v>694</v>
      </c>
      <c r="Q34" s="793"/>
    </row>
    <row r="35" spans="1:17">
      <c r="A35" s="799">
        <v>43862</v>
      </c>
      <c r="B35" s="809">
        <f t="shared" ref="B35:B44" si="21">B34</f>
        <v>381829.16</v>
      </c>
      <c r="C35" s="789">
        <f t="shared" ref="C35:C45" si="22">ROUND(B34*H35/12,0)</f>
        <v>694</v>
      </c>
      <c r="D35" s="800">
        <f>+C35+D34</f>
        <v>12369</v>
      </c>
      <c r="E35" s="800">
        <f>+B35+SUM($C$6:C35)</f>
        <v>394198.16</v>
      </c>
      <c r="F35" s="790"/>
      <c r="G35" s="805" t="s">
        <v>89</v>
      </c>
      <c r="H35" s="802">
        <v>2.18E-2</v>
      </c>
      <c r="I35" s="804"/>
      <c r="J35" s="789">
        <f t="shared" si="16"/>
        <v>171.76499999999999</v>
      </c>
      <c r="K35" s="789">
        <f t="shared" si="17"/>
        <v>86.055999999999997</v>
      </c>
      <c r="L35" s="789">
        <f t="shared" si="18"/>
        <v>297.726</v>
      </c>
      <c r="M35" s="789">
        <f t="shared" si="19"/>
        <v>138.453</v>
      </c>
      <c r="N35" s="789">
        <f t="shared" si="20"/>
        <v>694</v>
      </c>
      <c r="Q35" s="793"/>
    </row>
    <row r="36" spans="1:17">
      <c r="A36" s="799">
        <v>43891</v>
      </c>
      <c r="B36" s="809">
        <f t="shared" si="21"/>
        <v>381829.16</v>
      </c>
      <c r="C36" s="789">
        <f t="shared" si="22"/>
        <v>694</v>
      </c>
      <c r="D36" s="800">
        <f t="shared" ref="D36:D45" si="23">+C36+D35</f>
        <v>13063</v>
      </c>
      <c r="E36" s="800">
        <f>+B36+SUM($C$6:C36)</f>
        <v>394892.16</v>
      </c>
      <c r="F36" s="790"/>
      <c r="G36" s="805" t="s">
        <v>89</v>
      </c>
      <c r="H36" s="802">
        <v>2.18E-2</v>
      </c>
      <c r="I36" s="804"/>
      <c r="J36" s="789">
        <f t="shared" si="16"/>
        <v>171.76499999999999</v>
      </c>
      <c r="K36" s="789">
        <f t="shared" si="17"/>
        <v>86.055999999999997</v>
      </c>
      <c r="L36" s="789">
        <f t="shared" si="18"/>
        <v>297.726</v>
      </c>
      <c r="M36" s="789">
        <f t="shared" si="19"/>
        <v>138.453</v>
      </c>
      <c r="N36" s="789">
        <f t="shared" si="20"/>
        <v>694</v>
      </c>
      <c r="Q36" s="793"/>
    </row>
    <row r="37" spans="1:17">
      <c r="A37" s="799">
        <v>43922</v>
      </c>
      <c r="B37" s="809">
        <f t="shared" si="21"/>
        <v>381829.16</v>
      </c>
      <c r="C37" s="789">
        <f t="shared" si="22"/>
        <v>694</v>
      </c>
      <c r="D37" s="800">
        <f t="shared" si="23"/>
        <v>13757</v>
      </c>
      <c r="E37" s="800">
        <f>+B37+SUM($C$6:C37)</f>
        <v>395586.16</v>
      </c>
      <c r="F37" s="790"/>
      <c r="G37" s="805" t="s">
        <v>91</v>
      </c>
      <c r="H37" s="802">
        <v>2.18E-2</v>
      </c>
      <c r="I37" s="804"/>
      <c r="J37" s="789">
        <f t="shared" si="16"/>
        <v>171.76499999999999</v>
      </c>
      <c r="K37" s="789">
        <f t="shared" si="17"/>
        <v>86.055999999999997</v>
      </c>
      <c r="L37" s="789">
        <f t="shared" si="18"/>
        <v>297.726</v>
      </c>
      <c r="M37" s="789">
        <f t="shared" si="19"/>
        <v>138.453</v>
      </c>
      <c r="N37" s="789">
        <f t="shared" si="20"/>
        <v>694</v>
      </c>
      <c r="Q37" s="793"/>
    </row>
    <row r="38" spans="1:17">
      <c r="A38" s="799">
        <v>43952</v>
      </c>
      <c r="B38" s="809">
        <f t="shared" si="21"/>
        <v>381829.16</v>
      </c>
      <c r="C38" s="789">
        <f t="shared" si="22"/>
        <v>694</v>
      </c>
      <c r="D38" s="800">
        <f t="shared" si="23"/>
        <v>14451</v>
      </c>
      <c r="E38" s="800">
        <f>+B38+SUM($C$6:C38)</f>
        <v>396280.16</v>
      </c>
      <c r="F38" s="790"/>
      <c r="G38" s="805" t="s">
        <v>91</v>
      </c>
      <c r="H38" s="802">
        <v>2.18E-2</v>
      </c>
      <c r="I38" s="804"/>
      <c r="J38" s="789">
        <f t="shared" si="16"/>
        <v>171.76499999999999</v>
      </c>
      <c r="K38" s="789">
        <f t="shared" si="17"/>
        <v>86.055999999999997</v>
      </c>
      <c r="L38" s="789">
        <f t="shared" si="18"/>
        <v>297.726</v>
      </c>
      <c r="M38" s="789">
        <f t="shared" si="19"/>
        <v>138.453</v>
      </c>
      <c r="N38" s="789">
        <f t="shared" si="20"/>
        <v>694</v>
      </c>
      <c r="Q38" s="793"/>
    </row>
    <row r="39" spans="1:17">
      <c r="A39" s="799">
        <v>43983</v>
      </c>
      <c r="B39" s="809">
        <f t="shared" si="21"/>
        <v>381829.16</v>
      </c>
      <c r="C39" s="789">
        <f t="shared" si="22"/>
        <v>694</v>
      </c>
      <c r="D39" s="800">
        <f t="shared" si="23"/>
        <v>15145</v>
      </c>
      <c r="E39" s="800">
        <f>+B39+SUM($C$6:C39)</f>
        <v>396974.16</v>
      </c>
      <c r="F39" s="790"/>
      <c r="G39" s="805" t="s">
        <v>91</v>
      </c>
      <c r="H39" s="802">
        <v>2.18E-2</v>
      </c>
      <c r="I39" s="804"/>
      <c r="J39" s="789">
        <f t="shared" si="16"/>
        <v>171.76499999999999</v>
      </c>
      <c r="K39" s="789">
        <f t="shared" si="17"/>
        <v>86.055999999999997</v>
      </c>
      <c r="L39" s="789">
        <f t="shared" si="18"/>
        <v>297.726</v>
      </c>
      <c r="M39" s="789">
        <f t="shared" si="19"/>
        <v>138.453</v>
      </c>
      <c r="N39" s="789">
        <f t="shared" si="20"/>
        <v>694</v>
      </c>
      <c r="Q39" s="793"/>
    </row>
    <row r="40" spans="1:17">
      <c r="A40" s="799">
        <v>44044</v>
      </c>
      <c r="B40" s="809">
        <f t="shared" si="21"/>
        <v>381829.16</v>
      </c>
      <c r="C40" s="789">
        <f t="shared" si="22"/>
        <v>181</v>
      </c>
      <c r="D40" s="800">
        <f t="shared" si="23"/>
        <v>15326</v>
      </c>
      <c r="E40" s="800">
        <f>+B40+SUM($C$6:C40)</f>
        <v>397155.16</v>
      </c>
      <c r="F40" s="790"/>
      <c r="G40" s="805" t="s">
        <v>90</v>
      </c>
      <c r="H40" s="806">
        <v>5.7000000000000002E-3</v>
      </c>
      <c r="I40" s="804"/>
      <c r="J40" s="789">
        <f t="shared" si="16"/>
        <v>44.797499999999999</v>
      </c>
      <c r="K40" s="789">
        <f t="shared" si="17"/>
        <v>22.443999999999999</v>
      </c>
      <c r="L40" s="789">
        <f t="shared" si="18"/>
        <v>77.649000000000001</v>
      </c>
      <c r="M40" s="789">
        <f t="shared" si="19"/>
        <v>36.109500000000004</v>
      </c>
      <c r="N40" s="789">
        <f t="shared" si="20"/>
        <v>181</v>
      </c>
      <c r="Q40" s="793"/>
    </row>
    <row r="41" spans="1:17">
      <c r="A41" s="799">
        <v>44044</v>
      </c>
      <c r="B41" s="809">
        <f t="shared" si="21"/>
        <v>381829.16</v>
      </c>
      <c r="C41" s="789">
        <f t="shared" si="22"/>
        <v>181</v>
      </c>
      <c r="D41" s="800">
        <f t="shared" si="23"/>
        <v>15507</v>
      </c>
      <c r="E41" s="800">
        <f>+B41+SUM($C$6:C41)</f>
        <v>397336.16</v>
      </c>
      <c r="F41" s="790"/>
      <c r="G41" s="805" t="s">
        <v>90</v>
      </c>
      <c r="H41" s="806">
        <v>5.7000000000000002E-3</v>
      </c>
      <c r="I41" s="804"/>
      <c r="J41" s="789">
        <f t="shared" si="16"/>
        <v>44.797499999999999</v>
      </c>
      <c r="K41" s="789">
        <f t="shared" si="17"/>
        <v>22.443999999999999</v>
      </c>
      <c r="L41" s="789">
        <f t="shared" si="18"/>
        <v>77.649000000000001</v>
      </c>
      <c r="M41" s="789">
        <f t="shared" si="19"/>
        <v>36.109500000000004</v>
      </c>
      <c r="N41" s="789">
        <f t="shared" si="20"/>
        <v>181</v>
      </c>
      <c r="Q41" s="793"/>
    </row>
    <row r="42" spans="1:17">
      <c r="A42" s="799">
        <v>44075</v>
      </c>
      <c r="B42" s="809">
        <f t="shared" si="21"/>
        <v>381829.16</v>
      </c>
      <c r="C42" s="789">
        <f t="shared" si="22"/>
        <v>181</v>
      </c>
      <c r="D42" s="800">
        <f t="shared" si="23"/>
        <v>15688</v>
      </c>
      <c r="E42" s="800">
        <f>+B42+SUM($C$6:C42)</f>
        <v>397517.16</v>
      </c>
      <c r="F42" s="790"/>
      <c r="G42" s="805" t="s">
        <v>90</v>
      </c>
      <c r="H42" s="806">
        <v>5.7000000000000002E-3</v>
      </c>
      <c r="I42" s="804"/>
      <c r="J42" s="789">
        <f t="shared" si="16"/>
        <v>44.797499999999999</v>
      </c>
      <c r="K42" s="789">
        <f t="shared" si="17"/>
        <v>22.443999999999999</v>
      </c>
      <c r="L42" s="789">
        <f t="shared" si="18"/>
        <v>77.649000000000001</v>
      </c>
      <c r="M42" s="789">
        <f t="shared" si="19"/>
        <v>36.109500000000004</v>
      </c>
      <c r="N42" s="789">
        <f t="shared" si="20"/>
        <v>181</v>
      </c>
    </row>
    <row r="43" spans="1:17">
      <c r="A43" s="799">
        <v>44105</v>
      </c>
      <c r="B43" s="809">
        <f t="shared" si="21"/>
        <v>381829.16</v>
      </c>
      <c r="C43" s="789">
        <f t="shared" si="22"/>
        <v>181</v>
      </c>
      <c r="D43" s="800">
        <f t="shared" si="23"/>
        <v>15869</v>
      </c>
      <c r="E43" s="800">
        <f>+B43+SUM($C$6:C43)</f>
        <v>397698.16</v>
      </c>
      <c r="F43" s="790"/>
      <c r="G43" s="805" t="s">
        <v>92</v>
      </c>
      <c r="H43" s="806">
        <v>5.7000000000000002E-3</v>
      </c>
      <c r="I43" s="804"/>
      <c r="J43" s="789">
        <f t="shared" si="16"/>
        <v>44.797499999999999</v>
      </c>
      <c r="K43" s="789">
        <f t="shared" si="17"/>
        <v>22.443999999999999</v>
      </c>
      <c r="L43" s="789">
        <f t="shared" si="18"/>
        <v>77.649000000000001</v>
      </c>
      <c r="M43" s="789">
        <f t="shared" si="19"/>
        <v>36.109500000000004</v>
      </c>
      <c r="N43" s="789">
        <f t="shared" si="20"/>
        <v>181</v>
      </c>
    </row>
    <row r="44" spans="1:17">
      <c r="A44" s="799">
        <v>44136</v>
      </c>
      <c r="B44" s="809">
        <f t="shared" si="21"/>
        <v>381829.16</v>
      </c>
      <c r="C44" s="789">
        <f t="shared" si="22"/>
        <v>181</v>
      </c>
      <c r="D44" s="800">
        <f t="shared" si="23"/>
        <v>16050</v>
      </c>
      <c r="E44" s="800">
        <f>+B44+SUM($C$6:C44)</f>
        <v>397879.16</v>
      </c>
      <c r="F44" s="790"/>
      <c r="G44" s="805" t="s">
        <v>92</v>
      </c>
      <c r="H44" s="806">
        <v>5.7000000000000002E-3</v>
      </c>
      <c r="I44" s="804"/>
      <c r="J44" s="789">
        <f t="shared" si="16"/>
        <v>44.797499999999999</v>
      </c>
      <c r="K44" s="789">
        <f t="shared" si="17"/>
        <v>22.443999999999999</v>
      </c>
      <c r="L44" s="789">
        <f t="shared" si="18"/>
        <v>77.649000000000001</v>
      </c>
      <c r="M44" s="789">
        <f t="shared" si="19"/>
        <v>36.109500000000004</v>
      </c>
      <c r="N44" s="789">
        <f t="shared" si="20"/>
        <v>181</v>
      </c>
    </row>
    <row r="45" spans="1:17">
      <c r="A45" s="799">
        <v>44166</v>
      </c>
      <c r="B45" s="809">
        <f>B44</f>
        <v>381829.16</v>
      </c>
      <c r="C45" s="789">
        <f t="shared" si="22"/>
        <v>181</v>
      </c>
      <c r="D45" s="800">
        <f t="shared" si="23"/>
        <v>16231</v>
      </c>
      <c r="E45" s="807">
        <f>+B45+SUM($C$6:C45)</f>
        <v>398060.16</v>
      </c>
      <c r="F45" s="790"/>
      <c r="G45" s="805" t="s">
        <v>92</v>
      </c>
      <c r="H45" s="806">
        <v>5.7000000000000002E-3</v>
      </c>
      <c r="I45" s="804"/>
      <c r="J45" s="789">
        <f t="shared" si="16"/>
        <v>44.797499999999999</v>
      </c>
      <c r="K45" s="789">
        <f t="shared" si="17"/>
        <v>22.443999999999999</v>
      </c>
      <c r="L45" s="789">
        <f t="shared" si="18"/>
        <v>77.649000000000001</v>
      </c>
      <c r="M45" s="789">
        <f t="shared" si="19"/>
        <v>36.109500000000004</v>
      </c>
      <c r="N45" s="789">
        <f t="shared" si="20"/>
        <v>181</v>
      </c>
    </row>
    <row r="47" spans="1:17">
      <c r="J47" s="789">
        <f>SUM(J6:J45)</f>
        <v>4017.1725000000006</v>
      </c>
      <c r="K47" s="789">
        <f>SUM(K6:K45)</f>
        <v>2012.6440000000002</v>
      </c>
      <c r="L47" s="789">
        <f>SUM(L6:L45)</f>
        <v>6963.0990000000002</v>
      </c>
      <c r="M47" s="789">
        <f>SUM(M6:M45)</f>
        <v>3238.0844999999999</v>
      </c>
      <c r="N47" s="789">
        <f>SUM(N6:N45)</f>
        <v>16231</v>
      </c>
    </row>
  </sheetData>
  <mergeCells count="1">
    <mergeCell ref="G3:H3"/>
  </mergeCells>
  <pageMargins left="0.25" right="0.25" top="0.75" bottom="0.75" header="0.3" footer="0.3"/>
  <pageSetup scale="7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B1:BU141"/>
  <sheetViews>
    <sheetView topLeftCell="A22" zoomScale="90" zoomScaleNormal="90" workbookViewId="0">
      <selection activeCell="BD148" sqref="BD148"/>
    </sheetView>
  </sheetViews>
  <sheetFormatPr defaultColWidth="9.15234375" defaultRowHeight="14.6" outlineLevelRow="1"/>
  <cols>
    <col min="1" max="1" width="5.84375" style="12" customWidth="1"/>
    <col min="2" max="2" width="24.3828125" style="12" customWidth="1"/>
    <col min="3" max="3" width="31" style="12" customWidth="1"/>
    <col min="4" max="4" width="37.53515625" style="12" customWidth="1"/>
    <col min="5" max="5" width="35.15234375" style="12" customWidth="1"/>
    <col min="6" max="6" width="26.53515625" style="12" customWidth="1"/>
    <col min="7" max="7" width="8.3046875" style="12" customWidth="1"/>
    <col min="8" max="8" width="12" style="11" customWidth="1"/>
    <col min="9" max="10" width="23" style="635" customWidth="1"/>
    <col min="11" max="11" width="2" style="16" customWidth="1"/>
    <col min="12" max="41" width="9.15234375" style="12"/>
    <col min="42" max="42" width="2.15234375" style="12" customWidth="1"/>
    <col min="43" max="43" width="12.53515625" style="12" customWidth="1"/>
    <col min="44" max="64" width="12" style="12" bestFit="1" customWidth="1"/>
    <col min="65" max="72" width="9.15234375" style="12"/>
    <col min="73" max="73" width="9.15234375" style="16"/>
    <col min="74" max="16384" width="9.1523437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 thickBot="1">
      <c r="I11" s="12"/>
      <c r="J11" s="12"/>
    </row>
    <row r="12" spans="2:73" s="9" customFormat="1" ht="25.5" customHeight="1" outlineLevel="1" thickBot="1">
      <c r="B12" s="119" t="s">
        <v>171</v>
      </c>
      <c r="D12" s="126" t="s">
        <v>175</v>
      </c>
      <c r="E12" s="17"/>
      <c r="F12" s="177"/>
      <c r="G12" s="178"/>
      <c r="H12" s="752"/>
      <c r="K12" s="179"/>
      <c r="L12" s="177"/>
      <c r="M12" s="177"/>
      <c r="N12" s="177"/>
      <c r="O12" s="177"/>
      <c r="P12" s="177"/>
      <c r="Q12" s="180"/>
    </row>
    <row r="13" spans="2:73" s="9" customFormat="1" ht="25.5" customHeight="1" outlineLevel="1" thickBot="1">
      <c r="B13" s="551"/>
      <c r="D13" s="637" t="s">
        <v>406</v>
      </c>
      <c r="E13" s="17"/>
      <c r="F13" s="177"/>
      <c r="G13" s="178"/>
      <c r="H13" s="752"/>
      <c r="K13" s="179"/>
      <c r="L13" s="177"/>
      <c r="M13" s="177"/>
      <c r="N13" s="177"/>
      <c r="O13" s="177"/>
      <c r="P13" s="177"/>
      <c r="Q13" s="180"/>
    </row>
    <row r="14" spans="2:73" ht="30" customHeight="1" outlineLevel="1" thickBot="1">
      <c r="B14" s="90"/>
      <c r="D14" s="610" t="s">
        <v>551</v>
      </c>
      <c r="I14" s="12"/>
      <c r="J14" s="12"/>
      <c r="BU14" s="12"/>
    </row>
    <row r="15" spans="2:73" ht="26.25" customHeight="1" outlineLevel="1">
      <c r="C15" s="90"/>
      <c r="I15" s="12"/>
      <c r="J15" s="12"/>
    </row>
    <row r="16" spans="2:73" ht="23.25" customHeight="1" outlineLevel="1">
      <c r="B16" s="116" t="s">
        <v>505</v>
      </c>
      <c r="C16" s="90"/>
      <c r="D16" s="615" t="s">
        <v>612</v>
      </c>
      <c r="E16" s="605"/>
      <c r="F16" s="605"/>
      <c r="G16" s="616"/>
      <c r="H16" s="753"/>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606</v>
      </c>
      <c r="C17" s="90"/>
      <c r="D17" s="611" t="s">
        <v>584</v>
      </c>
      <c r="E17" s="605"/>
      <c r="F17" s="605"/>
      <c r="G17" s="616"/>
      <c r="H17" s="753"/>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619</v>
      </c>
      <c r="E18" s="605"/>
      <c r="F18" s="605"/>
      <c r="G18" s="616"/>
      <c r="H18" s="753"/>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618</v>
      </c>
      <c r="E19" s="605"/>
      <c r="F19" s="605"/>
      <c r="G19" s="616"/>
      <c r="H19" s="753"/>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620</v>
      </c>
      <c r="E20" s="605"/>
      <c r="F20" s="605"/>
      <c r="G20" s="616"/>
      <c r="H20" s="753"/>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2" t="s">
        <v>630</v>
      </c>
      <c r="E21" s="605"/>
      <c r="F21" s="605"/>
      <c r="G21" s="616"/>
      <c r="H21" s="753"/>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45">
      <c r="B23" s="182" t="s">
        <v>589</v>
      </c>
      <c r="I23" s="10"/>
      <c r="J23" s="10"/>
    </row>
    <row r="24" spans="2:73" s="670" customFormat="1" ht="21" customHeight="1">
      <c r="B24" s="701" t="s">
        <v>593</v>
      </c>
      <c r="C24" s="1115" t="s">
        <v>594</v>
      </c>
      <c r="D24" s="1115"/>
      <c r="E24" s="1115"/>
      <c r="F24" s="1115"/>
      <c r="G24" s="1115"/>
      <c r="H24" s="754" t="s">
        <v>591</v>
      </c>
      <c r="I24" s="678" t="s">
        <v>590</v>
      </c>
      <c r="J24" s="678" t="s">
        <v>592</v>
      </c>
      <c r="K24" s="669"/>
      <c r="L24" s="670" t="s">
        <v>594</v>
      </c>
      <c r="AQ24" s="670" t="s">
        <v>594</v>
      </c>
      <c r="BU24" s="669"/>
    </row>
    <row r="25" spans="2:73" s="250" customFormat="1" ht="49.5" customHeight="1">
      <c r="B25" s="245" t="s">
        <v>473</v>
      </c>
      <c r="C25" s="245" t="s">
        <v>211</v>
      </c>
      <c r="D25" s="628" t="s">
        <v>474</v>
      </c>
      <c r="E25" s="245" t="s">
        <v>208</v>
      </c>
      <c r="F25" s="245" t="s">
        <v>475</v>
      </c>
      <c r="G25" s="245" t="s">
        <v>476</v>
      </c>
      <c r="H25" s="755" t="s">
        <v>477</v>
      </c>
      <c r="I25" s="636" t="s">
        <v>582</v>
      </c>
      <c r="J25" s="643" t="s">
        <v>583</v>
      </c>
      <c r="K25" s="641"/>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756"/>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9">
      <c r="B27" s="691" t="s">
        <v>758</v>
      </c>
      <c r="C27" s="691" t="s">
        <v>759</v>
      </c>
      <c r="D27" s="691" t="s">
        <v>2</v>
      </c>
      <c r="E27" s="691" t="s">
        <v>736</v>
      </c>
      <c r="F27" s="691" t="s">
        <v>29</v>
      </c>
      <c r="G27" s="691" t="s">
        <v>737</v>
      </c>
      <c r="H27" s="751">
        <v>2011</v>
      </c>
      <c r="I27" s="691" t="s">
        <v>570</v>
      </c>
      <c r="J27" s="691" t="s">
        <v>588</v>
      </c>
      <c r="K27" s="633"/>
      <c r="L27" s="695">
        <v>2.4685531636964675</v>
      </c>
      <c r="M27" s="696">
        <v>2.4685531636964675</v>
      </c>
      <c r="N27" s="696">
        <v>2.4685531636964675</v>
      </c>
      <c r="O27" s="696">
        <v>1.4645690097447053</v>
      </c>
      <c r="P27" s="696">
        <v>0</v>
      </c>
      <c r="Q27" s="696">
        <v>0</v>
      </c>
      <c r="R27" s="696">
        <v>0</v>
      </c>
      <c r="S27" s="696">
        <v>0</v>
      </c>
      <c r="T27" s="696">
        <v>0</v>
      </c>
      <c r="U27" s="696">
        <v>0</v>
      </c>
      <c r="V27" s="696">
        <v>0</v>
      </c>
      <c r="W27" s="696">
        <v>0</v>
      </c>
      <c r="X27" s="696">
        <v>0</v>
      </c>
      <c r="Y27" s="696">
        <v>0</v>
      </c>
      <c r="Z27" s="696">
        <v>0</v>
      </c>
      <c r="AA27" s="696">
        <v>0</v>
      </c>
      <c r="AB27" s="696">
        <v>0</v>
      </c>
      <c r="AC27" s="696">
        <v>0</v>
      </c>
      <c r="AD27" s="696">
        <v>0</v>
      </c>
      <c r="AE27" s="696">
        <v>0</v>
      </c>
      <c r="AF27" s="696">
        <v>0</v>
      </c>
      <c r="AG27" s="696">
        <v>0</v>
      </c>
      <c r="AH27" s="696">
        <v>0</v>
      </c>
      <c r="AI27" s="696">
        <v>0</v>
      </c>
      <c r="AJ27" s="696">
        <v>0</v>
      </c>
      <c r="AK27" s="696">
        <v>0</v>
      </c>
      <c r="AL27" s="696">
        <v>0</v>
      </c>
      <c r="AM27" s="696">
        <v>0</v>
      </c>
      <c r="AN27" s="696">
        <v>0</v>
      </c>
      <c r="AO27" s="697">
        <v>0</v>
      </c>
      <c r="AP27" s="633"/>
      <c r="AQ27" s="695">
        <v>3509.2342854055782</v>
      </c>
      <c r="AR27" s="696">
        <v>3509.2342854055782</v>
      </c>
      <c r="AS27" s="696">
        <v>3509.2342854055782</v>
      </c>
      <c r="AT27" s="696">
        <v>2611.4170178028075</v>
      </c>
      <c r="AU27" s="696">
        <v>0</v>
      </c>
      <c r="AV27" s="696">
        <v>0</v>
      </c>
      <c r="AW27" s="696">
        <v>0</v>
      </c>
      <c r="AX27" s="696">
        <v>0</v>
      </c>
      <c r="AY27" s="696">
        <v>0</v>
      </c>
      <c r="AZ27" s="696">
        <v>0</v>
      </c>
      <c r="BA27" s="696">
        <v>0</v>
      </c>
      <c r="BB27" s="696">
        <v>0</v>
      </c>
      <c r="BC27" s="696">
        <v>0</v>
      </c>
      <c r="BD27" s="696">
        <v>0</v>
      </c>
      <c r="BE27" s="696">
        <v>0</v>
      </c>
      <c r="BF27" s="696">
        <v>0</v>
      </c>
      <c r="BG27" s="696">
        <v>0</v>
      </c>
      <c r="BH27" s="696">
        <v>0</v>
      </c>
      <c r="BI27" s="696">
        <v>0</v>
      </c>
      <c r="BJ27" s="696">
        <v>0</v>
      </c>
      <c r="BK27" s="696">
        <v>0</v>
      </c>
      <c r="BL27" s="696">
        <v>0</v>
      </c>
      <c r="BM27" s="696">
        <v>0</v>
      </c>
      <c r="BN27" s="696">
        <v>0</v>
      </c>
      <c r="BO27" s="696">
        <v>0</v>
      </c>
      <c r="BP27" s="696">
        <v>0</v>
      </c>
      <c r="BQ27" s="696">
        <v>0</v>
      </c>
      <c r="BR27" s="696">
        <v>0</v>
      </c>
      <c r="BS27" s="696">
        <v>0</v>
      </c>
      <c r="BT27" s="697">
        <v>0</v>
      </c>
      <c r="BU27" s="16"/>
    </row>
    <row r="28" spans="2:73" s="17" customFormat="1" ht="15.9">
      <c r="B28" s="691" t="s">
        <v>758</v>
      </c>
      <c r="C28" s="691" t="s">
        <v>759</v>
      </c>
      <c r="D28" s="691" t="s">
        <v>1</v>
      </c>
      <c r="E28" s="691" t="s">
        <v>736</v>
      </c>
      <c r="F28" s="691" t="s">
        <v>29</v>
      </c>
      <c r="G28" s="691" t="s">
        <v>737</v>
      </c>
      <c r="H28" s="751">
        <v>2011</v>
      </c>
      <c r="I28" s="691" t="s">
        <v>570</v>
      </c>
      <c r="J28" s="691" t="s">
        <v>588</v>
      </c>
      <c r="K28" s="633"/>
      <c r="L28" s="695">
        <v>30.836338730172578</v>
      </c>
      <c r="M28" s="696">
        <v>30.836338730172578</v>
      </c>
      <c r="N28" s="696">
        <v>30.836338730172578</v>
      </c>
      <c r="O28" s="696">
        <v>30.495961293816716</v>
      </c>
      <c r="P28" s="696">
        <v>20.189594848855034</v>
      </c>
      <c r="Q28" s="696">
        <v>0</v>
      </c>
      <c r="R28" s="696">
        <v>0</v>
      </c>
      <c r="S28" s="696">
        <v>0</v>
      </c>
      <c r="T28" s="696">
        <v>0</v>
      </c>
      <c r="U28" s="696">
        <v>0</v>
      </c>
      <c r="V28" s="696">
        <v>0</v>
      </c>
      <c r="W28" s="696">
        <v>0</v>
      </c>
      <c r="X28" s="696">
        <v>0</v>
      </c>
      <c r="Y28" s="696">
        <v>0</v>
      </c>
      <c r="Z28" s="696">
        <v>0</v>
      </c>
      <c r="AA28" s="696">
        <v>0</v>
      </c>
      <c r="AB28" s="696">
        <v>0</v>
      </c>
      <c r="AC28" s="696">
        <v>0</v>
      </c>
      <c r="AD28" s="696">
        <v>0</v>
      </c>
      <c r="AE28" s="696">
        <v>0</v>
      </c>
      <c r="AF28" s="696">
        <v>0</v>
      </c>
      <c r="AG28" s="696">
        <v>0</v>
      </c>
      <c r="AH28" s="696">
        <v>0</v>
      </c>
      <c r="AI28" s="696">
        <v>0</v>
      </c>
      <c r="AJ28" s="696">
        <v>0</v>
      </c>
      <c r="AK28" s="696">
        <v>0</v>
      </c>
      <c r="AL28" s="696">
        <v>0</v>
      </c>
      <c r="AM28" s="696">
        <v>0</v>
      </c>
      <c r="AN28" s="696">
        <v>0</v>
      </c>
      <c r="AO28" s="697">
        <v>0</v>
      </c>
      <c r="AP28" s="633"/>
      <c r="AQ28" s="695">
        <v>226453.14720386377</v>
      </c>
      <c r="AR28" s="696">
        <v>226453.14720386377</v>
      </c>
      <c r="AS28" s="696">
        <v>226453.14720386377</v>
      </c>
      <c r="AT28" s="696">
        <v>226148.7631768253</v>
      </c>
      <c r="AU28" s="696">
        <v>153556.71836511002</v>
      </c>
      <c r="AV28" s="696">
        <v>0</v>
      </c>
      <c r="AW28" s="696">
        <v>0</v>
      </c>
      <c r="AX28" s="696">
        <v>0</v>
      </c>
      <c r="AY28" s="696">
        <v>0</v>
      </c>
      <c r="AZ28" s="696">
        <v>0</v>
      </c>
      <c r="BA28" s="696">
        <v>0</v>
      </c>
      <c r="BB28" s="696">
        <v>0</v>
      </c>
      <c r="BC28" s="696">
        <v>0</v>
      </c>
      <c r="BD28" s="696">
        <v>0</v>
      </c>
      <c r="BE28" s="696">
        <v>0</v>
      </c>
      <c r="BF28" s="696">
        <v>0</v>
      </c>
      <c r="BG28" s="696">
        <v>0</v>
      </c>
      <c r="BH28" s="696">
        <v>0</v>
      </c>
      <c r="BI28" s="696">
        <v>0</v>
      </c>
      <c r="BJ28" s="696">
        <v>0</v>
      </c>
      <c r="BK28" s="696">
        <v>0</v>
      </c>
      <c r="BL28" s="696">
        <v>0</v>
      </c>
      <c r="BM28" s="696">
        <v>0</v>
      </c>
      <c r="BN28" s="696">
        <v>0</v>
      </c>
      <c r="BO28" s="696">
        <v>0</v>
      </c>
      <c r="BP28" s="696">
        <v>0</v>
      </c>
      <c r="BQ28" s="696">
        <v>0</v>
      </c>
      <c r="BR28" s="696">
        <v>0</v>
      </c>
      <c r="BS28" s="696">
        <v>0</v>
      </c>
      <c r="BT28" s="697">
        <v>0</v>
      </c>
      <c r="BU28" s="16"/>
    </row>
    <row r="29" spans="2:73" s="17" customFormat="1" ht="16.5" customHeight="1">
      <c r="B29" s="691" t="s">
        <v>758</v>
      </c>
      <c r="C29" s="691" t="s">
        <v>759</v>
      </c>
      <c r="D29" s="691" t="s">
        <v>5</v>
      </c>
      <c r="E29" s="691" t="s">
        <v>736</v>
      </c>
      <c r="F29" s="691" t="s">
        <v>29</v>
      </c>
      <c r="G29" s="691" t="s">
        <v>737</v>
      </c>
      <c r="H29" s="751">
        <v>2011</v>
      </c>
      <c r="I29" s="691" t="s">
        <v>570</v>
      </c>
      <c r="J29" s="691" t="s">
        <v>588</v>
      </c>
      <c r="K29" s="633"/>
      <c r="L29" s="695">
        <v>14.546251589365419</v>
      </c>
      <c r="M29" s="696">
        <v>14.546251589365419</v>
      </c>
      <c r="N29" s="696">
        <v>14.546251589365419</v>
      </c>
      <c r="O29" s="696">
        <v>14.546251589365419</v>
      </c>
      <c r="P29" s="696">
        <v>13.533038218265363</v>
      </c>
      <c r="Q29" s="696">
        <v>12.426145289871437</v>
      </c>
      <c r="R29" s="696">
        <v>10.051294436445739</v>
      </c>
      <c r="S29" s="696">
        <v>9.9858518253658772</v>
      </c>
      <c r="T29" s="696">
        <v>12.10595812485986</v>
      </c>
      <c r="U29" s="696">
        <v>5.7426583798973816</v>
      </c>
      <c r="V29" s="696">
        <v>0.81666077607336063</v>
      </c>
      <c r="W29" s="696">
        <v>0.81632108469896969</v>
      </c>
      <c r="X29" s="696">
        <v>0.81632108469896969</v>
      </c>
      <c r="Y29" s="696">
        <v>0.75769060402592325</v>
      </c>
      <c r="Z29" s="696">
        <v>0.75769060402592325</v>
      </c>
      <c r="AA29" s="696">
        <v>0.63951895753218002</v>
      </c>
      <c r="AB29" s="696">
        <v>0</v>
      </c>
      <c r="AC29" s="696">
        <v>0</v>
      </c>
      <c r="AD29" s="696">
        <v>0</v>
      </c>
      <c r="AE29" s="696">
        <v>0</v>
      </c>
      <c r="AF29" s="696">
        <v>0</v>
      </c>
      <c r="AG29" s="696">
        <v>0</v>
      </c>
      <c r="AH29" s="696">
        <v>0</v>
      </c>
      <c r="AI29" s="696">
        <v>0</v>
      </c>
      <c r="AJ29" s="696">
        <v>0</v>
      </c>
      <c r="AK29" s="696">
        <v>0</v>
      </c>
      <c r="AL29" s="696">
        <v>0</v>
      </c>
      <c r="AM29" s="696">
        <v>0</v>
      </c>
      <c r="AN29" s="696">
        <v>0</v>
      </c>
      <c r="AO29" s="697">
        <v>0</v>
      </c>
      <c r="AP29" s="633"/>
      <c r="AQ29" s="695">
        <v>254227.22478472994</v>
      </c>
      <c r="AR29" s="696">
        <v>254227.22478472994</v>
      </c>
      <c r="AS29" s="696">
        <v>254227.22478472994</v>
      </c>
      <c r="AT29" s="696">
        <v>254227.22478472994</v>
      </c>
      <c r="AU29" s="696">
        <v>232344.96093660541</v>
      </c>
      <c r="AV29" s="696">
        <v>208439.50942796428</v>
      </c>
      <c r="AW29" s="696">
        <v>157150.10242163591</v>
      </c>
      <c r="AX29" s="696">
        <v>156576.82514857632</v>
      </c>
      <c r="AY29" s="696">
        <v>202364.54050534192</v>
      </c>
      <c r="AZ29" s="696">
        <v>64937.01740347586</v>
      </c>
      <c r="BA29" s="696">
        <v>23381.719106809094</v>
      </c>
      <c r="BB29" s="696">
        <v>20582.273587043161</v>
      </c>
      <c r="BC29" s="696">
        <v>20582.273587043161</v>
      </c>
      <c r="BD29" s="696">
        <v>15200.873534241753</v>
      </c>
      <c r="BE29" s="696">
        <v>15200.873534241753</v>
      </c>
      <c r="BF29" s="696">
        <v>13811.624445306272</v>
      </c>
      <c r="BG29" s="696">
        <v>0</v>
      </c>
      <c r="BH29" s="696">
        <v>0</v>
      </c>
      <c r="BI29" s="696">
        <v>0</v>
      </c>
      <c r="BJ29" s="696">
        <v>0</v>
      </c>
      <c r="BK29" s="696">
        <v>0</v>
      </c>
      <c r="BL29" s="696">
        <v>0</v>
      </c>
      <c r="BM29" s="696">
        <v>0</v>
      </c>
      <c r="BN29" s="696">
        <v>0</v>
      </c>
      <c r="BO29" s="696">
        <v>0</v>
      </c>
      <c r="BP29" s="696">
        <v>0</v>
      </c>
      <c r="BQ29" s="696">
        <v>0</v>
      </c>
      <c r="BR29" s="696">
        <v>0</v>
      </c>
      <c r="BS29" s="696">
        <v>0</v>
      </c>
      <c r="BT29" s="697">
        <v>0</v>
      </c>
      <c r="BU29" s="16"/>
    </row>
    <row r="30" spans="2:73" s="17" customFormat="1" ht="15.9">
      <c r="B30" s="691" t="s">
        <v>758</v>
      </c>
      <c r="C30" s="691" t="s">
        <v>759</v>
      </c>
      <c r="D30" s="691" t="s">
        <v>4</v>
      </c>
      <c r="E30" s="691" t="s">
        <v>736</v>
      </c>
      <c r="F30" s="691" t="s">
        <v>29</v>
      </c>
      <c r="G30" s="691" t="s">
        <v>737</v>
      </c>
      <c r="H30" s="751">
        <v>2011</v>
      </c>
      <c r="I30" s="691" t="s">
        <v>570</v>
      </c>
      <c r="J30" s="691" t="s">
        <v>588</v>
      </c>
      <c r="K30" s="633"/>
      <c r="L30" s="695">
        <v>11.551498556320285</v>
      </c>
      <c r="M30" s="696">
        <v>11.551498556320285</v>
      </c>
      <c r="N30" s="696">
        <v>11.551498556320285</v>
      </c>
      <c r="O30" s="696">
        <v>11.551498556320285</v>
      </c>
      <c r="P30" s="696">
        <v>10.844168910582733</v>
      </c>
      <c r="Q30" s="696">
        <v>10.071441067423461</v>
      </c>
      <c r="R30" s="696">
        <v>8.2966773198958386</v>
      </c>
      <c r="S30" s="696">
        <v>8.1951695382861534</v>
      </c>
      <c r="T30" s="696">
        <v>9.6752270271829772</v>
      </c>
      <c r="U30" s="696">
        <v>5.2329736157031812</v>
      </c>
      <c r="V30" s="696">
        <v>0.64710305176189353</v>
      </c>
      <c r="W30" s="696">
        <v>0.64661892227526974</v>
      </c>
      <c r="X30" s="696">
        <v>0.64661892227526974</v>
      </c>
      <c r="Y30" s="696">
        <v>0.61688291229035919</v>
      </c>
      <c r="Z30" s="696">
        <v>0.61688291229035919</v>
      </c>
      <c r="AA30" s="696">
        <v>0.58553199263738809</v>
      </c>
      <c r="AB30" s="696">
        <v>0</v>
      </c>
      <c r="AC30" s="696">
        <v>0</v>
      </c>
      <c r="AD30" s="696">
        <v>0</v>
      </c>
      <c r="AE30" s="696">
        <v>0</v>
      </c>
      <c r="AF30" s="696">
        <v>0</v>
      </c>
      <c r="AG30" s="696">
        <v>0</v>
      </c>
      <c r="AH30" s="696">
        <v>0</v>
      </c>
      <c r="AI30" s="696">
        <v>0</v>
      </c>
      <c r="AJ30" s="696">
        <v>0</v>
      </c>
      <c r="AK30" s="696">
        <v>0</v>
      </c>
      <c r="AL30" s="696">
        <v>0</v>
      </c>
      <c r="AM30" s="696">
        <v>0</v>
      </c>
      <c r="AN30" s="696">
        <v>0</v>
      </c>
      <c r="AO30" s="697">
        <v>0</v>
      </c>
      <c r="AP30" s="633"/>
      <c r="AQ30" s="695">
        <v>191284.50836094515</v>
      </c>
      <c r="AR30" s="696">
        <v>191284.50836094515</v>
      </c>
      <c r="AS30" s="696">
        <v>191284.50836094515</v>
      </c>
      <c r="AT30" s="696">
        <v>191284.50836094515</v>
      </c>
      <c r="AU30" s="696">
        <v>176008.38353165574</v>
      </c>
      <c r="AV30" s="696">
        <v>159319.8606310499</v>
      </c>
      <c r="AW30" s="696">
        <v>120990.47246938226</v>
      </c>
      <c r="AX30" s="696">
        <v>120101.26430248145</v>
      </c>
      <c r="AY30" s="696">
        <v>152065.91203237677</v>
      </c>
      <c r="AZ30" s="696">
        <v>56127.026894398208</v>
      </c>
      <c r="BA30" s="696">
        <v>19733.342321523447</v>
      </c>
      <c r="BB30" s="696">
        <v>15743.561524923931</v>
      </c>
      <c r="BC30" s="696">
        <v>15743.561524923931</v>
      </c>
      <c r="BD30" s="696">
        <v>13014.241146411907</v>
      </c>
      <c r="BE30" s="696">
        <v>13014.241146411907</v>
      </c>
      <c r="BF30" s="696">
        <v>12645.673576631236</v>
      </c>
      <c r="BG30" s="696">
        <v>0</v>
      </c>
      <c r="BH30" s="696">
        <v>0</v>
      </c>
      <c r="BI30" s="696">
        <v>0</v>
      </c>
      <c r="BJ30" s="696">
        <v>0</v>
      </c>
      <c r="BK30" s="696">
        <v>0</v>
      </c>
      <c r="BL30" s="696">
        <v>0</v>
      </c>
      <c r="BM30" s="696">
        <v>0</v>
      </c>
      <c r="BN30" s="696">
        <v>0</v>
      </c>
      <c r="BO30" s="696">
        <v>0</v>
      </c>
      <c r="BP30" s="696">
        <v>0</v>
      </c>
      <c r="BQ30" s="696">
        <v>0</v>
      </c>
      <c r="BR30" s="696">
        <v>0</v>
      </c>
      <c r="BS30" s="696">
        <v>0</v>
      </c>
      <c r="BT30" s="697">
        <v>0</v>
      </c>
      <c r="BU30" s="16"/>
    </row>
    <row r="31" spans="2:73" s="17" customFormat="1" ht="15.9">
      <c r="B31" s="691" t="s">
        <v>758</v>
      </c>
      <c r="C31" s="691" t="s">
        <v>759</v>
      </c>
      <c r="D31" s="691" t="s">
        <v>3</v>
      </c>
      <c r="E31" s="691" t="s">
        <v>736</v>
      </c>
      <c r="F31" s="691" t="s">
        <v>29</v>
      </c>
      <c r="G31" s="691" t="s">
        <v>737</v>
      </c>
      <c r="H31" s="751">
        <v>2011</v>
      </c>
      <c r="I31" s="691" t="s">
        <v>570</v>
      </c>
      <c r="J31" s="691" t="s">
        <v>588</v>
      </c>
      <c r="K31" s="633"/>
      <c r="L31" s="695">
        <v>318.78585706893739</v>
      </c>
      <c r="M31" s="696">
        <v>318.78585706893739</v>
      </c>
      <c r="N31" s="696">
        <v>318.78585706893739</v>
      </c>
      <c r="O31" s="696">
        <v>318.78585706893739</v>
      </c>
      <c r="P31" s="696">
        <v>318.78585706893739</v>
      </c>
      <c r="Q31" s="696">
        <v>318.78585706893739</v>
      </c>
      <c r="R31" s="696">
        <v>318.78585706893739</v>
      </c>
      <c r="S31" s="696">
        <v>318.78585706893739</v>
      </c>
      <c r="T31" s="696">
        <v>318.78585706893739</v>
      </c>
      <c r="U31" s="696">
        <v>318.78585706893739</v>
      </c>
      <c r="V31" s="696">
        <v>318.78585706893739</v>
      </c>
      <c r="W31" s="696">
        <v>318.78585706893739</v>
      </c>
      <c r="X31" s="696">
        <v>318.78585706893739</v>
      </c>
      <c r="Y31" s="696">
        <v>318.78585706893739</v>
      </c>
      <c r="Z31" s="696">
        <v>318.78585706893739</v>
      </c>
      <c r="AA31" s="696">
        <v>318.78585706893739</v>
      </c>
      <c r="AB31" s="696">
        <v>318.78585706893739</v>
      </c>
      <c r="AC31" s="696">
        <v>318.78585706893739</v>
      </c>
      <c r="AD31" s="696">
        <v>254.41138491149141</v>
      </c>
      <c r="AE31" s="696">
        <v>0</v>
      </c>
      <c r="AF31" s="696">
        <v>0</v>
      </c>
      <c r="AG31" s="696">
        <v>0</v>
      </c>
      <c r="AH31" s="696">
        <v>0</v>
      </c>
      <c r="AI31" s="696">
        <v>0</v>
      </c>
      <c r="AJ31" s="696">
        <v>0</v>
      </c>
      <c r="AK31" s="696">
        <v>0</v>
      </c>
      <c r="AL31" s="696">
        <v>0</v>
      </c>
      <c r="AM31" s="696">
        <v>0</v>
      </c>
      <c r="AN31" s="696">
        <v>0</v>
      </c>
      <c r="AO31" s="697">
        <v>0</v>
      </c>
      <c r="AP31" s="633"/>
      <c r="AQ31" s="695">
        <v>580360.59394955821</v>
      </c>
      <c r="AR31" s="696">
        <v>580360.59394955821</v>
      </c>
      <c r="AS31" s="696">
        <v>580360.59394955821</v>
      </c>
      <c r="AT31" s="696">
        <v>580360.59394955821</v>
      </c>
      <c r="AU31" s="696">
        <v>580360.59394955821</v>
      </c>
      <c r="AV31" s="696">
        <v>580360.59394955821</v>
      </c>
      <c r="AW31" s="696">
        <v>580360.59394955821</v>
      </c>
      <c r="AX31" s="696">
        <v>580360.59394955821</v>
      </c>
      <c r="AY31" s="696">
        <v>580360.59394955821</v>
      </c>
      <c r="AZ31" s="696">
        <v>580360.59394955821</v>
      </c>
      <c r="BA31" s="696">
        <v>580360.59394955821</v>
      </c>
      <c r="BB31" s="696">
        <v>580360.59394955821</v>
      </c>
      <c r="BC31" s="696">
        <v>580360.59394955821</v>
      </c>
      <c r="BD31" s="696">
        <v>580360.59394955821</v>
      </c>
      <c r="BE31" s="696">
        <v>580360.59394955821</v>
      </c>
      <c r="BF31" s="696">
        <v>580360.59394955821</v>
      </c>
      <c r="BG31" s="696">
        <v>580360.59394955821</v>
      </c>
      <c r="BH31" s="696">
        <v>580360.59394955821</v>
      </c>
      <c r="BI31" s="696">
        <v>522785.06246113946</v>
      </c>
      <c r="BJ31" s="696">
        <v>0</v>
      </c>
      <c r="BK31" s="696">
        <v>0</v>
      </c>
      <c r="BL31" s="696">
        <v>0</v>
      </c>
      <c r="BM31" s="696">
        <v>0</v>
      </c>
      <c r="BN31" s="696">
        <v>0</v>
      </c>
      <c r="BO31" s="696">
        <v>0</v>
      </c>
      <c r="BP31" s="696">
        <v>0</v>
      </c>
      <c r="BQ31" s="696">
        <v>0</v>
      </c>
      <c r="BR31" s="696">
        <v>0</v>
      </c>
      <c r="BS31" s="696">
        <v>0</v>
      </c>
      <c r="BT31" s="697">
        <v>0</v>
      </c>
      <c r="BU31" s="16"/>
    </row>
    <row r="32" spans="2:73" s="17" customFormat="1" ht="15.9">
      <c r="B32" s="691" t="s">
        <v>758</v>
      </c>
      <c r="C32" s="691" t="s">
        <v>759</v>
      </c>
      <c r="D32" s="691" t="s">
        <v>6</v>
      </c>
      <c r="E32" s="691" t="s">
        <v>736</v>
      </c>
      <c r="F32" s="691" t="s">
        <v>29</v>
      </c>
      <c r="G32" s="691" t="s">
        <v>737</v>
      </c>
      <c r="H32" s="751">
        <v>2011</v>
      </c>
      <c r="I32" s="691" t="s">
        <v>570</v>
      </c>
      <c r="J32" s="691" t="s">
        <v>588</v>
      </c>
      <c r="K32" s="633"/>
      <c r="L32" s="695">
        <v>0</v>
      </c>
      <c r="M32" s="696">
        <v>0</v>
      </c>
      <c r="N32" s="696">
        <v>0</v>
      </c>
      <c r="O32" s="696">
        <v>0</v>
      </c>
      <c r="P32" s="696">
        <v>0</v>
      </c>
      <c r="Q32" s="696">
        <v>0</v>
      </c>
      <c r="R32" s="696">
        <v>0</v>
      </c>
      <c r="S32" s="696">
        <v>0</v>
      </c>
      <c r="T32" s="696">
        <v>0</v>
      </c>
      <c r="U32" s="696">
        <v>0</v>
      </c>
      <c r="V32" s="696">
        <v>0</v>
      </c>
      <c r="W32" s="696">
        <v>0</v>
      </c>
      <c r="X32" s="696">
        <v>0</v>
      </c>
      <c r="Y32" s="696">
        <v>0</v>
      </c>
      <c r="Z32" s="696">
        <v>0</v>
      </c>
      <c r="AA32" s="696">
        <v>0</v>
      </c>
      <c r="AB32" s="696">
        <v>0</v>
      </c>
      <c r="AC32" s="696">
        <v>0</v>
      </c>
      <c r="AD32" s="696">
        <v>0</v>
      </c>
      <c r="AE32" s="696">
        <v>0</v>
      </c>
      <c r="AF32" s="696">
        <v>0</v>
      </c>
      <c r="AG32" s="696">
        <v>0</v>
      </c>
      <c r="AH32" s="696">
        <v>0</v>
      </c>
      <c r="AI32" s="696">
        <v>0</v>
      </c>
      <c r="AJ32" s="696">
        <v>0</v>
      </c>
      <c r="AK32" s="696">
        <v>0</v>
      </c>
      <c r="AL32" s="696">
        <v>0</v>
      </c>
      <c r="AM32" s="696">
        <v>0</v>
      </c>
      <c r="AN32" s="696">
        <v>0</v>
      </c>
      <c r="AO32" s="697">
        <v>0</v>
      </c>
      <c r="AP32" s="633"/>
      <c r="AQ32" s="695">
        <v>0</v>
      </c>
      <c r="AR32" s="696">
        <v>0</v>
      </c>
      <c r="AS32" s="696">
        <v>0</v>
      </c>
      <c r="AT32" s="696">
        <v>0</v>
      </c>
      <c r="AU32" s="696">
        <v>0</v>
      </c>
      <c r="AV32" s="696">
        <v>0</v>
      </c>
      <c r="AW32" s="696">
        <v>0</v>
      </c>
      <c r="AX32" s="696">
        <v>0</v>
      </c>
      <c r="AY32" s="696">
        <v>0</v>
      </c>
      <c r="AZ32" s="696">
        <v>0</v>
      </c>
      <c r="BA32" s="696">
        <v>0</v>
      </c>
      <c r="BB32" s="696">
        <v>0</v>
      </c>
      <c r="BC32" s="696">
        <v>0</v>
      </c>
      <c r="BD32" s="696">
        <v>0</v>
      </c>
      <c r="BE32" s="696">
        <v>0</v>
      </c>
      <c r="BF32" s="696">
        <v>0</v>
      </c>
      <c r="BG32" s="696">
        <v>0</v>
      </c>
      <c r="BH32" s="696">
        <v>0</v>
      </c>
      <c r="BI32" s="696">
        <v>0</v>
      </c>
      <c r="BJ32" s="696">
        <v>0</v>
      </c>
      <c r="BK32" s="696">
        <v>0</v>
      </c>
      <c r="BL32" s="696">
        <v>0</v>
      </c>
      <c r="BM32" s="696">
        <v>0</v>
      </c>
      <c r="BN32" s="696">
        <v>0</v>
      </c>
      <c r="BO32" s="696">
        <v>0</v>
      </c>
      <c r="BP32" s="696">
        <v>0</v>
      </c>
      <c r="BQ32" s="696">
        <v>0</v>
      </c>
      <c r="BR32" s="696">
        <v>0</v>
      </c>
      <c r="BS32" s="696">
        <v>0</v>
      </c>
      <c r="BT32" s="697">
        <v>0</v>
      </c>
      <c r="BU32" s="16"/>
    </row>
    <row r="33" spans="2:73" s="17" customFormat="1" ht="15.9">
      <c r="B33" s="691" t="s">
        <v>758</v>
      </c>
      <c r="C33" s="691" t="s">
        <v>760</v>
      </c>
      <c r="D33" s="691" t="s">
        <v>738</v>
      </c>
      <c r="E33" s="691" t="s">
        <v>736</v>
      </c>
      <c r="F33" s="691" t="s">
        <v>739</v>
      </c>
      <c r="G33" s="691" t="s">
        <v>740</v>
      </c>
      <c r="H33" s="751">
        <v>2011</v>
      </c>
      <c r="I33" s="691" t="s">
        <v>570</v>
      </c>
      <c r="J33" s="691" t="s">
        <v>588</v>
      </c>
      <c r="K33" s="633"/>
      <c r="L33" s="695">
        <v>108.46119999999999</v>
      </c>
      <c r="M33" s="696">
        <v>0</v>
      </c>
      <c r="N33" s="696">
        <v>0</v>
      </c>
      <c r="O33" s="696">
        <v>0</v>
      </c>
      <c r="P33" s="696">
        <v>0</v>
      </c>
      <c r="Q33" s="696">
        <v>0</v>
      </c>
      <c r="R33" s="696">
        <v>0</v>
      </c>
      <c r="S33" s="696">
        <v>0</v>
      </c>
      <c r="T33" s="696">
        <v>0</v>
      </c>
      <c r="U33" s="696">
        <v>0</v>
      </c>
      <c r="V33" s="696">
        <v>0</v>
      </c>
      <c r="W33" s="696">
        <v>0</v>
      </c>
      <c r="X33" s="696">
        <v>0</v>
      </c>
      <c r="Y33" s="696">
        <v>0</v>
      </c>
      <c r="Z33" s="696">
        <v>0</v>
      </c>
      <c r="AA33" s="696">
        <v>0</v>
      </c>
      <c r="AB33" s="696">
        <v>0</v>
      </c>
      <c r="AC33" s="696">
        <v>0</v>
      </c>
      <c r="AD33" s="696">
        <v>0</v>
      </c>
      <c r="AE33" s="696">
        <v>0</v>
      </c>
      <c r="AF33" s="696">
        <v>0</v>
      </c>
      <c r="AG33" s="696">
        <v>0</v>
      </c>
      <c r="AH33" s="696">
        <v>0</v>
      </c>
      <c r="AI33" s="696">
        <v>0</v>
      </c>
      <c r="AJ33" s="696">
        <v>0</v>
      </c>
      <c r="AK33" s="696">
        <v>0</v>
      </c>
      <c r="AL33" s="696">
        <v>0</v>
      </c>
      <c r="AM33" s="696">
        <v>0</v>
      </c>
      <c r="AN33" s="696">
        <v>0</v>
      </c>
      <c r="AO33" s="697">
        <v>0</v>
      </c>
      <c r="AP33" s="633"/>
      <c r="AQ33" s="695">
        <v>4234.6490000000003</v>
      </c>
      <c r="AR33" s="696">
        <v>0</v>
      </c>
      <c r="AS33" s="696">
        <v>0</v>
      </c>
      <c r="AT33" s="696">
        <v>0</v>
      </c>
      <c r="AU33" s="696">
        <v>0</v>
      </c>
      <c r="AV33" s="696">
        <v>0</v>
      </c>
      <c r="AW33" s="696">
        <v>0</v>
      </c>
      <c r="AX33" s="696">
        <v>0</v>
      </c>
      <c r="AY33" s="696">
        <v>0</v>
      </c>
      <c r="AZ33" s="696">
        <v>0</v>
      </c>
      <c r="BA33" s="696">
        <v>0</v>
      </c>
      <c r="BB33" s="696">
        <v>0</v>
      </c>
      <c r="BC33" s="696">
        <v>0</v>
      </c>
      <c r="BD33" s="696">
        <v>0</v>
      </c>
      <c r="BE33" s="696">
        <v>0</v>
      </c>
      <c r="BF33" s="696">
        <v>0</v>
      </c>
      <c r="BG33" s="696">
        <v>0</v>
      </c>
      <c r="BH33" s="696">
        <v>0</v>
      </c>
      <c r="BI33" s="696">
        <v>0</v>
      </c>
      <c r="BJ33" s="696">
        <v>0</v>
      </c>
      <c r="BK33" s="696">
        <v>0</v>
      </c>
      <c r="BL33" s="696">
        <v>0</v>
      </c>
      <c r="BM33" s="696">
        <v>0</v>
      </c>
      <c r="BN33" s="696">
        <v>0</v>
      </c>
      <c r="BO33" s="696">
        <v>0</v>
      </c>
      <c r="BP33" s="696">
        <v>0</v>
      </c>
      <c r="BQ33" s="696">
        <v>0</v>
      </c>
      <c r="BR33" s="696">
        <v>0</v>
      </c>
      <c r="BS33" s="696">
        <v>0</v>
      </c>
      <c r="BT33" s="697">
        <v>0</v>
      </c>
      <c r="BU33" s="16"/>
    </row>
    <row r="34" spans="2:73" s="17" customFormat="1" ht="15.9">
      <c r="B34" s="691" t="s">
        <v>758</v>
      </c>
      <c r="C34" s="691" t="s">
        <v>760</v>
      </c>
      <c r="D34" s="691" t="s">
        <v>21</v>
      </c>
      <c r="E34" s="691" t="s">
        <v>736</v>
      </c>
      <c r="F34" s="691" t="s">
        <v>739</v>
      </c>
      <c r="G34" s="691" t="s">
        <v>737</v>
      </c>
      <c r="H34" s="751">
        <v>2011</v>
      </c>
      <c r="I34" s="691" t="s">
        <v>570</v>
      </c>
      <c r="J34" s="691" t="s">
        <v>588</v>
      </c>
      <c r="K34" s="633"/>
      <c r="L34" s="695">
        <v>21.841422079401013</v>
      </c>
      <c r="M34" s="696">
        <v>21.841422079401013</v>
      </c>
      <c r="N34" s="696">
        <v>20.957718395542777</v>
      </c>
      <c r="O34" s="696">
        <v>18.465604877700063</v>
      </c>
      <c r="P34" s="696">
        <v>18.465604877700063</v>
      </c>
      <c r="Q34" s="696">
        <v>18.230014070024509</v>
      </c>
      <c r="R34" s="696">
        <v>9.6614295891200737</v>
      </c>
      <c r="S34" s="696">
        <v>7.6221133956010698</v>
      </c>
      <c r="T34" s="696">
        <v>7.6221133956010698</v>
      </c>
      <c r="U34" s="696">
        <v>7.6221133956010698</v>
      </c>
      <c r="V34" s="696">
        <v>7.5910051824795941</v>
      </c>
      <c r="W34" s="696">
        <v>7.5910051824795941</v>
      </c>
      <c r="X34" s="696">
        <v>6.2216426242952707</v>
      </c>
      <c r="Y34" s="696">
        <v>6.2216426242952707</v>
      </c>
      <c r="Z34" s="696">
        <v>6.2216426242952707</v>
      </c>
      <c r="AA34" s="696">
        <v>0</v>
      </c>
      <c r="AB34" s="696">
        <v>0</v>
      </c>
      <c r="AC34" s="696">
        <v>0</v>
      </c>
      <c r="AD34" s="696">
        <v>0</v>
      </c>
      <c r="AE34" s="696">
        <v>0</v>
      </c>
      <c r="AF34" s="696">
        <v>0</v>
      </c>
      <c r="AG34" s="696">
        <v>0</v>
      </c>
      <c r="AH34" s="696">
        <v>0</v>
      </c>
      <c r="AI34" s="696">
        <v>0</v>
      </c>
      <c r="AJ34" s="696">
        <v>0</v>
      </c>
      <c r="AK34" s="696">
        <v>0</v>
      </c>
      <c r="AL34" s="696">
        <v>0</v>
      </c>
      <c r="AM34" s="696">
        <v>0</v>
      </c>
      <c r="AN34" s="696">
        <v>0</v>
      </c>
      <c r="AO34" s="697">
        <v>0</v>
      </c>
      <c r="AP34" s="633"/>
      <c r="AQ34" s="695">
        <v>43921.704200372813</v>
      </c>
      <c r="AR34" s="696">
        <v>43921.704200372813</v>
      </c>
      <c r="AS34" s="696">
        <v>41453.416326384882</v>
      </c>
      <c r="AT34" s="696">
        <v>33345.943398082665</v>
      </c>
      <c r="AU34" s="696">
        <v>33345.943398082665</v>
      </c>
      <c r="AV34" s="696">
        <v>32800.301396948395</v>
      </c>
      <c r="AW34" s="696">
        <v>9946.5708344624691</v>
      </c>
      <c r="AX34" s="696">
        <v>8415.786384053401</v>
      </c>
      <c r="AY34" s="696">
        <v>8415.786384053401</v>
      </c>
      <c r="AZ34" s="696">
        <v>8415.786384053401</v>
      </c>
      <c r="BA34" s="696">
        <v>8211.232068680094</v>
      </c>
      <c r="BB34" s="696">
        <v>8211.232068680094</v>
      </c>
      <c r="BC34" s="696">
        <v>4670.1898487056287</v>
      </c>
      <c r="BD34" s="696">
        <v>4670.1898487056287</v>
      </c>
      <c r="BE34" s="696">
        <v>4670.1898487056287</v>
      </c>
      <c r="BF34" s="696">
        <v>0</v>
      </c>
      <c r="BG34" s="696">
        <v>0</v>
      </c>
      <c r="BH34" s="696">
        <v>0</v>
      </c>
      <c r="BI34" s="696">
        <v>0</v>
      </c>
      <c r="BJ34" s="696">
        <v>0</v>
      </c>
      <c r="BK34" s="696">
        <v>0</v>
      </c>
      <c r="BL34" s="696">
        <v>0</v>
      </c>
      <c r="BM34" s="696">
        <v>0</v>
      </c>
      <c r="BN34" s="696">
        <v>0</v>
      </c>
      <c r="BO34" s="696">
        <v>0</v>
      </c>
      <c r="BP34" s="696">
        <v>0</v>
      </c>
      <c r="BQ34" s="696">
        <v>0</v>
      </c>
      <c r="BR34" s="696">
        <v>0</v>
      </c>
      <c r="BS34" s="696">
        <v>0</v>
      </c>
      <c r="BT34" s="697">
        <v>0</v>
      </c>
      <c r="BU34" s="16"/>
    </row>
    <row r="35" spans="2:73" s="17" customFormat="1" ht="15.9">
      <c r="B35" s="691" t="s">
        <v>758</v>
      </c>
      <c r="C35" s="691" t="s">
        <v>760</v>
      </c>
      <c r="D35" s="691" t="s">
        <v>22</v>
      </c>
      <c r="E35" s="691" t="s">
        <v>736</v>
      </c>
      <c r="F35" s="691" t="s">
        <v>739</v>
      </c>
      <c r="G35" s="691" t="s">
        <v>737</v>
      </c>
      <c r="H35" s="751">
        <v>2011</v>
      </c>
      <c r="I35" s="691" t="s">
        <v>570</v>
      </c>
      <c r="J35" s="691" t="s">
        <v>588</v>
      </c>
      <c r="K35" s="633"/>
      <c r="L35" s="695">
        <v>141.81701488021358</v>
      </c>
      <c r="M35" s="696">
        <v>141.81701488021358</v>
      </c>
      <c r="N35" s="696">
        <v>141.81701488021358</v>
      </c>
      <c r="O35" s="696">
        <v>141.81701488021358</v>
      </c>
      <c r="P35" s="696">
        <v>141.81701488021358</v>
      </c>
      <c r="Q35" s="696">
        <v>141.81701488021358</v>
      </c>
      <c r="R35" s="696">
        <v>141.81701488021358</v>
      </c>
      <c r="S35" s="696">
        <v>141.81701488021358</v>
      </c>
      <c r="T35" s="696">
        <v>95.347224244303675</v>
      </c>
      <c r="U35" s="696">
        <v>95.347224244303675</v>
      </c>
      <c r="V35" s="696">
        <v>95.347224244303675</v>
      </c>
      <c r="W35" s="696">
        <v>95.347224244303675</v>
      </c>
      <c r="X35" s="696">
        <v>22.531238688056607</v>
      </c>
      <c r="Y35" s="696">
        <v>22.531238688056607</v>
      </c>
      <c r="Z35" s="696">
        <v>0</v>
      </c>
      <c r="AA35" s="696">
        <v>0</v>
      </c>
      <c r="AB35" s="696">
        <v>0</v>
      </c>
      <c r="AC35" s="696">
        <v>0</v>
      </c>
      <c r="AD35" s="696">
        <v>0</v>
      </c>
      <c r="AE35" s="696">
        <v>0</v>
      </c>
      <c r="AF35" s="696">
        <v>0</v>
      </c>
      <c r="AG35" s="696">
        <v>0</v>
      </c>
      <c r="AH35" s="696">
        <v>0</v>
      </c>
      <c r="AI35" s="696">
        <v>0</v>
      </c>
      <c r="AJ35" s="696">
        <v>0</v>
      </c>
      <c r="AK35" s="696">
        <v>0</v>
      </c>
      <c r="AL35" s="696">
        <v>0</v>
      </c>
      <c r="AM35" s="696">
        <v>0</v>
      </c>
      <c r="AN35" s="696">
        <v>0</v>
      </c>
      <c r="AO35" s="697">
        <v>0</v>
      </c>
      <c r="AP35" s="633"/>
      <c r="AQ35" s="695">
        <v>824817.05016402388</v>
      </c>
      <c r="AR35" s="696">
        <v>824817.05016402388</v>
      </c>
      <c r="AS35" s="696">
        <v>824817.05016402388</v>
      </c>
      <c r="AT35" s="696">
        <v>824817.05016402388</v>
      </c>
      <c r="AU35" s="696">
        <v>824817.05016402388</v>
      </c>
      <c r="AV35" s="696">
        <v>824817.05016402388</v>
      </c>
      <c r="AW35" s="696">
        <v>824817.05016402388</v>
      </c>
      <c r="AX35" s="696">
        <v>824817.05016402388</v>
      </c>
      <c r="AY35" s="696">
        <v>623935.25024938688</v>
      </c>
      <c r="AZ35" s="696">
        <v>623935.25024938688</v>
      </c>
      <c r="BA35" s="696">
        <v>623935.25024938688</v>
      </c>
      <c r="BB35" s="696">
        <v>623935.25024938688</v>
      </c>
      <c r="BC35" s="696">
        <v>135939.72722049447</v>
      </c>
      <c r="BD35" s="696">
        <v>135939.72722049447</v>
      </c>
      <c r="BE35" s="696">
        <v>0</v>
      </c>
      <c r="BF35" s="696">
        <v>0</v>
      </c>
      <c r="BG35" s="696">
        <v>0</v>
      </c>
      <c r="BH35" s="696">
        <v>0</v>
      </c>
      <c r="BI35" s="696">
        <v>0</v>
      </c>
      <c r="BJ35" s="696">
        <v>0</v>
      </c>
      <c r="BK35" s="696">
        <v>0</v>
      </c>
      <c r="BL35" s="696">
        <v>0</v>
      </c>
      <c r="BM35" s="696">
        <v>0</v>
      </c>
      <c r="BN35" s="696">
        <v>0</v>
      </c>
      <c r="BO35" s="696">
        <v>0</v>
      </c>
      <c r="BP35" s="696">
        <v>0</v>
      </c>
      <c r="BQ35" s="696">
        <v>0</v>
      </c>
      <c r="BR35" s="696">
        <v>0</v>
      </c>
      <c r="BS35" s="696">
        <v>0</v>
      </c>
      <c r="BT35" s="697">
        <v>0</v>
      </c>
      <c r="BU35" s="16"/>
    </row>
    <row r="36" spans="2:73" s="17" customFormat="1" ht="15.9">
      <c r="B36" s="691" t="s">
        <v>758</v>
      </c>
      <c r="C36" s="691" t="s">
        <v>741</v>
      </c>
      <c r="D36" s="691" t="s">
        <v>9</v>
      </c>
      <c r="E36" s="691" t="s">
        <v>736</v>
      </c>
      <c r="F36" s="691" t="s">
        <v>741</v>
      </c>
      <c r="G36" s="691" t="s">
        <v>740</v>
      </c>
      <c r="H36" s="751">
        <v>2011</v>
      </c>
      <c r="I36" s="691" t="s">
        <v>570</v>
      </c>
      <c r="J36" s="691" t="s">
        <v>588</v>
      </c>
      <c r="K36" s="633"/>
      <c r="L36" s="695">
        <v>236.81559999999999</v>
      </c>
      <c r="M36" s="696">
        <v>0</v>
      </c>
      <c r="N36" s="696">
        <v>0</v>
      </c>
      <c r="O36" s="696">
        <v>0</v>
      </c>
      <c r="P36" s="696">
        <v>0</v>
      </c>
      <c r="Q36" s="696">
        <v>0</v>
      </c>
      <c r="R36" s="696">
        <v>0</v>
      </c>
      <c r="S36" s="696">
        <v>0</v>
      </c>
      <c r="T36" s="696">
        <v>0</v>
      </c>
      <c r="U36" s="696">
        <v>0</v>
      </c>
      <c r="V36" s="696">
        <v>0</v>
      </c>
      <c r="W36" s="696">
        <v>0</v>
      </c>
      <c r="X36" s="696">
        <v>0</v>
      </c>
      <c r="Y36" s="696">
        <v>0</v>
      </c>
      <c r="Z36" s="696">
        <v>0</v>
      </c>
      <c r="AA36" s="696">
        <v>0</v>
      </c>
      <c r="AB36" s="696">
        <v>0</v>
      </c>
      <c r="AC36" s="696">
        <v>0</v>
      </c>
      <c r="AD36" s="696">
        <v>0</v>
      </c>
      <c r="AE36" s="696">
        <v>0</v>
      </c>
      <c r="AF36" s="696">
        <v>0</v>
      </c>
      <c r="AG36" s="696">
        <v>0</v>
      </c>
      <c r="AH36" s="696">
        <v>0</v>
      </c>
      <c r="AI36" s="696">
        <v>0</v>
      </c>
      <c r="AJ36" s="696">
        <v>0</v>
      </c>
      <c r="AK36" s="696">
        <v>0</v>
      </c>
      <c r="AL36" s="696">
        <v>0</v>
      </c>
      <c r="AM36" s="696">
        <v>0</v>
      </c>
      <c r="AN36" s="696">
        <v>0</v>
      </c>
      <c r="AO36" s="697">
        <v>0</v>
      </c>
      <c r="AP36" s="633"/>
      <c r="AQ36" s="695">
        <v>13900.82</v>
      </c>
      <c r="AR36" s="696">
        <v>0</v>
      </c>
      <c r="AS36" s="696">
        <v>0</v>
      </c>
      <c r="AT36" s="696">
        <v>0</v>
      </c>
      <c r="AU36" s="696">
        <v>0</v>
      </c>
      <c r="AV36" s="696">
        <v>0</v>
      </c>
      <c r="AW36" s="696">
        <v>0</v>
      </c>
      <c r="AX36" s="696">
        <v>0</v>
      </c>
      <c r="AY36" s="696">
        <v>0</v>
      </c>
      <c r="AZ36" s="696">
        <v>0</v>
      </c>
      <c r="BA36" s="696">
        <v>0</v>
      </c>
      <c r="BB36" s="696">
        <v>0</v>
      </c>
      <c r="BC36" s="696">
        <v>0</v>
      </c>
      <c r="BD36" s="696">
        <v>0</v>
      </c>
      <c r="BE36" s="696">
        <v>0</v>
      </c>
      <c r="BF36" s="696">
        <v>0</v>
      </c>
      <c r="BG36" s="696">
        <v>0</v>
      </c>
      <c r="BH36" s="696">
        <v>0</v>
      </c>
      <c r="BI36" s="696">
        <v>0</v>
      </c>
      <c r="BJ36" s="696">
        <v>0</v>
      </c>
      <c r="BK36" s="696">
        <v>0</v>
      </c>
      <c r="BL36" s="696">
        <v>0</v>
      </c>
      <c r="BM36" s="696">
        <v>0</v>
      </c>
      <c r="BN36" s="696">
        <v>0</v>
      </c>
      <c r="BO36" s="696">
        <v>0</v>
      </c>
      <c r="BP36" s="696">
        <v>0</v>
      </c>
      <c r="BQ36" s="696">
        <v>0</v>
      </c>
      <c r="BR36" s="696">
        <v>0</v>
      </c>
      <c r="BS36" s="696">
        <v>0</v>
      </c>
      <c r="BT36" s="697">
        <v>0</v>
      </c>
      <c r="BU36" s="16"/>
    </row>
    <row r="37" spans="2:73" s="17" customFormat="1" ht="15.9">
      <c r="B37" s="691" t="s">
        <v>758</v>
      </c>
      <c r="C37" s="691" t="s">
        <v>741</v>
      </c>
      <c r="D37" s="691" t="s">
        <v>22</v>
      </c>
      <c r="E37" s="691" t="s">
        <v>736</v>
      </c>
      <c r="F37" s="691" t="s">
        <v>741</v>
      </c>
      <c r="G37" s="691" t="s">
        <v>737</v>
      </c>
      <c r="H37" s="751">
        <v>2011</v>
      </c>
      <c r="I37" s="691" t="s">
        <v>570</v>
      </c>
      <c r="J37" s="691" t="s">
        <v>588</v>
      </c>
      <c r="K37" s="633"/>
      <c r="L37" s="695">
        <v>58.592049347927158</v>
      </c>
      <c r="M37" s="696">
        <v>58.592049347927158</v>
      </c>
      <c r="N37" s="696">
        <v>58.592049347927158</v>
      </c>
      <c r="O37" s="696">
        <v>58.592049347927158</v>
      </c>
      <c r="P37" s="696">
        <v>58.592049347927158</v>
      </c>
      <c r="Q37" s="696">
        <v>58.592049347927158</v>
      </c>
      <c r="R37" s="696">
        <v>58.592049347927158</v>
      </c>
      <c r="S37" s="696">
        <v>58.592049347927158</v>
      </c>
      <c r="T37" s="696">
        <v>58.592049347927158</v>
      </c>
      <c r="U37" s="696">
        <v>58.592049347927158</v>
      </c>
      <c r="V37" s="696">
        <v>58.592049347927158</v>
      </c>
      <c r="W37" s="696">
        <v>58.592049347927158</v>
      </c>
      <c r="X37" s="696">
        <v>0</v>
      </c>
      <c r="Y37" s="696">
        <v>0</v>
      </c>
      <c r="Z37" s="696">
        <v>0</v>
      </c>
      <c r="AA37" s="696">
        <v>0</v>
      </c>
      <c r="AB37" s="696">
        <v>0</v>
      </c>
      <c r="AC37" s="696">
        <v>0</v>
      </c>
      <c r="AD37" s="696">
        <v>0</v>
      </c>
      <c r="AE37" s="696">
        <v>0</v>
      </c>
      <c r="AF37" s="696">
        <v>0</v>
      </c>
      <c r="AG37" s="696">
        <v>0</v>
      </c>
      <c r="AH37" s="696">
        <v>0</v>
      </c>
      <c r="AI37" s="696">
        <v>0</v>
      </c>
      <c r="AJ37" s="696">
        <v>0</v>
      </c>
      <c r="AK37" s="696">
        <v>0</v>
      </c>
      <c r="AL37" s="696">
        <v>0</v>
      </c>
      <c r="AM37" s="696">
        <v>0</v>
      </c>
      <c r="AN37" s="696">
        <v>0</v>
      </c>
      <c r="AO37" s="697">
        <v>0</v>
      </c>
      <c r="AP37" s="633"/>
      <c r="AQ37" s="695">
        <v>364107.88337864738</v>
      </c>
      <c r="AR37" s="696">
        <v>364107.88337864738</v>
      </c>
      <c r="AS37" s="696">
        <v>364107.88337864738</v>
      </c>
      <c r="AT37" s="696">
        <v>364107.88337864738</v>
      </c>
      <c r="AU37" s="696">
        <v>364107.88337864738</v>
      </c>
      <c r="AV37" s="696">
        <v>364107.88337864738</v>
      </c>
      <c r="AW37" s="696">
        <v>364107.88337864738</v>
      </c>
      <c r="AX37" s="696">
        <v>364107.88337864738</v>
      </c>
      <c r="AY37" s="696">
        <v>364107.88337864738</v>
      </c>
      <c r="AZ37" s="696">
        <v>364107.88337864738</v>
      </c>
      <c r="BA37" s="696">
        <v>364107.88337864738</v>
      </c>
      <c r="BB37" s="696">
        <v>364107.88337864738</v>
      </c>
      <c r="BC37" s="696">
        <v>0</v>
      </c>
      <c r="BD37" s="696">
        <v>0</v>
      </c>
      <c r="BE37" s="696">
        <v>0</v>
      </c>
      <c r="BF37" s="696">
        <v>0</v>
      </c>
      <c r="BG37" s="696">
        <v>0</v>
      </c>
      <c r="BH37" s="696">
        <v>0</v>
      </c>
      <c r="BI37" s="696">
        <v>0</v>
      </c>
      <c r="BJ37" s="696">
        <v>0</v>
      </c>
      <c r="BK37" s="696">
        <v>0</v>
      </c>
      <c r="BL37" s="696">
        <v>0</v>
      </c>
      <c r="BM37" s="696">
        <v>0</v>
      </c>
      <c r="BN37" s="696">
        <v>0</v>
      </c>
      <c r="BO37" s="696">
        <v>0</v>
      </c>
      <c r="BP37" s="696">
        <v>0</v>
      </c>
      <c r="BQ37" s="696">
        <v>0</v>
      </c>
      <c r="BR37" s="696">
        <v>0</v>
      </c>
      <c r="BS37" s="696">
        <v>0</v>
      </c>
      <c r="BT37" s="697">
        <v>0</v>
      </c>
      <c r="BU37" s="16"/>
    </row>
    <row r="38" spans="2:73" s="17" customFormat="1" ht="15.9">
      <c r="B38" s="691" t="s">
        <v>758</v>
      </c>
      <c r="C38" s="691" t="s">
        <v>761</v>
      </c>
      <c r="D38" s="691" t="s">
        <v>16</v>
      </c>
      <c r="E38" s="691" t="s">
        <v>736</v>
      </c>
      <c r="F38" s="691" t="s">
        <v>739</v>
      </c>
      <c r="G38" s="691" t="s">
        <v>737</v>
      </c>
      <c r="H38" s="751">
        <v>2011</v>
      </c>
      <c r="I38" s="691" t="s">
        <v>570</v>
      </c>
      <c r="J38" s="691" t="s">
        <v>588</v>
      </c>
      <c r="K38" s="633"/>
      <c r="L38" s="695">
        <v>90.079109120000012</v>
      </c>
      <c r="M38" s="696">
        <v>90.079109120000012</v>
      </c>
      <c r="N38" s="696">
        <v>90.079109120000012</v>
      </c>
      <c r="O38" s="696">
        <v>90.079109120000012</v>
      </c>
      <c r="P38" s="696">
        <v>90.079109120000012</v>
      </c>
      <c r="Q38" s="696">
        <v>90.079109120000012</v>
      </c>
      <c r="R38" s="696">
        <v>90.079109120000012</v>
      </c>
      <c r="S38" s="696">
        <v>90.079109120000012</v>
      </c>
      <c r="T38" s="696">
        <v>90.079109120000012</v>
      </c>
      <c r="U38" s="696">
        <v>90.079109120000012</v>
      </c>
      <c r="V38" s="696">
        <v>90.079109120000012</v>
      </c>
      <c r="W38" s="696">
        <v>90.079109120000012</v>
      </c>
      <c r="X38" s="696">
        <v>90.079109120000012</v>
      </c>
      <c r="Y38" s="696">
        <v>0</v>
      </c>
      <c r="Z38" s="696">
        <v>0</v>
      </c>
      <c r="AA38" s="696">
        <v>0</v>
      </c>
      <c r="AB38" s="696">
        <v>0</v>
      </c>
      <c r="AC38" s="696">
        <v>0</v>
      </c>
      <c r="AD38" s="696">
        <v>0</v>
      </c>
      <c r="AE38" s="696">
        <v>0</v>
      </c>
      <c r="AF38" s="696">
        <v>0</v>
      </c>
      <c r="AG38" s="696">
        <v>0</v>
      </c>
      <c r="AH38" s="696">
        <v>0</v>
      </c>
      <c r="AI38" s="696">
        <v>0</v>
      </c>
      <c r="AJ38" s="696">
        <v>0</v>
      </c>
      <c r="AK38" s="696">
        <v>0</v>
      </c>
      <c r="AL38" s="696">
        <v>0</v>
      </c>
      <c r="AM38" s="696">
        <v>0</v>
      </c>
      <c r="AN38" s="696">
        <v>0</v>
      </c>
      <c r="AO38" s="697">
        <v>0</v>
      </c>
      <c r="AP38" s="633"/>
      <c r="AQ38" s="695">
        <v>499572.19991078402</v>
      </c>
      <c r="AR38" s="696">
        <v>499572.19991078402</v>
      </c>
      <c r="AS38" s="696">
        <v>499572.19991078402</v>
      </c>
      <c r="AT38" s="696">
        <v>499572.19991078402</v>
      </c>
      <c r="AU38" s="696">
        <v>499572.19991078402</v>
      </c>
      <c r="AV38" s="696">
        <v>499572.19991078402</v>
      </c>
      <c r="AW38" s="696">
        <v>499572.19991078402</v>
      </c>
      <c r="AX38" s="696">
        <v>499572.19991078402</v>
      </c>
      <c r="AY38" s="696">
        <v>499572.19991078402</v>
      </c>
      <c r="AZ38" s="696">
        <v>499572.19991078402</v>
      </c>
      <c r="BA38" s="696">
        <v>499572.19991078402</v>
      </c>
      <c r="BB38" s="696">
        <v>499572.19991078402</v>
      </c>
      <c r="BC38" s="696">
        <v>499572.19991078402</v>
      </c>
      <c r="BD38" s="696">
        <v>0</v>
      </c>
      <c r="BE38" s="696">
        <v>0</v>
      </c>
      <c r="BF38" s="696">
        <v>0</v>
      </c>
      <c r="BG38" s="696">
        <v>0</v>
      </c>
      <c r="BH38" s="696">
        <v>0</v>
      </c>
      <c r="BI38" s="696">
        <v>0</v>
      </c>
      <c r="BJ38" s="696">
        <v>0</v>
      </c>
      <c r="BK38" s="696">
        <v>0</v>
      </c>
      <c r="BL38" s="696">
        <v>0</v>
      </c>
      <c r="BM38" s="696">
        <v>0</v>
      </c>
      <c r="BN38" s="696">
        <v>0</v>
      </c>
      <c r="BO38" s="696">
        <v>0</v>
      </c>
      <c r="BP38" s="696">
        <v>0</v>
      </c>
      <c r="BQ38" s="696">
        <v>0</v>
      </c>
      <c r="BR38" s="696">
        <v>0</v>
      </c>
      <c r="BS38" s="696">
        <v>0</v>
      </c>
      <c r="BT38" s="697">
        <v>0</v>
      </c>
      <c r="BU38" s="16"/>
    </row>
    <row r="39" spans="2:73" s="17" customFormat="1" ht="15.9">
      <c r="B39" s="691" t="s">
        <v>758</v>
      </c>
      <c r="C39" s="691" t="s">
        <v>761</v>
      </c>
      <c r="D39" s="691" t="s">
        <v>17</v>
      </c>
      <c r="E39" s="691" t="s">
        <v>736</v>
      </c>
      <c r="F39" s="691" t="s">
        <v>739</v>
      </c>
      <c r="G39" s="691" t="s">
        <v>737</v>
      </c>
      <c r="H39" s="751">
        <v>2011</v>
      </c>
      <c r="I39" s="691" t="s">
        <v>570</v>
      </c>
      <c r="J39" s="691" t="s">
        <v>588</v>
      </c>
      <c r="K39" s="633"/>
      <c r="L39" s="695">
        <v>7.5390446574485956</v>
      </c>
      <c r="M39" s="696">
        <v>7.5390446574485956</v>
      </c>
      <c r="N39" s="696">
        <v>7.5390446574485956</v>
      </c>
      <c r="O39" s="696">
        <v>7.5390446574485956</v>
      </c>
      <c r="P39" s="696">
        <v>7.5390446574485956</v>
      </c>
      <c r="Q39" s="696">
        <v>7.5390446574485956</v>
      </c>
      <c r="R39" s="696">
        <v>7.5390446574485956</v>
      </c>
      <c r="S39" s="696">
        <v>7.5390446574485956</v>
      </c>
      <c r="T39" s="696">
        <v>7.5390446574485956</v>
      </c>
      <c r="U39" s="696">
        <v>7.5390446574485956</v>
      </c>
      <c r="V39" s="696">
        <v>7.5390446574485956</v>
      </c>
      <c r="W39" s="696">
        <v>7.5390446574485956</v>
      </c>
      <c r="X39" s="696">
        <v>7.5390446574485956</v>
      </c>
      <c r="Y39" s="696">
        <v>7.5390446574485956</v>
      </c>
      <c r="Z39" s="696">
        <v>7.5390446574485956</v>
      </c>
      <c r="AA39" s="696">
        <v>0.41404465744859509</v>
      </c>
      <c r="AB39" s="696">
        <v>0.41404465744859509</v>
      </c>
      <c r="AC39" s="696">
        <v>0.41404465744859509</v>
      </c>
      <c r="AD39" s="696">
        <v>0.41404465744859509</v>
      </c>
      <c r="AE39" s="696">
        <v>0.41404465744859509</v>
      </c>
      <c r="AF39" s="696">
        <v>0.41404465744859509</v>
      </c>
      <c r="AG39" s="696">
        <v>0.41404465744859509</v>
      </c>
      <c r="AH39" s="696">
        <v>0.41404465744859509</v>
      </c>
      <c r="AI39" s="696">
        <v>0.41404465744859509</v>
      </c>
      <c r="AJ39" s="696">
        <v>0.41404465744859509</v>
      </c>
      <c r="AK39" s="696">
        <v>0.41404465744859509</v>
      </c>
      <c r="AL39" s="696">
        <v>0</v>
      </c>
      <c r="AM39" s="696">
        <v>0</v>
      </c>
      <c r="AN39" s="696">
        <v>0</v>
      </c>
      <c r="AO39" s="697">
        <v>0</v>
      </c>
      <c r="AP39" s="633"/>
      <c r="AQ39" s="695">
        <v>38720.533360655987</v>
      </c>
      <c r="AR39" s="696">
        <v>38720.533360655987</v>
      </c>
      <c r="AS39" s="696">
        <v>38720.533360655987</v>
      </c>
      <c r="AT39" s="696">
        <v>38720.533360655987</v>
      </c>
      <c r="AU39" s="696">
        <v>38720.533360655987</v>
      </c>
      <c r="AV39" s="696">
        <v>38720.533360655987</v>
      </c>
      <c r="AW39" s="696">
        <v>38720.533360655987</v>
      </c>
      <c r="AX39" s="696">
        <v>38720.533360655987</v>
      </c>
      <c r="AY39" s="696">
        <v>38720.533360655987</v>
      </c>
      <c r="AZ39" s="696">
        <v>38720.533360655987</v>
      </c>
      <c r="BA39" s="696">
        <v>38720.533360655987</v>
      </c>
      <c r="BB39" s="696">
        <v>38720.533360655987</v>
      </c>
      <c r="BC39" s="696">
        <v>38720.533360655987</v>
      </c>
      <c r="BD39" s="696">
        <v>38720.533360655987</v>
      </c>
      <c r="BE39" s="696">
        <v>38720.533360655987</v>
      </c>
      <c r="BF39" s="696">
        <v>2126.5333606559843</v>
      </c>
      <c r="BG39" s="696">
        <v>2126.5333606559843</v>
      </c>
      <c r="BH39" s="696">
        <v>2126.5333606559843</v>
      </c>
      <c r="BI39" s="696">
        <v>2126.5333606559843</v>
      </c>
      <c r="BJ39" s="696">
        <v>2126.5333606559843</v>
      </c>
      <c r="BK39" s="696">
        <v>2126.5333606559843</v>
      </c>
      <c r="BL39" s="696">
        <v>2126.5333606559843</v>
      </c>
      <c r="BM39" s="696">
        <v>2126.5333606559843</v>
      </c>
      <c r="BN39" s="696">
        <v>2126.5333606559843</v>
      </c>
      <c r="BO39" s="696">
        <v>2126.5333606559843</v>
      </c>
      <c r="BP39" s="696">
        <v>2126.5333606559843</v>
      </c>
      <c r="BQ39" s="696">
        <v>0</v>
      </c>
      <c r="BR39" s="696">
        <v>0</v>
      </c>
      <c r="BS39" s="696">
        <v>0</v>
      </c>
      <c r="BT39" s="697">
        <v>0</v>
      </c>
      <c r="BU39" s="16"/>
    </row>
    <row r="40" spans="2:73" s="17" customFormat="1" ht="15.9">
      <c r="B40" s="691" t="s">
        <v>758</v>
      </c>
      <c r="C40" s="691" t="s">
        <v>760</v>
      </c>
      <c r="D40" s="691" t="s">
        <v>21</v>
      </c>
      <c r="E40" s="691" t="s">
        <v>736</v>
      </c>
      <c r="F40" s="691" t="s">
        <v>742</v>
      </c>
      <c r="G40" s="691" t="s">
        <v>737</v>
      </c>
      <c r="H40" s="751">
        <v>2012</v>
      </c>
      <c r="I40" s="691" t="s">
        <v>571</v>
      </c>
      <c r="J40" s="691" t="s">
        <v>588</v>
      </c>
      <c r="K40" s="633"/>
      <c r="L40" s="695">
        <v>0</v>
      </c>
      <c r="M40" s="696">
        <v>11.645960284073967</v>
      </c>
      <c r="N40" s="696">
        <v>11.645960284073967</v>
      </c>
      <c r="O40" s="696">
        <v>11.514110791283823</v>
      </c>
      <c r="P40" s="696">
        <v>8.8868047965333492</v>
      </c>
      <c r="Q40" s="696">
        <v>8.8868047965333492</v>
      </c>
      <c r="R40" s="696">
        <v>5.8252997992152231</v>
      </c>
      <c r="S40" s="696">
        <v>5.8252997992152231</v>
      </c>
      <c r="T40" s="696">
        <v>5.8252997992152231</v>
      </c>
      <c r="U40" s="696">
        <v>5.8252997992152231</v>
      </c>
      <c r="V40" s="696">
        <v>5.8252997992152231</v>
      </c>
      <c r="W40" s="696">
        <v>5.6643987232679303</v>
      </c>
      <c r="X40" s="696">
        <v>5.6643987232679303</v>
      </c>
      <c r="Y40" s="696">
        <v>0</v>
      </c>
      <c r="Z40" s="696">
        <v>0</v>
      </c>
      <c r="AA40" s="696">
        <v>0</v>
      </c>
      <c r="AB40" s="696">
        <v>0</v>
      </c>
      <c r="AC40" s="696">
        <v>0</v>
      </c>
      <c r="AD40" s="696">
        <v>0</v>
      </c>
      <c r="AE40" s="696">
        <v>0</v>
      </c>
      <c r="AF40" s="696">
        <v>0</v>
      </c>
      <c r="AG40" s="696">
        <v>0</v>
      </c>
      <c r="AH40" s="696">
        <v>0</v>
      </c>
      <c r="AI40" s="696">
        <v>0</v>
      </c>
      <c r="AJ40" s="696">
        <v>0</v>
      </c>
      <c r="AK40" s="696">
        <v>0</v>
      </c>
      <c r="AL40" s="696">
        <v>0</v>
      </c>
      <c r="AM40" s="696">
        <v>0</v>
      </c>
      <c r="AN40" s="696">
        <v>0</v>
      </c>
      <c r="AO40" s="697">
        <v>0</v>
      </c>
      <c r="AP40" s="633"/>
      <c r="AQ40" s="695">
        <v>0</v>
      </c>
      <c r="AR40" s="696">
        <v>46962.251441504202</v>
      </c>
      <c r="AS40" s="696">
        <v>46962.25144150421</v>
      </c>
      <c r="AT40" s="696">
        <v>46414.245595325643</v>
      </c>
      <c r="AU40" s="696">
        <v>34154.156065743497</v>
      </c>
      <c r="AV40" s="696">
        <v>34154.156065743497</v>
      </c>
      <c r="AW40" s="696">
        <v>22190.704966213478</v>
      </c>
      <c r="AX40" s="696">
        <v>22190.704966213478</v>
      </c>
      <c r="AY40" s="696">
        <v>22190.704966213478</v>
      </c>
      <c r="AZ40" s="696">
        <v>22190.704966213478</v>
      </c>
      <c r="BA40" s="696">
        <v>22190.704966213478</v>
      </c>
      <c r="BB40" s="696">
        <v>20616.322978039425</v>
      </c>
      <c r="BC40" s="696">
        <v>20616.322978039425</v>
      </c>
      <c r="BD40" s="696">
        <v>0</v>
      </c>
      <c r="BE40" s="696">
        <v>0</v>
      </c>
      <c r="BF40" s="696">
        <v>0</v>
      </c>
      <c r="BG40" s="696">
        <v>0</v>
      </c>
      <c r="BH40" s="696">
        <v>0</v>
      </c>
      <c r="BI40" s="696">
        <v>0</v>
      </c>
      <c r="BJ40" s="696">
        <v>0</v>
      </c>
      <c r="BK40" s="696">
        <v>0</v>
      </c>
      <c r="BL40" s="696">
        <v>0</v>
      </c>
      <c r="BM40" s="696">
        <v>0</v>
      </c>
      <c r="BN40" s="696">
        <v>0</v>
      </c>
      <c r="BO40" s="696">
        <v>0</v>
      </c>
      <c r="BP40" s="696">
        <v>0</v>
      </c>
      <c r="BQ40" s="696">
        <v>0</v>
      </c>
      <c r="BR40" s="696">
        <v>0</v>
      </c>
      <c r="BS40" s="696">
        <v>0</v>
      </c>
      <c r="BT40" s="697">
        <v>0</v>
      </c>
      <c r="BU40" s="16"/>
    </row>
    <row r="41" spans="2:73" s="17" customFormat="1" ht="15.9">
      <c r="B41" s="691" t="s">
        <v>758</v>
      </c>
      <c r="C41" s="691" t="s">
        <v>760</v>
      </c>
      <c r="D41" s="691" t="s">
        <v>22</v>
      </c>
      <c r="E41" s="691" t="s">
        <v>736</v>
      </c>
      <c r="F41" s="691" t="s">
        <v>742</v>
      </c>
      <c r="G41" s="691" t="s">
        <v>737</v>
      </c>
      <c r="H41" s="751">
        <v>2012</v>
      </c>
      <c r="I41" s="691" t="s">
        <v>571</v>
      </c>
      <c r="J41" s="691" t="s">
        <v>588</v>
      </c>
      <c r="K41" s="633"/>
      <c r="L41" s="695">
        <v>0</v>
      </c>
      <c r="M41" s="696">
        <v>244.56941513054352</v>
      </c>
      <c r="N41" s="696">
        <v>244.56941513054352</v>
      </c>
      <c r="O41" s="696">
        <v>244.56941513054352</v>
      </c>
      <c r="P41" s="696">
        <v>240.58630595899803</v>
      </c>
      <c r="Q41" s="696">
        <v>240.58630595899803</v>
      </c>
      <c r="R41" s="696">
        <v>238.46704616845579</v>
      </c>
      <c r="S41" s="696">
        <v>235.2678240406718</v>
      </c>
      <c r="T41" s="696">
        <v>235.2678240406718</v>
      </c>
      <c r="U41" s="696">
        <v>234.85653016397714</v>
      </c>
      <c r="V41" s="696">
        <v>191.71541090332258</v>
      </c>
      <c r="W41" s="696">
        <v>188.93418630512997</v>
      </c>
      <c r="X41" s="696">
        <v>188.93418630512997</v>
      </c>
      <c r="Y41" s="696">
        <v>31.435371474349189</v>
      </c>
      <c r="Z41" s="696">
        <v>31.435371474349189</v>
      </c>
      <c r="AA41" s="696">
        <v>31.435371474349189</v>
      </c>
      <c r="AB41" s="696">
        <v>21.580617921301268</v>
      </c>
      <c r="AC41" s="696">
        <v>21.580617921301268</v>
      </c>
      <c r="AD41" s="696">
        <v>21.580617921301268</v>
      </c>
      <c r="AE41" s="696">
        <v>21.580617921301268</v>
      </c>
      <c r="AF41" s="696">
        <v>21.580617921301268</v>
      </c>
      <c r="AG41" s="696">
        <v>0</v>
      </c>
      <c r="AH41" s="696">
        <v>0</v>
      </c>
      <c r="AI41" s="696">
        <v>0</v>
      </c>
      <c r="AJ41" s="696">
        <v>0</v>
      </c>
      <c r="AK41" s="696">
        <v>0</v>
      </c>
      <c r="AL41" s="696">
        <v>0</v>
      </c>
      <c r="AM41" s="696">
        <v>0</v>
      </c>
      <c r="AN41" s="696">
        <v>0</v>
      </c>
      <c r="AO41" s="697">
        <v>0</v>
      </c>
      <c r="AP41" s="633"/>
      <c r="AQ41" s="695">
        <v>0</v>
      </c>
      <c r="AR41" s="696">
        <v>1456232.8728564582</v>
      </c>
      <c r="AS41" s="696">
        <v>1456232.8728564582</v>
      </c>
      <c r="AT41" s="696">
        <v>1456232.8728564582</v>
      </c>
      <c r="AU41" s="696">
        <v>1443057.4308217803</v>
      </c>
      <c r="AV41" s="696">
        <v>1443057.4308217803</v>
      </c>
      <c r="AW41" s="696">
        <v>1436047.2828885568</v>
      </c>
      <c r="AX41" s="696">
        <v>1412736.4545250912</v>
      </c>
      <c r="AY41" s="696">
        <v>1412736.4545250912</v>
      </c>
      <c r="AZ41" s="696">
        <v>1409666.2339217227</v>
      </c>
      <c r="BA41" s="696">
        <v>1095322.5633903106</v>
      </c>
      <c r="BB41" s="696">
        <v>1065798.1836507332</v>
      </c>
      <c r="BC41" s="696">
        <v>1065798.1836507332</v>
      </c>
      <c r="BD41" s="696">
        <v>118015.45038621838</v>
      </c>
      <c r="BE41" s="696">
        <v>118015.45038621838</v>
      </c>
      <c r="BF41" s="696">
        <v>118015.45038621838</v>
      </c>
      <c r="BG41" s="696">
        <v>49271.109004073129</v>
      </c>
      <c r="BH41" s="696">
        <v>49271.109004073129</v>
      </c>
      <c r="BI41" s="696">
        <v>49271.109004073129</v>
      </c>
      <c r="BJ41" s="696">
        <v>49271.109004073129</v>
      </c>
      <c r="BK41" s="696">
        <v>49271.109004073129</v>
      </c>
      <c r="BL41" s="696">
        <v>0</v>
      </c>
      <c r="BM41" s="696">
        <v>0</v>
      </c>
      <c r="BN41" s="696">
        <v>0</v>
      </c>
      <c r="BO41" s="696">
        <v>0</v>
      </c>
      <c r="BP41" s="696">
        <v>0</v>
      </c>
      <c r="BQ41" s="696">
        <v>0</v>
      </c>
      <c r="BR41" s="696">
        <v>0</v>
      </c>
      <c r="BS41" s="696">
        <v>0</v>
      </c>
      <c r="BT41" s="697">
        <v>0</v>
      </c>
      <c r="BU41" s="16"/>
    </row>
    <row r="42" spans="2:73" s="17" customFormat="1" ht="15.9">
      <c r="B42" s="691" t="s">
        <v>758</v>
      </c>
      <c r="C42" s="691" t="s">
        <v>759</v>
      </c>
      <c r="D42" s="691" t="s">
        <v>2</v>
      </c>
      <c r="E42" s="691" t="s">
        <v>736</v>
      </c>
      <c r="F42" s="691" t="s">
        <v>29</v>
      </c>
      <c r="G42" s="691" t="s">
        <v>737</v>
      </c>
      <c r="H42" s="751">
        <v>2012</v>
      </c>
      <c r="I42" s="691" t="s">
        <v>571</v>
      </c>
      <c r="J42" s="691" t="s">
        <v>588</v>
      </c>
      <c r="K42" s="633"/>
      <c r="L42" s="695">
        <v>0</v>
      </c>
      <c r="M42" s="696">
        <v>2.8562954825642102</v>
      </c>
      <c r="N42" s="696">
        <v>2.8562954825642102</v>
      </c>
      <c r="O42" s="696">
        <v>2.8562954825642102</v>
      </c>
      <c r="P42" s="696">
        <v>2.8379046091823033</v>
      </c>
      <c r="Q42" s="696">
        <v>0</v>
      </c>
      <c r="R42" s="696">
        <v>0</v>
      </c>
      <c r="S42" s="696">
        <v>0</v>
      </c>
      <c r="T42" s="696">
        <v>0</v>
      </c>
      <c r="U42" s="696">
        <v>0</v>
      </c>
      <c r="V42" s="696">
        <v>0</v>
      </c>
      <c r="W42" s="696">
        <v>0</v>
      </c>
      <c r="X42" s="696">
        <v>0</v>
      </c>
      <c r="Y42" s="696">
        <v>0</v>
      </c>
      <c r="Z42" s="696">
        <v>0</v>
      </c>
      <c r="AA42" s="696">
        <v>0</v>
      </c>
      <c r="AB42" s="696">
        <v>0</v>
      </c>
      <c r="AC42" s="696">
        <v>0</v>
      </c>
      <c r="AD42" s="696">
        <v>0</v>
      </c>
      <c r="AE42" s="696">
        <v>0</v>
      </c>
      <c r="AF42" s="696">
        <v>0</v>
      </c>
      <c r="AG42" s="696">
        <v>0</v>
      </c>
      <c r="AH42" s="696">
        <v>0</v>
      </c>
      <c r="AI42" s="696">
        <v>0</v>
      </c>
      <c r="AJ42" s="696">
        <v>0</v>
      </c>
      <c r="AK42" s="696">
        <v>0</v>
      </c>
      <c r="AL42" s="696">
        <v>0</v>
      </c>
      <c r="AM42" s="696">
        <v>0</v>
      </c>
      <c r="AN42" s="696">
        <v>0</v>
      </c>
      <c r="AO42" s="697">
        <v>0</v>
      </c>
      <c r="AP42" s="633"/>
      <c r="AQ42" s="695">
        <v>0</v>
      </c>
      <c r="AR42" s="696">
        <v>5076.6053489195292</v>
      </c>
      <c r="AS42" s="696">
        <v>5076.6053489195292</v>
      </c>
      <c r="AT42" s="696">
        <v>5076.6053489195292</v>
      </c>
      <c r="AU42" s="696">
        <v>5060.1592291042107</v>
      </c>
      <c r="AV42" s="696">
        <v>0</v>
      </c>
      <c r="AW42" s="696">
        <v>0</v>
      </c>
      <c r="AX42" s="696">
        <v>0</v>
      </c>
      <c r="AY42" s="696">
        <v>0</v>
      </c>
      <c r="AZ42" s="696">
        <v>0</v>
      </c>
      <c r="BA42" s="696">
        <v>0</v>
      </c>
      <c r="BB42" s="696">
        <v>0</v>
      </c>
      <c r="BC42" s="696">
        <v>0</v>
      </c>
      <c r="BD42" s="696">
        <v>0</v>
      </c>
      <c r="BE42" s="696">
        <v>0</v>
      </c>
      <c r="BF42" s="696">
        <v>0</v>
      </c>
      <c r="BG42" s="696">
        <v>0</v>
      </c>
      <c r="BH42" s="696">
        <v>0</v>
      </c>
      <c r="BI42" s="696">
        <v>0</v>
      </c>
      <c r="BJ42" s="696">
        <v>0</v>
      </c>
      <c r="BK42" s="696">
        <v>0</v>
      </c>
      <c r="BL42" s="696">
        <v>0</v>
      </c>
      <c r="BM42" s="696">
        <v>0</v>
      </c>
      <c r="BN42" s="696">
        <v>0</v>
      </c>
      <c r="BO42" s="696">
        <v>0</v>
      </c>
      <c r="BP42" s="696">
        <v>0</v>
      </c>
      <c r="BQ42" s="696">
        <v>0</v>
      </c>
      <c r="BR42" s="696">
        <v>0</v>
      </c>
      <c r="BS42" s="696">
        <v>0</v>
      </c>
      <c r="BT42" s="697">
        <v>0</v>
      </c>
      <c r="BU42" s="16"/>
    </row>
    <row r="43" spans="2:73" s="17" customFormat="1" ht="15.9">
      <c r="B43" s="691" t="s">
        <v>758</v>
      </c>
      <c r="C43" s="691" t="s">
        <v>759</v>
      </c>
      <c r="D43" s="691" t="s">
        <v>1</v>
      </c>
      <c r="E43" s="691" t="s">
        <v>736</v>
      </c>
      <c r="F43" s="691" t="s">
        <v>29</v>
      </c>
      <c r="G43" s="691" t="s">
        <v>737</v>
      </c>
      <c r="H43" s="751">
        <v>2012</v>
      </c>
      <c r="I43" s="691" t="s">
        <v>571</v>
      </c>
      <c r="J43" s="691" t="s">
        <v>588</v>
      </c>
      <c r="K43" s="633"/>
      <c r="L43" s="695">
        <v>0</v>
      </c>
      <c r="M43" s="696">
        <v>13.087925418391231</v>
      </c>
      <c r="N43" s="696">
        <v>13.087925418391231</v>
      </c>
      <c r="O43" s="696">
        <v>13.087925418391231</v>
      </c>
      <c r="P43" s="696">
        <v>12.858717594149656</v>
      </c>
      <c r="Q43" s="696">
        <v>7.3885016105443349</v>
      </c>
      <c r="R43" s="696">
        <v>0</v>
      </c>
      <c r="S43" s="696">
        <v>0</v>
      </c>
      <c r="T43" s="696">
        <v>0</v>
      </c>
      <c r="U43" s="696">
        <v>0</v>
      </c>
      <c r="V43" s="696">
        <v>0</v>
      </c>
      <c r="W43" s="696">
        <v>0</v>
      </c>
      <c r="X43" s="696">
        <v>0</v>
      </c>
      <c r="Y43" s="696">
        <v>0</v>
      </c>
      <c r="Z43" s="696">
        <v>0</v>
      </c>
      <c r="AA43" s="696">
        <v>0</v>
      </c>
      <c r="AB43" s="696">
        <v>0</v>
      </c>
      <c r="AC43" s="696">
        <v>0</v>
      </c>
      <c r="AD43" s="696">
        <v>0</v>
      </c>
      <c r="AE43" s="696">
        <v>0</v>
      </c>
      <c r="AF43" s="696">
        <v>0</v>
      </c>
      <c r="AG43" s="696">
        <v>0</v>
      </c>
      <c r="AH43" s="696">
        <v>0</v>
      </c>
      <c r="AI43" s="696">
        <v>0</v>
      </c>
      <c r="AJ43" s="696">
        <v>0</v>
      </c>
      <c r="AK43" s="696">
        <v>0</v>
      </c>
      <c r="AL43" s="696">
        <v>0</v>
      </c>
      <c r="AM43" s="696">
        <v>0</v>
      </c>
      <c r="AN43" s="696">
        <v>0</v>
      </c>
      <c r="AO43" s="697">
        <v>0</v>
      </c>
      <c r="AP43" s="633"/>
      <c r="AQ43" s="695">
        <v>0</v>
      </c>
      <c r="AR43" s="696">
        <v>92074.331163822397</v>
      </c>
      <c r="AS43" s="696">
        <v>92074.331163822397</v>
      </c>
      <c r="AT43" s="696">
        <v>92074.331163822397</v>
      </c>
      <c r="AU43" s="696">
        <v>91869.361053822387</v>
      </c>
      <c r="AV43" s="696">
        <v>56194.989024995404</v>
      </c>
      <c r="AW43" s="696">
        <v>0</v>
      </c>
      <c r="AX43" s="696">
        <v>0</v>
      </c>
      <c r="AY43" s="696">
        <v>0</v>
      </c>
      <c r="AZ43" s="696">
        <v>0</v>
      </c>
      <c r="BA43" s="696">
        <v>0</v>
      </c>
      <c r="BB43" s="696">
        <v>0</v>
      </c>
      <c r="BC43" s="696">
        <v>0</v>
      </c>
      <c r="BD43" s="696">
        <v>0</v>
      </c>
      <c r="BE43" s="696">
        <v>0</v>
      </c>
      <c r="BF43" s="696">
        <v>0</v>
      </c>
      <c r="BG43" s="696">
        <v>0</v>
      </c>
      <c r="BH43" s="696">
        <v>0</v>
      </c>
      <c r="BI43" s="696">
        <v>0</v>
      </c>
      <c r="BJ43" s="696">
        <v>0</v>
      </c>
      <c r="BK43" s="696">
        <v>0</v>
      </c>
      <c r="BL43" s="696">
        <v>0</v>
      </c>
      <c r="BM43" s="696">
        <v>0</v>
      </c>
      <c r="BN43" s="696">
        <v>0</v>
      </c>
      <c r="BO43" s="696">
        <v>0</v>
      </c>
      <c r="BP43" s="696">
        <v>0</v>
      </c>
      <c r="BQ43" s="696">
        <v>0</v>
      </c>
      <c r="BR43" s="696">
        <v>0</v>
      </c>
      <c r="BS43" s="696">
        <v>0</v>
      </c>
      <c r="BT43" s="697">
        <v>0</v>
      </c>
      <c r="BU43" s="16"/>
    </row>
    <row r="44" spans="2:73" s="17" customFormat="1" ht="15.9">
      <c r="B44" s="691" t="s">
        <v>758</v>
      </c>
      <c r="C44" s="691" t="s">
        <v>759</v>
      </c>
      <c r="D44" s="691" t="s">
        <v>5</v>
      </c>
      <c r="E44" s="691" t="s">
        <v>736</v>
      </c>
      <c r="F44" s="691" t="s">
        <v>29</v>
      </c>
      <c r="G44" s="691" t="s">
        <v>737</v>
      </c>
      <c r="H44" s="751">
        <v>2012</v>
      </c>
      <c r="I44" s="691" t="s">
        <v>571</v>
      </c>
      <c r="J44" s="691" t="s">
        <v>588</v>
      </c>
      <c r="K44" s="633"/>
      <c r="L44" s="695">
        <v>0</v>
      </c>
      <c r="M44" s="696">
        <v>12.803146569733137</v>
      </c>
      <c r="N44" s="696">
        <v>12.803146569733137</v>
      </c>
      <c r="O44" s="696">
        <v>12.803146569733137</v>
      </c>
      <c r="P44" s="696">
        <v>12.803146569733137</v>
      </c>
      <c r="Q44" s="696">
        <v>11.718967303993573</v>
      </c>
      <c r="R44" s="696">
        <v>9.9170079831478777</v>
      </c>
      <c r="S44" s="696">
        <v>7.4241984885496901</v>
      </c>
      <c r="T44" s="696">
        <v>7.3967873311776007</v>
      </c>
      <c r="U44" s="696">
        <v>7.3967873311776007</v>
      </c>
      <c r="V44" s="696">
        <v>4.7702697337787843</v>
      </c>
      <c r="W44" s="696">
        <v>1.8663165529934769</v>
      </c>
      <c r="X44" s="696">
        <v>1.8661526869894802</v>
      </c>
      <c r="Y44" s="696">
        <v>1.8661526869894802</v>
      </c>
      <c r="Z44" s="696">
        <v>1.8341281284679012</v>
      </c>
      <c r="AA44" s="696">
        <v>1.8341281284679012</v>
      </c>
      <c r="AB44" s="696">
        <v>1.7885580322941521</v>
      </c>
      <c r="AC44" s="696">
        <v>0.50183488486532024</v>
      </c>
      <c r="AD44" s="696">
        <v>0.50183488486532024</v>
      </c>
      <c r="AE44" s="696">
        <v>0.50183488486532024</v>
      </c>
      <c r="AF44" s="696">
        <v>0.50183488486532024</v>
      </c>
      <c r="AG44" s="696">
        <v>0</v>
      </c>
      <c r="AH44" s="696">
        <v>0</v>
      </c>
      <c r="AI44" s="696">
        <v>0</v>
      </c>
      <c r="AJ44" s="696">
        <v>0</v>
      </c>
      <c r="AK44" s="696">
        <v>0</v>
      </c>
      <c r="AL44" s="696">
        <v>0</v>
      </c>
      <c r="AM44" s="696">
        <v>0</v>
      </c>
      <c r="AN44" s="696">
        <v>0</v>
      </c>
      <c r="AO44" s="697">
        <v>0</v>
      </c>
      <c r="AP44" s="633"/>
      <c r="AQ44" s="695">
        <v>0</v>
      </c>
      <c r="AR44" s="696">
        <v>231684.83305517075</v>
      </c>
      <c r="AS44" s="696">
        <v>231684.83305517075</v>
      </c>
      <c r="AT44" s="696">
        <v>231684.83305517075</v>
      </c>
      <c r="AU44" s="696">
        <v>231684.83305517075</v>
      </c>
      <c r="AV44" s="696">
        <v>208269.92615770121</v>
      </c>
      <c r="AW44" s="696">
        <v>169353.19802617037</v>
      </c>
      <c r="AX44" s="696">
        <v>115516.25050870549</v>
      </c>
      <c r="AY44" s="696">
        <v>115276.12877012597</v>
      </c>
      <c r="AZ44" s="696">
        <v>115276.12877012597</v>
      </c>
      <c r="BA44" s="696">
        <v>58551.501255960015</v>
      </c>
      <c r="BB44" s="696">
        <v>43452.851087628027</v>
      </c>
      <c r="BC44" s="696">
        <v>42102.407757848894</v>
      </c>
      <c r="BD44" s="696">
        <v>42102.407757848894</v>
      </c>
      <c r="BE44" s="696">
        <v>39163.032897867677</v>
      </c>
      <c r="BF44" s="696">
        <v>39163.032897867677</v>
      </c>
      <c r="BG44" s="696">
        <v>38627.301895799974</v>
      </c>
      <c r="BH44" s="696">
        <v>10838.075840722126</v>
      </c>
      <c r="BI44" s="696">
        <v>10838.075840722126</v>
      </c>
      <c r="BJ44" s="696">
        <v>10838.075840722126</v>
      </c>
      <c r="BK44" s="696">
        <v>10838.075840722126</v>
      </c>
      <c r="BL44" s="696">
        <v>0</v>
      </c>
      <c r="BM44" s="696">
        <v>0</v>
      </c>
      <c r="BN44" s="696">
        <v>0</v>
      </c>
      <c r="BO44" s="696">
        <v>0</v>
      </c>
      <c r="BP44" s="696">
        <v>0</v>
      </c>
      <c r="BQ44" s="696">
        <v>0</v>
      </c>
      <c r="BR44" s="696">
        <v>0</v>
      </c>
      <c r="BS44" s="696">
        <v>0</v>
      </c>
      <c r="BT44" s="697">
        <v>0</v>
      </c>
      <c r="BU44" s="16"/>
    </row>
    <row r="45" spans="2:73" s="17" customFormat="1" ht="15.9">
      <c r="B45" s="691" t="s">
        <v>758</v>
      </c>
      <c r="C45" s="691" t="s">
        <v>759</v>
      </c>
      <c r="D45" s="691" t="s">
        <v>4</v>
      </c>
      <c r="E45" s="691" t="s">
        <v>736</v>
      </c>
      <c r="F45" s="691" t="s">
        <v>29</v>
      </c>
      <c r="G45" s="691" t="s">
        <v>737</v>
      </c>
      <c r="H45" s="751">
        <v>2012</v>
      </c>
      <c r="I45" s="691" t="s">
        <v>571</v>
      </c>
      <c r="J45" s="691" t="s">
        <v>588</v>
      </c>
      <c r="K45" s="633"/>
      <c r="L45" s="695">
        <v>0</v>
      </c>
      <c r="M45" s="696">
        <v>1.9932955399690082</v>
      </c>
      <c r="N45" s="696">
        <v>1.9932955399690082</v>
      </c>
      <c r="O45" s="696">
        <v>1.9932955399690082</v>
      </c>
      <c r="P45" s="696">
        <v>1.9932955399690082</v>
      </c>
      <c r="Q45" s="696">
        <v>1.9848814096906395</v>
      </c>
      <c r="R45" s="696">
        <v>1.9848814096906395</v>
      </c>
      <c r="S45" s="696">
        <v>1.6930010708335739</v>
      </c>
      <c r="T45" s="696">
        <v>1.6894664742250678</v>
      </c>
      <c r="U45" s="696">
        <v>1.6894664742250678</v>
      </c>
      <c r="V45" s="696">
        <v>1.6894664742250678</v>
      </c>
      <c r="W45" s="696">
        <v>3.1077209367741693E-2</v>
      </c>
      <c r="X45" s="696">
        <v>3.1055806949124139E-2</v>
      </c>
      <c r="Y45" s="696">
        <v>3.1055806949124139E-2</v>
      </c>
      <c r="Z45" s="696">
        <v>2.993751512218942E-2</v>
      </c>
      <c r="AA45" s="696">
        <v>2.993751512218942E-2</v>
      </c>
      <c r="AB45" s="696">
        <v>2.7964007020176668E-2</v>
      </c>
      <c r="AC45" s="696">
        <v>0</v>
      </c>
      <c r="AD45" s="696">
        <v>0</v>
      </c>
      <c r="AE45" s="696">
        <v>0</v>
      </c>
      <c r="AF45" s="696">
        <v>0</v>
      </c>
      <c r="AG45" s="696">
        <v>0</v>
      </c>
      <c r="AH45" s="696">
        <v>0</v>
      </c>
      <c r="AI45" s="696">
        <v>0</v>
      </c>
      <c r="AJ45" s="696">
        <v>0</v>
      </c>
      <c r="AK45" s="696">
        <v>0</v>
      </c>
      <c r="AL45" s="696">
        <v>0</v>
      </c>
      <c r="AM45" s="696">
        <v>0</v>
      </c>
      <c r="AN45" s="696">
        <v>0</v>
      </c>
      <c r="AO45" s="697">
        <v>0</v>
      </c>
      <c r="AP45" s="633"/>
      <c r="AQ45" s="695">
        <v>0</v>
      </c>
      <c r="AR45" s="696">
        <v>12095.665110353419</v>
      </c>
      <c r="AS45" s="696">
        <v>12095.665110353419</v>
      </c>
      <c r="AT45" s="696">
        <v>12095.665110353419</v>
      </c>
      <c r="AU45" s="696">
        <v>12095.665110353419</v>
      </c>
      <c r="AV45" s="696">
        <v>11913.946013413497</v>
      </c>
      <c r="AW45" s="696">
        <v>11913.946013413497</v>
      </c>
      <c r="AX45" s="696">
        <v>5610.2366772290743</v>
      </c>
      <c r="AY45" s="696">
        <v>5579.2736109385596</v>
      </c>
      <c r="AZ45" s="696">
        <v>5579.2736109385596</v>
      </c>
      <c r="BA45" s="696">
        <v>5579.2736109385596</v>
      </c>
      <c r="BB45" s="696">
        <v>906.15955630195685</v>
      </c>
      <c r="BC45" s="696">
        <v>729.7791432917669</v>
      </c>
      <c r="BD45" s="696">
        <v>729.7791432917669</v>
      </c>
      <c r="BE45" s="696">
        <v>627.136701554453</v>
      </c>
      <c r="BF45" s="696">
        <v>627.136701554453</v>
      </c>
      <c r="BG45" s="696">
        <v>603.93575264600929</v>
      </c>
      <c r="BH45" s="696">
        <v>0</v>
      </c>
      <c r="BI45" s="696">
        <v>0</v>
      </c>
      <c r="BJ45" s="696">
        <v>0</v>
      </c>
      <c r="BK45" s="696">
        <v>0</v>
      </c>
      <c r="BL45" s="696">
        <v>0</v>
      </c>
      <c r="BM45" s="696">
        <v>0</v>
      </c>
      <c r="BN45" s="696">
        <v>0</v>
      </c>
      <c r="BO45" s="696">
        <v>0</v>
      </c>
      <c r="BP45" s="696">
        <v>0</v>
      </c>
      <c r="BQ45" s="696">
        <v>0</v>
      </c>
      <c r="BR45" s="696">
        <v>0</v>
      </c>
      <c r="BS45" s="696">
        <v>0</v>
      </c>
      <c r="BT45" s="697">
        <v>0</v>
      </c>
      <c r="BU45" s="16"/>
    </row>
    <row r="46" spans="2:73" s="17" customFormat="1" ht="15.9">
      <c r="B46" s="691" t="s">
        <v>758</v>
      </c>
      <c r="C46" s="691" t="s">
        <v>759</v>
      </c>
      <c r="D46" s="691" t="s">
        <v>3</v>
      </c>
      <c r="E46" s="691" t="s">
        <v>736</v>
      </c>
      <c r="F46" s="691" t="s">
        <v>29</v>
      </c>
      <c r="G46" s="691" t="s">
        <v>737</v>
      </c>
      <c r="H46" s="751">
        <v>2012</v>
      </c>
      <c r="I46" s="691" t="s">
        <v>571</v>
      </c>
      <c r="J46" s="691" t="s">
        <v>588</v>
      </c>
      <c r="K46" s="633"/>
      <c r="L46" s="695">
        <v>0</v>
      </c>
      <c r="M46" s="696">
        <v>225.3442248430915</v>
      </c>
      <c r="N46" s="696">
        <v>225.3442248430915</v>
      </c>
      <c r="O46" s="696">
        <v>225.3442248430915</v>
      </c>
      <c r="P46" s="696">
        <v>225.3442248430915</v>
      </c>
      <c r="Q46" s="696">
        <v>225.3442248430915</v>
      </c>
      <c r="R46" s="696">
        <v>225.3442248430915</v>
      </c>
      <c r="S46" s="696">
        <v>225.3442248430915</v>
      </c>
      <c r="T46" s="696">
        <v>225.3442248430915</v>
      </c>
      <c r="U46" s="696">
        <v>225.3442248430915</v>
      </c>
      <c r="V46" s="696">
        <v>225.3442248430915</v>
      </c>
      <c r="W46" s="696">
        <v>225.3442248430915</v>
      </c>
      <c r="X46" s="696">
        <v>225.3442248430915</v>
      </c>
      <c r="Y46" s="696">
        <v>225.3442248430915</v>
      </c>
      <c r="Z46" s="696">
        <v>225.3442248430915</v>
      </c>
      <c r="AA46" s="696">
        <v>225.3442248430915</v>
      </c>
      <c r="AB46" s="696">
        <v>225.3442248430915</v>
      </c>
      <c r="AC46" s="696">
        <v>225.3442248430915</v>
      </c>
      <c r="AD46" s="696">
        <v>225.3442248430915</v>
      </c>
      <c r="AE46" s="696">
        <v>171.32370652434204</v>
      </c>
      <c r="AF46" s="696">
        <v>0</v>
      </c>
      <c r="AG46" s="696">
        <v>0</v>
      </c>
      <c r="AH46" s="696">
        <v>0</v>
      </c>
      <c r="AI46" s="696">
        <v>0</v>
      </c>
      <c r="AJ46" s="696">
        <v>0</v>
      </c>
      <c r="AK46" s="696">
        <v>0</v>
      </c>
      <c r="AL46" s="696">
        <v>0</v>
      </c>
      <c r="AM46" s="696">
        <v>0</v>
      </c>
      <c r="AN46" s="696">
        <v>0</v>
      </c>
      <c r="AO46" s="697">
        <v>0</v>
      </c>
      <c r="AP46" s="633"/>
      <c r="AQ46" s="695">
        <v>0</v>
      </c>
      <c r="AR46" s="696">
        <v>379038.3394690383</v>
      </c>
      <c r="AS46" s="696">
        <v>379038.3394690383</v>
      </c>
      <c r="AT46" s="696">
        <v>379038.3394690383</v>
      </c>
      <c r="AU46" s="696">
        <v>379038.3394690383</v>
      </c>
      <c r="AV46" s="696">
        <v>379038.3394690383</v>
      </c>
      <c r="AW46" s="696">
        <v>379038.3394690383</v>
      </c>
      <c r="AX46" s="696">
        <v>379038.3394690383</v>
      </c>
      <c r="AY46" s="696">
        <v>379038.3394690383</v>
      </c>
      <c r="AZ46" s="696">
        <v>379038.3394690383</v>
      </c>
      <c r="BA46" s="696">
        <v>379038.3394690383</v>
      </c>
      <c r="BB46" s="696">
        <v>379038.3394690383</v>
      </c>
      <c r="BC46" s="696">
        <v>379038.3394690383</v>
      </c>
      <c r="BD46" s="696">
        <v>379038.3394690383</v>
      </c>
      <c r="BE46" s="696">
        <v>379038.3394690383</v>
      </c>
      <c r="BF46" s="696">
        <v>379038.3394690383</v>
      </c>
      <c r="BG46" s="696">
        <v>379038.3394690383</v>
      </c>
      <c r="BH46" s="696">
        <v>379038.3394690383</v>
      </c>
      <c r="BI46" s="696">
        <v>379038.3394690383</v>
      </c>
      <c r="BJ46" s="696">
        <v>330730.25217451906</v>
      </c>
      <c r="BK46" s="696">
        <v>0</v>
      </c>
      <c r="BL46" s="696">
        <v>0</v>
      </c>
      <c r="BM46" s="696">
        <v>0</v>
      </c>
      <c r="BN46" s="696">
        <v>0</v>
      </c>
      <c r="BO46" s="696">
        <v>0</v>
      </c>
      <c r="BP46" s="696">
        <v>0</v>
      </c>
      <c r="BQ46" s="696">
        <v>0</v>
      </c>
      <c r="BR46" s="696">
        <v>0</v>
      </c>
      <c r="BS46" s="696">
        <v>0</v>
      </c>
      <c r="BT46" s="697">
        <v>0</v>
      </c>
      <c r="BU46" s="16"/>
    </row>
    <row r="47" spans="2:73" s="17" customFormat="1" ht="15.9">
      <c r="B47" s="691" t="s">
        <v>758</v>
      </c>
      <c r="C47" s="691" t="s">
        <v>759</v>
      </c>
      <c r="D47" s="691" t="s">
        <v>42</v>
      </c>
      <c r="E47" s="691" t="s">
        <v>736</v>
      </c>
      <c r="F47" s="691" t="s">
        <v>29</v>
      </c>
      <c r="G47" s="691" t="s">
        <v>740</v>
      </c>
      <c r="H47" s="751">
        <v>2012</v>
      </c>
      <c r="I47" s="691" t="s">
        <v>571</v>
      </c>
      <c r="J47" s="691" t="s">
        <v>588</v>
      </c>
      <c r="K47" s="633"/>
      <c r="L47" s="695">
        <v>0</v>
      </c>
      <c r="M47" s="696">
        <v>449.77690000000001</v>
      </c>
      <c r="N47" s="696">
        <v>0</v>
      </c>
      <c r="O47" s="696">
        <v>0</v>
      </c>
      <c r="P47" s="696">
        <v>0</v>
      </c>
      <c r="Q47" s="696">
        <v>0</v>
      </c>
      <c r="R47" s="696">
        <v>0</v>
      </c>
      <c r="S47" s="696">
        <v>0</v>
      </c>
      <c r="T47" s="696">
        <v>0</v>
      </c>
      <c r="U47" s="696">
        <v>0</v>
      </c>
      <c r="V47" s="696">
        <v>0</v>
      </c>
      <c r="W47" s="696">
        <v>0</v>
      </c>
      <c r="X47" s="696">
        <v>0</v>
      </c>
      <c r="Y47" s="696">
        <v>0</v>
      </c>
      <c r="Z47" s="696">
        <v>0</v>
      </c>
      <c r="AA47" s="696">
        <v>0</v>
      </c>
      <c r="AB47" s="696">
        <v>0</v>
      </c>
      <c r="AC47" s="696">
        <v>0</v>
      </c>
      <c r="AD47" s="696">
        <v>0</v>
      </c>
      <c r="AE47" s="696">
        <v>0</v>
      </c>
      <c r="AF47" s="696">
        <v>0</v>
      </c>
      <c r="AG47" s="696">
        <v>0</v>
      </c>
      <c r="AH47" s="696">
        <v>0</v>
      </c>
      <c r="AI47" s="696">
        <v>0</v>
      </c>
      <c r="AJ47" s="696">
        <v>0</v>
      </c>
      <c r="AK47" s="696">
        <v>0</v>
      </c>
      <c r="AL47" s="696">
        <v>0</v>
      </c>
      <c r="AM47" s="696">
        <v>0</v>
      </c>
      <c r="AN47" s="696">
        <v>0</v>
      </c>
      <c r="AO47" s="697">
        <v>0</v>
      </c>
      <c r="AP47" s="633"/>
      <c r="AQ47" s="695">
        <v>0</v>
      </c>
      <c r="AR47" s="696">
        <v>3263.28</v>
      </c>
      <c r="AS47" s="696">
        <v>0</v>
      </c>
      <c r="AT47" s="696">
        <v>0</v>
      </c>
      <c r="AU47" s="696">
        <v>0</v>
      </c>
      <c r="AV47" s="696">
        <v>0</v>
      </c>
      <c r="AW47" s="696">
        <v>0</v>
      </c>
      <c r="AX47" s="696">
        <v>0</v>
      </c>
      <c r="AY47" s="696">
        <v>0</v>
      </c>
      <c r="AZ47" s="696">
        <v>0</v>
      </c>
      <c r="BA47" s="696">
        <v>0</v>
      </c>
      <c r="BB47" s="696">
        <v>0</v>
      </c>
      <c r="BC47" s="696">
        <v>0</v>
      </c>
      <c r="BD47" s="696">
        <v>0</v>
      </c>
      <c r="BE47" s="696">
        <v>0</v>
      </c>
      <c r="BF47" s="696">
        <v>0</v>
      </c>
      <c r="BG47" s="696">
        <v>0</v>
      </c>
      <c r="BH47" s="696">
        <v>0</v>
      </c>
      <c r="BI47" s="696">
        <v>0</v>
      </c>
      <c r="BJ47" s="696">
        <v>0</v>
      </c>
      <c r="BK47" s="696">
        <v>0</v>
      </c>
      <c r="BL47" s="696">
        <v>0</v>
      </c>
      <c r="BM47" s="696">
        <v>0</v>
      </c>
      <c r="BN47" s="696">
        <v>0</v>
      </c>
      <c r="BO47" s="696">
        <v>0</v>
      </c>
      <c r="BP47" s="696">
        <v>0</v>
      </c>
      <c r="BQ47" s="696">
        <v>0</v>
      </c>
      <c r="BR47" s="696">
        <v>0</v>
      </c>
      <c r="BS47" s="696">
        <v>0</v>
      </c>
      <c r="BT47" s="697">
        <v>0</v>
      </c>
      <c r="BU47" s="16"/>
    </row>
    <row r="48" spans="2:73" s="17" customFormat="1" ht="15.9">
      <c r="B48" s="691" t="s">
        <v>758</v>
      </c>
      <c r="C48" s="691" t="s">
        <v>741</v>
      </c>
      <c r="D48" s="691" t="s">
        <v>9</v>
      </c>
      <c r="E48" s="691" t="s">
        <v>736</v>
      </c>
      <c r="F48" s="691" t="s">
        <v>741</v>
      </c>
      <c r="G48" s="691" t="s">
        <v>740</v>
      </c>
      <c r="H48" s="751">
        <v>2012</v>
      </c>
      <c r="I48" s="691" t="s">
        <v>571</v>
      </c>
      <c r="J48" s="691" t="s">
        <v>588</v>
      </c>
      <c r="K48" s="633"/>
      <c r="L48" s="695">
        <v>0</v>
      </c>
      <c r="M48" s="696">
        <v>439.99749360000004</v>
      </c>
      <c r="N48" s="696">
        <v>0</v>
      </c>
      <c r="O48" s="696">
        <v>0</v>
      </c>
      <c r="P48" s="696">
        <v>0</v>
      </c>
      <c r="Q48" s="696">
        <v>0</v>
      </c>
      <c r="R48" s="696">
        <v>0</v>
      </c>
      <c r="S48" s="696">
        <v>0</v>
      </c>
      <c r="T48" s="696">
        <v>0</v>
      </c>
      <c r="U48" s="696">
        <v>0</v>
      </c>
      <c r="V48" s="696">
        <v>0</v>
      </c>
      <c r="W48" s="696">
        <v>0</v>
      </c>
      <c r="X48" s="696">
        <v>0</v>
      </c>
      <c r="Y48" s="696">
        <v>0</v>
      </c>
      <c r="Z48" s="696">
        <v>0</v>
      </c>
      <c r="AA48" s="696">
        <v>0</v>
      </c>
      <c r="AB48" s="696">
        <v>0</v>
      </c>
      <c r="AC48" s="696">
        <v>0</v>
      </c>
      <c r="AD48" s="696">
        <v>0</v>
      </c>
      <c r="AE48" s="696">
        <v>0</v>
      </c>
      <c r="AF48" s="696">
        <v>0</v>
      </c>
      <c r="AG48" s="696">
        <v>0</v>
      </c>
      <c r="AH48" s="696">
        <v>0</v>
      </c>
      <c r="AI48" s="696">
        <v>0</v>
      </c>
      <c r="AJ48" s="696">
        <v>0</v>
      </c>
      <c r="AK48" s="696">
        <v>0</v>
      </c>
      <c r="AL48" s="696">
        <v>0</v>
      </c>
      <c r="AM48" s="696">
        <v>0</v>
      </c>
      <c r="AN48" s="696">
        <v>0</v>
      </c>
      <c r="AO48" s="697">
        <v>0</v>
      </c>
      <c r="AP48" s="633"/>
      <c r="AQ48" s="695">
        <v>0</v>
      </c>
      <c r="AR48" s="696">
        <v>10603.75</v>
      </c>
      <c r="AS48" s="696">
        <v>0</v>
      </c>
      <c r="AT48" s="696">
        <v>0</v>
      </c>
      <c r="AU48" s="696">
        <v>0</v>
      </c>
      <c r="AV48" s="696">
        <v>0</v>
      </c>
      <c r="AW48" s="696">
        <v>0</v>
      </c>
      <c r="AX48" s="696">
        <v>0</v>
      </c>
      <c r="AY48" s="696">
        <v>0</v>
      </c>
      <c r="AZ48" s="696">
        <v>0</v>
      </c>
      <c r="BA48" s="696">
        <v>0</v>
      </c>
      <c r="BB48" s="696">
        <v>0</v>
      </c>
      <c r="BC48" s="696">
        <v>0</v>
      </c>
      <c r="BD48" s="696">
        <v>0</v>
      </c>
      <c r="BE48" s="696">
        <v>0</v>
      </c>
      <c r="BF48" s="696">
        <v>0</v>
      </c>
      <c r="BG48" s="696">
        <v>0</v>
      </c>
      <c r="BH48" s="696">
        <v>0</v>
      </c>
      <c r="BI48" s="696">
        <v>0</v>
      </c>
      <c r="BJ48" s="696">
        <v>0</v>
      </c>
      <c r="BK48" s="696">
        <v>0</v>
      </c>
      <c r="BL48" s="696">
        <v>0</v>
      </c>
      <c r="BM48" s="696">
        <v>0</v>
      </c>
      <c r="BN48" s="696">
        <v>0</v>
      </c>
      <c r="BO48" s="696">
        <v>0</v>
      </c>
      <c r="BP48" s="696">
        <v>0</v>
      </c>
      <c r="BQ48" s="696">
        <v>0</v>
      </c>
      <c r="BR48" s="696">
        <v>0</v>
      </c>
      <c r="BS48" s="696">
        <v>0</v>
      </c>
      <c r="BT48" s="697">
        <v>0</v>
      </c>
      <c r="BU48" s="16"/>
    </row>
    <row r="49" spans="2:73" s="17" customFormat="1" ht="15.9">
      <c r="B49" s="691" t="s">
        <v>758</v>
      </c>
      <c r="C49" s="691" t="s">
        <v>761</v>
      </c>
      <c r="D49" s="691" t="s">
        <v>17</v>
      </c>
      <c r="E49" s="691" t="s">
        <v>736</v>
      </c>
      <c r="F49" s="691" t="s">
        <v>742</v>
      </c>
      <c r="G49" s="691" t="s">
        <v>737</v>
      </c>
      <c r="H49" s="751">
        <v>2012</v>
      </c>
      <c r="I49" s="691" t="s">
        <v>571</v>
      </c>
      <c r="J49" s="691" t="s">
        <v>588</v>
      </c>
      <c r="K49" s="633"/>
      <c r="L49" s="695">
        <v>0</v>
      </c>
      <c r="M49" s="696">
        <v>0.97754852258549962</v>
      </c>
      <c r="N49" s="696">
        <v>0.97754852258549962</v>
      </c>
      <c r="O49" s="696">
        <v>0.97754852258549962</v>
      </c>
      <c r="P49" s="696">
        <v>0.97754852258549962</v>
      </c>
      <c r="Q49" s="696">
        <v>0.97754852258549962</v>
      </c>
      <c r="R49" s="696">
        <v>0.97754852258549962</v>
      </c>
      <c r="S49" s="696">
        <v>0.97754852258549962</v>
      </c>
      <c r="T49" s="696">
        <v>0.97754852258549962</v>
      </c>
      <c r="U49" s="696">
        <v>0.97754852258549962</v>
      </c>
      <c r="V49" s="696">
        <v>0.97754852258549962</v>
      </c>
      <c r="W49" s="696">
        <v>0.97754852258549962</v>
      </c>
      <c r="X49" s="696">
        <v>0.97754852258549962</v>
      </c>
      <c r="Y49" s="696">
        <v>0</v>
      </c>
      <c r="Z49" s="696">
        <v>0</v>
      </c>
      <c r="AA49" s="696">
        <v>0</v>
      </c>
      <c r="AB49" s="696">
        <v>0</v>
      </c>
      <c r="AC49" s="696">
        <v>0</v>
      </c>
      <c r="AD49" s="696">
        <v>0</v>
      </c>
      <c r="AE49" s="696">
        <v>0</v>
      </c>
      <c r="AF49" s="696">
        <v>0</v>
      </c>
      <c r="AG49" s="696">
        <v>0</v>
      </c>
      <c r="AH49" s="696">
        <v>0</v>
      </c>
      <c r="AI49" s="696">
        <v>0</v>
      </c>
      <c r="AJ49" s="696">
        <v>0</v>
      </c>
      <c r="AK49" s="696">
        <v>0</v>
      </c>
      <c r="AL49" s="696">
        <v>0</v>
      </c>
      <c r="AM49" s="696">
        <v>0</v>
      </c>
      <c r="AN49" s="696">
        <v>0</v>
      </c>
      <c r="AO49" s="697">
        <v>0</v>
      </c>
      <c r="AP49" s="633"/>
      <c r="AQ49" s="695">
        <v>0</v>
      </c>
      <c r="AR49" s="696">
        <v>947.08447725554527</v>
      </c>
      <c r="AS49" s="696">
        <v>947.08447725554527</v>
      </c>
      <c r="AT49" s="696">
        <v>947.08447725554527</v>
      </c>
      <c r="AU49" s="696">
        <v>947.08447725554527</v>
      </c>
      <c r="AV49" s="696">
        <v>947.08447725554527</v>
      </c>
      <c r="AW49" s="696">
        <v>947.08447725554527</v>
      </c>
      <c r="AX49" s="696">
        <v>947.08447725554527</v>
      </c>
      <c r="AY49" s="696">
        <v>947.08447725554527</v>
      </c>
      <c r="AZ49" s="696">
        <v>947.08447725554527</v>
      </c>
      <c r="BA49" s="696">
        <v>947.08447725554527</v>
      </c>
      <c r="BB49" s="696">
        <v>947.08447725554527</v>
      </c>
      <c r="BC49" s="696">
        <v>947.08447725554527</v>
      </c>
      <c r="BD49" s="696">
        <v>0</v>
      </c>
      <c r="BE49" s="696">
        <v>0</v>
      </c>
      <c r="BF49" s="696">
        <v>0</v>
      </c>
      <c r="BG49" s="696">
        <v>0</v>
      </c>
      <c r="BH49" s="696">
        <v>0</v>
      </c>
      <c r="BI49" s="696">
        <v>0</v>
      </c>
      <c r="BJ49" s="696">
        <v>0</v>
      </c>
      <c r="BK49" s="696">
        <v>0</v>
      </c>
      <c r="BL49" s="696">
        <v>0</v>
      </c>
      <c r="BM49" s="696">
        <v>0</v>
      </c>
      <c r="BN49" s="696">
        <v>0</v>
      </c>
      <c r="BO49" s="696">
        <v>0</v>
      </c>
      <c r="BP49" s="696">
        <v>0</v>
      </c>
      <c r="BQ49" s="696">
        <v>0</v>
      </c>
      <c r="BR49" s="696">
        <v>0</v>
      </c>
      <c r="BS49" s="696">
        <v>0</v>
      </c>
      <c r="BT49" s="697">
        <v>0</v>
      </c>
      <c r="BU49" s="16"/>
    </row>
    <row r="50" spans="2:73" s="17" customFormat="1" ht="15.9">
      <c r="B50" s="691" t="s">
        <v>758</v>
      </c>
      <c r="C50" s="691" t="s">
        <v>760</v>
      </c>
      <c r="D50" s="691" t="s">
        <v>738</v>
      </c>
      <c r="E50" s="691" t="s">
        <v>736</v>
      </c>
      <c r="F50" s="691" t="s">
        <v>742</v>
      </c>
      <c r="G50" s="691" t="s">
        <v>740</v>
      </c>
      <c r="H50" s="751">
        <v>2012</v>
      </c>
      <c r="I50" s="691" t="s">
        <v>571</v>
      </c>
      <c r="J50" s="691" t="s">
        <v>588</v>
      </c>
      <c r="K50" s="633"/>
      <c r="L50" s="695">
        <v>0</v>
      </c>
      <c r="M50" s="696">
        <v>108.78088650000001</v>
      </c>
      <c r="N50" s="696">
        <v>0</v>
      </c>
      <c r="O50" s="696">
        <v>0</v>
      </c>
      <c r="P50" s="696">
        <v>0</v>
      </c>
      <c r="Q50" s="696">
        <v>0</v>
      </c>
      <c r="R50" s="696">
        <v>0</v>
      </c>
      <c r="S50" s="696">
        <v>0</v>
      </c>
      <c r="T50" s="696">
        <v>0</v>
      </c>
      <c r="U50" s="696">
        <v>0</v>
      </c>
      <c r="V50" s="696">
        <v>0</v>
      </c>
      <c r="W50" s="696">
        <v>0</v>
      </c>
      <c r="X50" s="696">
        <v>0</v>
      </c>
      <c r="Y50" s="696">
        <v>0</v>
      </c>
      <c r="Z50" s="696">
        <v>0</v>
      </c>
      <c r="AA50" s="696">
        <v>0</v>
      </c>
      <c r="AB50" s="696">
        <v>0</v>
      </c>
      <c r="AC50" s="696">
        <v>0</v>
      </c>
      <c r="AD50" s="696">
        <v>0</v>
      </c>
      <c r="AE50" s="696">
        <v>0</v>
      </c>
      <c r="AF50" s="696">
        <v>0</v>
      </c>
      <c r="AG50" s="696">
        <v>0</v>
      </c>
      <c r="AH50" s="696">
        <v>0</v>
      </c>
      <c r="AI50" s="696">
        <v>0</v>
      </c>
      <c r="AJ50" s="696">
        <v>0</v>
      </c>
      <c r="AK50" s="696">
        <v>0</v>
      </c>
      <c r="AL50" s="696">
        <v>0</v>
      </c>
      <c r="AM50" s="696">
        <v>0</v>
      </c>
      <c r="AN50" s="696">
        <v>0</v>
      </c>
      <c r="AO50" s="697">
        <v>0</v>
      </c>
      <c r="AP50" s="633"/>
      <c r="AQ50" s="695">
        <v>0</v>
      </c>
      <c r="AR50" s="696">
        <v>1581.165</v>
      </c>
      <c r="AS50" s="696">
        <v>0</v>
      </c>
      <c r="AT50" s="696">
        <v>0</v>
      </c>
      <c r="AU50" s="696">
        <v>0</v>
      </c>
      <c r="AV50" s="696">
        <v>0</v>
      </c>
      <c r="AW50" s="696">
        <v>0</v>
      </c>
      <c r="AX50" s="696">
        <v>0</v>
      </c>
      <c r="AY50" s="696">
        <v>0</v>
      </c>
      <c r="AZ50" s="696">
        <v>0</v>
      </c>
      <c r="BA50" s="696">
        <v>0</v>
      </c>
      <c r="BB50" s="696">
        <v>0</v>
      </c>
      <c r="BC50" s="696">
        <v>0</v>
      </c>
      <c r="BD50" s="696">
        <v>0</v>
      </c>
      <c r="BE50" s="696">
        <v>0</v>
      </c>
      <c r="BF50" s="696">
        <v>0</v>
      </c>
      <c r="BG50" s="696">
        <v>0</v>
      </c>
      <c r="BH50" s="696">
        <v>0</v>
      </c>
      <c r="BI50" s="696">
        <v>0</v>
      </c>
      <c r="BJ50" s="696">
        <v>0</v>
      </c>
      <c r="BK50" s="696">
        <v>0</v>
      </c>
      <c r="BL50" s="696">
        <v>0</v>
      </c>
      <c r="BM50" s="696">
        <v>0</v>
      </c>
      <c r="BN50" s="696">
        <v>0</v>
      </c>
      <c r="BO50" s="696">
        <v>0</v>
      </c>
      <c r="BP50" s="696">
        <v>0</v>
      </c>
      <c r="BQ50" s="696">
        <v>0</v>
      </c>
      <c r="BR50" s="696">
        <v>0</v>
      </c>
      <c r="BS50" s="696">
        <v>0</v>
      </c>
      <c r="BT50" s="697">
        <v>0</v>
      </c>
      <c r="BU50" s="16"/>
    </row>
    <row r="51" spans="2:73" s="17" customFormat="1" ht="15.9">
      <c r="B51" s="691" t="s">
        <v>762</v>
      </c>
      <c r="C51" s="691" t="s">
        <v>760</v>
      </c>
      <c r="D51" s="691" t="s">
        <v>22</v>
      </c>
      <c r="E51" s="691" t="s">
        <v>736</v>
      </c>
      <c r="F51" s="691" t="s">
        <v>742</v>
      </c>
      <c r="G51" s="691" t="s">
        <v>737</v>
      </c>
      <c r="H51" s="751">
        <v>2011</v>
      </c>
      <c r="I51" s="691" t="s">
        <v>571</v>
      </c>
      <c r="J51" s="691" t="s">
        <v>581</v>
      </c>
      <c r="K51" s="633"/>
      <c r="L51" s="695">
        <v>0.76997303976919695</v>
      </c>
      <c r="M51" s="696">
        <v>0.76997303976919695</v>
      </c>
      <c r="N51" s="696">
        <v>0.76997303976919695</v>
      </c>
      <c r="O51" s="696">
        <v>0.76997303976919695</v>
      </c>
      <c r="P51" s="696">
        <v>0.76997303976919695</v>
      </c>
      <c r="Q51" s="696">
        <v>0.76997303976919695</v>
      </c>
      <c r="R51" s="696">
        <v>0.71681601259111727</v>
      </c>
      <c r="S51" s="696">
        <v>0</v>
      </c>
      <c r="T51" s="696">
        <v>0</v>
      </c>
      <c r="U51" s="696">
        <v>0</v>
      </c>
      <c r="V51" s="696">
        <v>0</v>
      </c>
      <c r="W51" s="696">
        <v>0</v>
      </c>
      <c r="X51" s="696">
        <v>0</v>
      </c>
      <c r="Y51" s="696">
        <v>0</v>
      </c>
      <c r="Z51" s="696">
        <v>0</v>
      </c>
      <c r="AA51" s="696">
        <v>0</v>
      </c>
      <c r="AB51" s="696">
        <v>0</v>
      </c>
      <c r="AC51" s="696">
        <v>0</v>
      </c>
      <c r="AD51" s="696">
        <v>0</v>
      </c>
      <c r="AE51" s="696">
        <v>0</v>
      </c>
      <c r="AF51" s="696">
        <v>0</v>
      </c>
      <c r="AG51" s="696">
        <v>0</v>
      </c>
      <c r="AH51" s="696">
        <v>0</v>
      </c>
      <c r="AI51" s="696">
        <v>0</v>
      </c>
      <c r="AJ51" s="696">
        <v>0</v>
      </c>
      <c r="AK51" s="696">
        <v>0</v>
      </c>
      <c r="AL51" s="696">
        <v>0</v>
      </c>
      <c r="AM51" s="696">
        <v>0</v>
      </c>
      <c r="AN51" s="696">
        <v>0</v>
      </c>
      <c r="AO51" s="697">
        <v>0</v>
      </c>
      <c r="AP51" s="633"/>
      <c r="AQ51" s="695">
        <v>4647.5103910139396</v>
      </c>
      <c r="AR51" s="696">
        <v>4647.5103910139396</v>
      </c>
      <c r="AS51" s="696">
        <v>4647.5103910139396</v>
      </c>
      <c r="AT51" s="696">
        <v>4647.5103910139396</v>
      </c>
      <c r="AU51" s="696">
        <v>4647.5103910139396</v>
      </c>
      <c r="AV51" s="696">
        <v>4647.5103910139396</v>
      </c>
      <c r="AW51" s="696">
        <v>4326.6578112410307</v>
      </c>
      <c r="AX51" s="696">
        <v>0</v>
      </c>
      <c r="AY51" s="696">
        <v>0</v>
      </c>
      <c r="AZ51" s="696">
        <v>0</v>
      </c>
      <c r="BA51" s="696">
        <v>0</v>
      </c>
      <c r="BB51" s="696">
        <v>0</v>
      </c>
      <c r="BC51" s="696">
        <v>0</v>
      </c>
      <c r="BD51" s="696">
        <v>0</v>
      </c>
      <c r="BE51" s="696">
        <v>0</v>
      </c>
      <c r="BF51" s="696">
        <v>0</v>
      </c>
      <c r="BG51" s="696">
        <v>0</v>
      </c>
      <c r="BH51" s="696">
        <v>0</v>
      </c>
      <c r="BI51" s="696">
        <v>0</v>
      </c>
      <c r="BJ51" s="696">
        <v>0</v>
      </c>
      <c r="BK51" s="696">
        <v>0</v>
      </c>
      <c r="BL51" s="696">
        <v>0</v>
      </c>
      <c r="BM51" s="696">
        <v>0</v>
      </c>
      <c r="BN51" s="696">
        <v>0</v>
      </c>
      <c r="BO51" s="696">
        <v>0</v>
      </c>
      <c r="BP51" s="696">
        <v>0</v>
      </c>
      <c r="BQ51" s="696">
        <v>0</v>
      </c>
      <c r="BR51" s="696">
        <v>0</v>
      </c>
      <c r="BS51" s="696">
        <v>0</v>
      </c>
      <c r="BT51" s="697">
        <v>0</v>
      </c>
      <c r="BU51" s="16"/>
    </row>
    <row r="52" spans="2:73" s="17" customFormat="1" ht="15.9">
      <c r="B52" s="691" t="s">
        <v>762</v>
      </c>
      <c r="C52" s="691" t="s">
        <v>761</v>
      </c>
      <c r="D52" s="691" t="s">
        <v>17</v>
      </c>
      <c r="E52" s="691" t="s">
        <v>736</v>
      </c>
      <c r="F52" s="691" t="s">
        <v>742</v>
      </c>
      <c r="G52" s="691" t="s">
        <v>737</v>
      </c>
      <c r="H52" s="751">
        <v>2011</v>
      </c>
      <c r="I52" s="691" t="s">
        <v>571</v>
      </c>
      <c r="J52" s="691" t="s">
        <v>581</v>
      </c>
      <c r="K52" s="633"/>
      <c r="L52" s="695">
        <v>1.9359553425514036</v>
      </c>
      <c r="M52" s="696">
        <v>1.9359553425514036</v>
      </c>
      <c r="N52" s="696">
        <v>1.9359553425514036</v>
      </c>
      <c r="O52" s="696">
        <v>1.9359553425514036</v>
      </c>
      <c r="P52" s="696">
        <v>1.9359553425514</v>
      </c>
      <c r="Q52" s="696">
        <v>1.9359553425514</v>
      </c>
      <c r="R52" s="696">
        <v>1.9359553425514</v>
      </c>
      <c r="S52" s="696">
        <v>1.9359553425514</v>
      </c>
      <c r="T52" s="696">
        <v>1.9359553425514</v>
      </c>
      <c r="U52" s="696">
        <v>1.9359553425514</v>
      </c>
      <c r="V52" s="696">
        <v>1.9359553425514</v>
      </c>
      <c r="W52" s="696">
        <v>1.9359553425514</v>
      </c>
      <c r="X52" s="696">
        <v>1.9359553425514</v>
      </c>
      <c r="Y52" s="696">
        <v>1.9359553425514</v>
      </c>
      <c r="Z52" s="696">
        <v>1.9359553425514</v>
      </c>
      <c r="AA52" s="696">
        <v>0</v>
      </c>
      <c r="AB52" s="696">
        <v>0</v>
      </c>
      <c r="AC52" s="696">
        <v>0</v>
      </c>
      <c r="AD52" s="696">
        <v>0</v>
      </c>
      <c r="AE52" s="696">
        <v>0</v>
      </c>
      <c r="AF52" s="696">
        <v>0</v>
      </c>
      <c r="AG52" s="696">
        <v>0</v>
      </c>
      <c r="AH52" s="696">
        <v>0</v>
      </c>
      <c r="AI52" s="696">
        <v>0</v>
      </c>
      <c r="AJ52" s="696">
        <v>0</v>
      </c>
      <c r="AK52" s="696">
        <v>0</v>
      </c>
      <c r="AL52" s="696">
        <v>0</v>
      </c>
      <c r="AM52" s="696">
        <v>0</v>
      </c>
      <c r="AN52" s="696">
        <v>0</v>
      </c>
      <c r="AO52" s="697">
        <v>0</v>
      </c>
      <c r="AP52" s="633"/>
      <c r="AQ52" s="695">
        <v>9943.0666393440115</v>
      </c>
      <c r="AR52" s="696">
        <v>9943.0666393440115</v>
      </c>
      <c r="AS52" s="696">
        <v>9943.0666393440115</v>
      </c>
      <c r="AT52" s="696">
        <v>9943.0666393440115</v>
      </c>
      <c r="AU52" s="696">
        <v>9943.0666393440115</v>
      </c>
      <c r="AV52" s="696">
        <v>9943.0666393440115</v>
      </c>
      <c r="AW52" s="696">
        <v>9943.0666393440115</v>
      </c>
      <c r="AX52" s="696">
        <v>9943.0666393440115</v>
      </c>
      <c r="AY52" s="696">
        <v>9943.0666393440115</v>
      </c>
      <c r="AZ52" s="696">
        <v>9943.0666393440115</v>
      </c>
      <c r="BA52" s="696">
        <v>9943.0666393440115</v>
      </c>
      <c r="BB52" s="696">
        <v>9943.0666393440115</v>
      </c>
      <c r="BC52" s="696">
        <v>9943.0666393440115</v>
      </c>
      <c r="BD52" s="696">
        <v>9943.0666393440115</v>
      </c>
      <c r="BE52" s="696">
        <v>9943.0666393440115</v>
      </c>
      <c r="BF52" s="696">
        <v>0</v>
      </c>
      <c r="BG52" s="696">
        <v>0</v>
      </c>
      <c r="BH52" s="696">
        <v>0</v>
      </c>
      <c r="BI52" s="696">
        <v>0</v>
      </c>
      <c r="BJ52" s="696">
        <v>0</v>
      </c>
      <c r="BK52" s="696">
        <v>0</v>
      </c>
      <c r="BL52" s="696">
        <v>0</v>
      </c>
      <c r="BM52" s="696">
        <v>0</v>
      </c>
      <c r="BN52" s="696">
        <v>0</v>
      </c>
      <c r="BO52" s="696">
        <v>0</v>
      </c>
      <c r="BP52" s="696">
        <v>0</v>
      </c>
      <c r="BQ52" s="696">
        <v>0</v>
      </c>
      <c r="BR52" s="696">
        <v>0</v>
      </c>
      <c r="BS52" s="696">
        <v>0</v>
      </c>
      <c r="BT52" s="697">
        <v>0</v>
      </c>
      <c r="BU52" s="16"/>
    </row>
    <row r="53" spans="2:73">
      <c r="B53" s="691" t="s">
        <v>762</v>
      </c>
      <c r="C53" s="691" t="s">
        <v>759</v>
      </c>
      <c r="D53" s="691" t="s">
        <v>3</v>
      </c>
      <c r="E53" s="691" t="s">
        <v>736</v>
      </c>
      <c r="F53" s="691" t="s">
        <v>29</v>
      </c>
      <c r="G53" s="691" t="s">
        <v>737</v>
      </c>
      <c r="H53" s="751">
        <v>2011</v>
      </c>
      <c r="I53" s="691" t="s">
        <v>571</v>
      </c>
      <c r="J53" s="691" t="s">
        <v>581</v>
      </c>
      <c r="K53" s="633"/>
      <c r="L53" s="695">
        <v>-40.070588338908877</v>
      </c>
      <c r="M53" s="696">
        <v>-40.070588338908877</v>
      </c>
      <c r="N53" s="696">
        <v>-40.070588338908877</v>
      </c>
      <c r="O53" s="696">
        <v>-40.070588338908877</v>
      </c>
      <c r="P53" s="696">
        <v>-40.070588338908877</v>
      </c>
      <c r="Q53" s="696">
        <v>-40.070588338908877</v>
      </c>
      <c r="R53" s="696">
        <v>-40.070588338908877</v>
      </c>
      <c r="S53" s="696">
        <v>-40.070588338908877</v>
      </c>
      <c r="T53" s="696">
        <v>-40.070588338908877</v>
      </c>
      <c r="U53" s="696">
        <v>-40.070588338908877</v>
      </c>
      <c r="V53" s="696">
        <v>-40.070588338908877</v>
      </c>
      <c r="W53" s="696">
        <v>-40.070588338908877</v>
      </c>
      <c r="X53" s="696">
        <v>-40.070588338908877</v>
      </c>
      <c r="Y53" s="696">
        <v>-40.070588338908877</v>
      </c>
      <c r="Z53" s="696">
        <v>-40.070588338908877</v>
      </c>
      <c r="AA53" s="696">
        <v>-40.070588338908877</v>
      </c>
      <c r="AB53" s="696">
        <v>-40.070588338908877</v>
      </c>
      <c r="AC53" s="696">
        <v>-40.070588338908877</v>
      </c>
      <c r="AD53" s="696">
        <v>-31.333854049437267</v>
      </c>
      <c r="AE53" s="696">
        <v>0</v>
      </c>
      <c r="AF53" s="696">
        <v>0</v>
      </c>
      <c r="AG53" s="696">
        <v>0</v>
      </c>
      <c r="AH53" s="696">
        <v>0</v>
      </c>
      <c r="AI53" s="696">
        <v>0</v>
      </c>
      <c r="AJ53" s="696">
        <v>0</v>
      </c>
      <c r="AK53" s="696">
        <v>0</v>
      </c>
      <c r="AL53" s="696">
        <v>0</v>
      </c>
      <c r="AM53" s="696">
        <v>0</v>
      </c>
      <c r="AN53" s="696">
        <v>0</v>
      </c>
      <c r="AO53" s="697">
        <v>0</v>
      </c>
      <c r="AP53" s="633"/>
      <c r="AQ53" s="695">
        <v>-72230.354568184834</v>
      </c>
      <c r="AR53" s="696">
        <v>-72230.354568184834</v>
      </c>
      <c r="AS53" s="696">
        <v>-72230.354568184834</v>
      </c>
      <c r="AT53" s="696">
        <v>-72230.354568184834</v>
      </c>
      <c r="AU53" s="696">
        <v>-72230.354568184834</v>
      </c>
      <c r="AV53" s="696">
        <v>-72230.354568184834</v>
      </c>
      <c r="AW53" s="696">
        <v>-72230.354568184834</v>
      </c>
      <c r="AX53" s="696">
        <v>-72230.354568184834</v>
      </c>
      <c r="AY53" s="696">
        <v>-72230.354568184834</v>
      </c>
      <c r="AZ53" s="696">
        <v>-72230.354568184834</v>
      </c>
      <c r="BA53" s="696">
        <v>-72230.354568184834</v>
      </c>
      <c r="BB53" s="696">
        <v>-72230.354568184834</v>
      </c>
      <c r="BC53" s="696">
        <v>-72230.354568184834</v>
      </c>
      <c r="BD53" s="696">
        <v>-72230.354568184834</v>
      </c>
      <c r="BE53" s="696">
        <v>-72230.354568184834</v>
      </c>
      <c r="BF53" s="696">
        <v>-72230.354568184834</v>
      </c>
      <c r="BG53" s="696">
        <v>-72230.354568184834</v>
      </c>
      <c r="BH53" s="696">
        <v>-72230.354568184834</v>
      </c>
      <c r="BI53" s="696">
        <v>-64430.867088794614</v>
      </c>
      <c r="BJ53" s="696">
        <v>0</v>
      </c>
      <c r="BK53" s="696">
        <v>0</v>
      </c>
      <c r="BL53" s="696">
        <v>0</v>
      </c>
      <c r="BM53" s="696">
        <v>0</v>
      </c>
      <c r="BN53" s="696">
        <v>0</v>
      </c>
      <c r="BO53" s="696">
        <v>0</v>
      </c>
      <c r="BP53" s="696">
        <v>0</v>
      </c>
      <c r="BQ53" s="696">
        <v>0</v>
      </c>
      <c r="BR53" s="696">
        <v>0</v>
      </c>
      <c r="BS53" s="696">
        <v>0</v>
      </c>
      <c r="BT53" s="697">
        <v>0</v>
      </c>
    </row>
    <row r="54" spans="2:73">
      <c r="B54" s="691" t="s">
        <v>762</v>
      </c>
      <c r="C54" s="691" t="s">
        <v>759</v>
      </c>
      <c r="D54" s="691" t="s">
        <v>5</v>
      </c>
      <c r="E54" s="691" t="s">
        <v>736</v>
      </c>
      <c r="F54" s="691" t="s">
        <v>29</v>
      </c>
      <c r="G54" s="691" t="s">
        <v>737</v>
      </c>
      <c r="H54" s="751">
        <v>2011</v>
      </c>
      <c r="I54" s="691" t="s">
        <v>571</v>
      </c>
      <c r="J54" s="691" t="s">
        <v>581</v>
      </c>
      <c r="K54" s="633"/>
      <c r="L54" s="695">
        <v>0.93311826197070635</v>
      </c>
      <c r="M54" s="696">
        <v>0.93311826197070635</v>
      </c>
      <c r="N54" s="696">
        <v>0.93311826197070635</v>
      </c>
      <c r="O54" s="696">
        <v>0.93311826197070635</v>
      </c>
      <c r="P54" s="696">
        <v>0.93311826197070635</v>
      </c>
      <c r="Q54" s="696">
        <v>0.8532807091569331</v>
      </c>
      <c r="R54" s="696">
        <v>0.48761065358164613</v>
      </c>
      <c r="S54" s="696">
        <v>0.48739514602454298</v>
      </c>
      <c r="T54" s="696">
        <v>0.48739514602454298</v>
      </c>
      <c r="U54" s="696">
        <v>0.15304683355226914</v>
      </c>
      <c r="V54" s="696">
        <v>6.358906238568679E-2</v>
      </c>
      <c r="W54" s="696">
        <v>6.3572040160203042E-2</v>
      </c>
      <c r="X54" s="696">
        <v>6.3572040160203042E-2</v>
      </c>
      <c r="Y54" s="696">
        <v>6.0649016896788421E-2</v>
      </c>
      <c r="Z54" s="696">
        <v>6.0649016896788421E-2</v>
      </c>
      <c r="AA54" s="696">
        <v>6.0515175453814733E-2</v>
      </c>
      <c r="AB54" s="696">
        <v>0</v>
      </c>
      <c r="AC54" s="696">
        <v>0</v>
      </c>
      <c r="AD54" s="696">
        <v>0</v>
      </c>
      <c r="AE54" s="696">
        <v>0</v>
      </c>
      <c r="AF54" s="696">
        <v>0</v>
      </c>
      <c r="AG54" s="696">
        <v>0</v>
      </c>
      <c r="AH54" s="696">
        <v>0</v>
      </c>
      <c r="AI54" s="696">
        <v>0</v>
      </c>
      <c r="AJ54" s="696">
        <v>0</v>
      </c>
      <c r="AK54" s="696">
        <v>0</v>
      </c>
      <c r="AL54" s="696">
        <v>0</v>
      </c>
      <c r="AM54" s="696">
        <v>0</v>
      </c>
      <c r="AN54" s="696">
        <v>0</v>
      </c>
      <c r="AO54" s="697">
        <v>0</v>
      </c>
      <c r="AP54" s="633"/>
      <c r="AQ54" s="695">
        <v>18888.233854759172</v>
      </c>
      <c r="AR54" s="696">
        <v>18888.233854759172</v>
      </c>
      <c r="AS54" s="696">
        <v>18888.233854759172</v>
      </c>
      <c r="AT54" s="696">
        <v>18888.233854759172</v>
      </c>
      <c r="AU54" s="696">
        <v>18888.233854759172</v>
      </c>
      <c r="AV54" s="696">
        <v>17163.990526068395</v>
      </c>
      <c r="AW54" s="696">
        <v>9266.6523486524402</v>
      </c>
      <c r="AX54" s="696">
        <v>9264.7645024522189</v>
      </c>
      <c r="AY54" s="696">
        <v>9264.7645024522189</v>
      </c>
      <c r="AZ54" s="696">
        <v>2043.8787548133926</v>
      </c>
      <c r="BA54" s="696">
        <v>1717.0857898258357</v>
      </c>
      <c r="BB54" s="696">
        <v>1576.8031790225525</v>
      </c>
      <c r="BC54" s="696">
        <v>1576.8031790225525</v>
      </c>
      <c r="BD54" s="696">
        <v>1308.5134197794473</v>
      </c>
      <c r="BE54" s="696">
        <v>1308.5134197794473</v>
      </c>
      <c r="BF54" s="696">
        <v>1306.9399534850359</v>
      </c>
      <c r="BG54" s="696">
        <v>0</v>
      </c>
      <c r="BH54" s="696">
        <v>0</v>
      </c>
      <c r="BI54" s="696">
        <v>0</v>
      </c>
      <c r="BJ54" s="696">
        <v>0</v>
      </c>
      <c r="BK54" s="696">
        <v>0</v>
      </c>
      <c r="BL54" s="696">
        <v>0</v>
      </c>
      <c r="BM54" s="696">
        <v>0</v>
      </c>
      <c r="BN54" s="696">
        <v>0</v>
      </c>
      <c r="BO54" s="696">
        <v>0</v>
      </c>
      <c r="BP54" s="696">
        <v>0</v>
      </c>
      <c r="BQ54" s="696">
        <v>0</v>
      </c>
      <c r="BR54" s="696">
        <v>0</v>
      </c>
      <c r="BS54" s="696">
        <v>0</v>
      </c>
      <c r="BT54" s="697">
        <v>0</v>
      </c>
    </row>
    <row r="55" spans="2:73">
      <c r="B55" s="691" t="s">
        <v>762</v>
      </c>
      <c r="C55" s="691" t="s">
        <v>759</v>
      </c>
      <c r="D55" s="691" t="s">
        <v>4</v>
      </c>
      <c r="E55" s="691" t="s">
        <v>736</v>
      </c>
      <c r="F55" s="691" t="s">
        <v>29</v>
      </c>
      <c r="G55" s="691" t="s">
        <v>737</v>
      </c>
      <c r="H55" s="751">
        <v>2011</v>
      </c>
      <c r="I55" s="691" t="s">
        <v>571</v>
      </c>
      <c r="J55" s="691" t="s">
        <v>581</v>
      </c>
      <c r="K55" s="633"/>
      <c r="L55" s="695">
        <v>0.13927031489425407</v>
      </c>
      <c r="M55" s="696">
        <v>0.13927031489425407</v>
      </c>
      <c r="N55" s="696">
        <v>0.13927031489425407</v>
      </c>
      <c r="O55" s="696">
        <v>0.13927031489425407</v>
      </c>
      <c r="P55" s="696">
        <v>0.13927031489425407</v>
      </c>
      <c r="Q55" s="696">
        <v>0.12973923425446024</v>
      </c>
      <c r="R55" s="696">
        <v>9.0746083205959782E-2</v>
      </c>
      <c r="S55" s="696">
        <v>9.0538328885071337E-2</v>
      </c>
      <c r="T55" s="696">
        <v>9.0538328885071337E-2</v>
      </c>
      <c r="U55" s="696">
        <v>5.0623519179099553E-2</v>
      </c>
      <c r="V55" s="696">
        <v>6.6917422402870868E-3</v>
      </c>
      <c r="W55" s="696">
        <v>6.6846837182218209E-3</v>
      </c>
      <c r="X55" s="696">
        <v>6.6846837182218209E-3</v>
      </c>
      <c r="Y55" s="696">
        <v>6.5111211814536368E-3</v>
      </c>
      <c r="Z55" s="696">
        <v>6.5111211814536368E-3</v>
      </c>
      <c r="AA55" s="696">
        <v>6.3920365528069359E-3</v>
      </c>
      <c r="AB55" s="696">
        <v>0</v>
      </c>
      <c r="AC55" s="696">
        <v>0</v>
      </c>
      <c r="AD55" s="696">
        <v>0</v>
      </c>
      <c r="AE55" s="696">
        <v>0</v>
      </c>
      <c r="AF55" s="696">
        <v>0</v>
      </c>
      <c r="AG55" s="696">
        <v>0</v>
      </c>
      <c r="AH55" s="696">
        <v>0</v>
      </c>
      <c r="AI55" s="696">
        <v>0</v>
      </c>
      <c r="AJ55" s="696">
        <v>0</v>
      </c>
      <c r="AK55" s="696">
        <v>0</v>
      </c>
      <c r="AL55" s="696">
        <v>0</v>
      </c>
      <c r="AM55" s="696">
        <v>0</v>
      </c>
      <c r="AN55" s="696">
        <v>0</v>
      </c>
      <c r="AO55" s="697">
        <v>0</v>
      </c>
      <c r="AP55" s="633"/>
      <c r="AQ55" s="695">
        <v>2384.6572671527952</v>
      </c>
      <c r="AR55" s="696">
        <v>2384.6572671527952</v>
      </c>
      <c r="AS55" s="696">
        <v>2384.6572671527952</v>
      </c>
      <c r="AT55" s="696">
        <v>2384.6572671527952</v>
      </c>
      <c r="AU55" s="696">
        <v>2384.6572671527952</v>
      </c>
      <c r="AV55" s="696">
        <v>2178.8155093685659</v>
      </c>
      <c r="AW55" s="696">
        <v>1336.6844796658399</v>
      </c>
      <c r="AX55" s="696">
        <v>1334.8645518148569</v>
      </c>
      <c r="AY55" s="696">
        <v>1334.8645518148569</v>
      </c>
      <c r="AZ55" s="696">
        <v>472.82855589677212</v>
      </c>
      <c r="BA55" s="696">
        <v>213.54886928961946</v>
      </c>
      <c r="BB55" s="696">
        <v>155.37857277500481</v>
      </c>
      <c r="BC55" s="696">
        <v>155.37857277500481</v>
      </c>
      <c r="BD55" s="696">
        <v>139.44813124004338</v>
      </c>
      <c r="BE55" s="696">
        <v>139.44813124004338</v>
      </c>
      <c r="BF55" s="696">
        <v>138.04814895357833</v>
      </c>
      <c r="BG55" s="696">
        <v>0</v>
      </c>
      <c r="BH55" s="696">
        <v>0</v>
      </c>
      <c r="BI55" s="696">
        <v>0</v>
      </c>
      <c r="BJ55" s="696">
        <v>0</v>
      </c>
      <c r="BK55" s="696">
        <v>0</v>
      </c>
      <c r="BL55" s="696">
        <v>0</v>
      </c>
      <c r="BM55" s="696">
        <v>0</v>
      </c>
      <c r="BN55" s="696">
        <v>0</v>
      </c>
      <c r="BO55" s="696">
        <v>0</v>
      </c>
      <c r="BP55" s="696">
        <v>0</v>
      </c>
      <c r="BQ55" s="696">
        <v>0</v>
      </c>
      <c r="BR55" s="696">
        <v>0</v>
      </c>
      <c r="BS55" s="696">
        <v>0</v>
      </c>
      <c r="BT55" s="697">
        <v>0</v>
      </c>
    </row>
    <row r="56" spans="2:73">
      <c r="B56" s="691" t="s">
        <v>208</v>
      </c>
      <c r="C56" s="691" t="s">
        <v>760</v>
      </c>
      <c r="D56" s="691" t="s">
        <v>743</v>
      </c>
      <c r="E56" s="691" t="s">
        <v>736</v>
      </c>
      <c r="F56" s="691" t="s">
        <v>739</v>
      </c>
      <c r="G56" s="691" t="s">
        <v>740</v>
      </c>
      <c r="H56" s="751">
        <v>2013</v>
      </c>
      <c r="I56" s="691" t="s">
        <v>572</v>
      </c>
      <c r="J56" s="691" t="s">
        <v>588</v>
      </c>
      <c r="K56" s="633"/>
      <c r="L56" s="695">
        <v>0</v>
      </c>
      <c r="M56" s="696">
        <v>0</v>
      </c>
      <c r="N56" s="696">
        <v>110.3223</v>
      </c>
      <c r="O56" s="696">
        <v>0</v>
      </c>
      <c r="P56" s="696">
        <v>0</v>
      </c>
      <c r="Q56" s="696">
        <v>0</v>
      </c>
      <c r="R56" s="696">
        <v>0</v>
      </c>
      <c r="S56" s="696">
        <v>0</v>
      </c>
      <c r="T56" s="696">
        <v>0</v>
      </c>
      <c r="U56" s="696">
        <v>0</v>
      </c>
      <c r="V56" s="696">
        <v>0</v>
      </c>
      <c r="W56" s="696">
        <v>0</v>
      </c>
      <c r="X56" s="696">
        <v>0</v>
      </c>
      <c r="Y56" s="696">
        <v>0</v>
      </c>
      <c r="Z56" s="696">
        <v>0</v>
      </c>
      <c r="AA56" s="696">
        <v>0</v>
      </c>
      <c r="AB56" s="696">
        <v>0</v>
      </c>
      <c r="AC56" s="696">
        <v>0</v>
      </c>
      <c r="AD56" s="696">
        <v>0</v>
      </c>
      <c r="AE56" s="696">
        <v>0</v>
      </c>
      <c r="AF56" s="696">
        <v>0</v>
      </c>
      <c r="AG56" s="696">
        <v>0</v>
      </c>
      <c r="AH56" s="696">
        <v>0</v>
      </c>
      <c r="AI56" s="696">
        <v>0</v>
      </c>
      <c r="AJ56" s="696">
        <v>0</v>
      </c>
      <c r="AK56" s="696">
        <v>0</v>
      </c>
      <c r="AL56" s="696">
        <v>0</v>
      </c>
      <c r="AM56" s="696">
        <v>0</v>
      </c>
      <c r="AN56" s="696">
        <v>0</v>
      </c>
      <c r="AO56" s="697">
        <v>0</v>
      </c>
      <c r="AP56" s="633"/>
      <c r="AQ56" s="695">
        <v>0</v>
      </c>
      <c r="AR56" s="696">
        <v>0</v>
      </c>
      <c r="AS56" s="696">
        <v>1473.1110000000001</v>
      </c>
      <c r="AT56" s="696">
        <v>0</v>
      </c>
      <c r="AU56" s="696">
        <v>0</v>
      </c>
      <c r="AV56" s="696">
        <v>0</v>
      </c>
      <c r="AW56" s="696">
        <v>0</v>
      </c>
      <c r="AX56" s="696">
        <v>0</v>
      </c>
      <c r="AY56" s="696">
        <v>0</v>
      </c>
      <c r="AZ56" s="696">
        <v>0</v>
      </c>
      <c r="BA56" s="696">
        <v>0</v>
      </c>
      <c r="BB56" s="696">
        <v>0</v>
      </c>
      <c r="BC56" s="696">
        <v>0</v>
      </c>
      <c r="BD56" s="696">
        <v>0</v>
      </c>
      <c r="BE56" s="696">
        <v>0</v>
      </c>
      <c r="BF56" s="696">
        <v>0</v>
      </c>
      <c r="BG56" s="696">
        <v>0</v>
      </c>
      <c r="BH56" s="696">
        <v>0</v>
      </c>
      <c r="BI56" s="696">
        <v>0</v>
      </c>
      <c r="BJ56" s="696">
        <v>0</v>
      </c>
      <c r="BK56" s="696">
        <v>0</v>
      </c>
      <c r="BL56" s="696">
        <v>0</v>
      </c>
      <c r="BM56" s="696">
        <v>0</v>
      </c>
      <c r="BN56" s="696">
        <v>0</v>
      </c>
      <c r="BO56" s="696">
        <v>0</v>
      </c>
      <c r="BP56" s="696">
        <v>0</v>
      </c>
      <c r="BQ56" s="696">
        <v>0</v>
      </c>
      <c r="BR56" s="696">
        <v>0</v>
      </c>
      <c r="BS56" s="696">
        <v>0</v>
      </c>
      <c r="BT56" s="697">
        <v>0</v>
      </c>
    </row>
    <row r="57" spans="2:73">
      <c r="B57" s="691" t="s">
        <v>208</v>
      </c>
      <c r="C57" s="691" t="s">
        <v>760</v>
      </c>
      <c r="D57" s="691" t="s">
        <v>22</v>
      </c>
      <c r="E57" s="691" t="s">
        <v>736</v>
      </c>
      <c r="F57" s="691" t="s">
        <v>739</v>
      </c>
      <c r="G57" s="691" t="s">
        <v>737</v>
      </c>
      <c r="H57" s="751">
        <v>2012</v>
      </c>
      <c r="I57" s="691" t="s">
        <v>572</v>
      </c>
      <c r="J57" s="691" t="s">
        <v>581</v>
      </c>
      <c r="K57" s="633"/>
      <c r="L57" s="695">
        <v>0</v>
      </c>
      <c r="M57" s="696">
        <v>91.120680820999993</v>
      </c>
      <c r="N57" s="696">
        <v>91.120680820999993</v>
      </c>
      <c r="O57" s="696">
        <v>91.120680820999993</v>
      </c>
      <c r="P57" s="696">
        <v>91.120680820999993</v>
      </c>
      <c r="Q57" s="696">
        <v>91.120680820999993</v>
      </c>
      <c r="R57" s="696">
        <v>91.120680820999993</v>
      </c>
      <c r="S57" s="696">
        <v>90.184883650000003</v>
      </c>
      <c r="T57" s="696">
        <v>90.184883650000003</v>
      </c>
      <c r="U57" s="696">
        <v>90.184883650000003</v>
      </c>
      <c r="V57" s="696">
        <v>84.592916887000001</v>
      </c>
      <c r="W57" s="696">
        <v>72.287276117999994</v>
      </c>
      <c r="X57" s="696">
        <v>72.287276117999994</v>
      </c>
      <c r="Y57" s="696">
        <v>66.985401812999996</v>
      </c>
      <c r="Z57" s="696">
        <v>66.985401812999996</v>
      </c>
      <c r="AA57" s="696">
        <v>66.985401812999996</v>
      </c>
      <c r="AB57" s="696">
        <v>47.898284916999998</v>
      </c>
      <c r="AC57" s="696">
        <v>0</v>
      </c>
      <c r="AD57" s="696">
        <v>0</v>
      </c>
      <c r="AE57" s="696">
        <v>0</v>
      </c>
      <c r="AF57" s="696">
        <v>0</v>
      </c>
      <c r="AG57" s="696">
        <v>0</v>
      </c>
      <c r="AH57" s="696">
        <v>0</v>
      </c>
      <c r="AI57" s="696">
        <v>0</v>
      </c>
      <c r="AJ57" s="696">
        <v>0</v>
      </c>
      <c r="AK57" s="696">
        <v>0</v>
      </c>
      <c r="AL57" s="696">
        <v>0</v>
      </c>
      <c r="AM57" s="696">
        <v>0</v>
      </c>
      <c r="AN57" s="696">
        <v>0</v>
      </c>
      <c r="AO57" s="697">
        <v>0</v>
      </c>
      <c r="AP57" s="633"/>
      <c r="AQ57" s="695">
        <v>0</v>
      </c>
      <c r="AR57" s="696">
        <v>653791.59214575402</v>
      </c>
      <c r="AS57" s="696">
        <v>653791.59214575402</v>
      </c>
      <c r="AT57" s="696">
        <v>653791.59214575402</v>
      </c>
      <c r="AU57" s="696">
        <v>653791.59214575402</v>
      </c>
      <c r="AV57" s="696">
        <v>653791.59214575402</v>
      </c>
      <c r="AW57" s="696">
        <v>653791.59214575402</v>
      </c>
      <c r="AX57" s="696">
        <v>649913.33113442699</v>
      </c>
      <c r="AY57" s="696">
        <v>649913.33113442699</v>
      </c>
      <c r="AZ57" s="696">
        <v>645456.90039094805</v>
      </c>
      <c r="BA57" s="696">
        <v>620587.30911768298</v>
      </c>
      <c r="BB57" s="696">
        <v>565250.11850079696</v>
      </c>
      <c r="BC57" s="696">
        <v>558649.76452837896</v>
      </c>
      <c r="BD57" s="696">
        <v>523264.34595745901</v>
      </c>
      <c r="BE57" s="696">
        <v>523264.34595745901</v>
      </c>
      <c r="BF57" s="696">
        <v>523264.34595745901</v>
      </c>
      <c r="BG57" s="696">
        <v>374163.08704700798</v>
      </c>
      <c r="BH57" s="696">
        <v>0</v>
      </c>
      <c r="BI57" s="696">
        <v>0</v>
      </c>
      <c r="BJ57" s="696">
        <v>0</v>
      </c>
      <c r="BK57" s="696">
        <v>0</v>
      </c>
      <c r="BL57" s="696">
        <v>0</v>
      </c>
      <c r="BM57" s="696">
        <v>0</v>
      </c>
      <c r="BN57" s="696">
        <v>0</v>
      </c>
      <c r="BO57" s="696">
        <v>0</v>
      </c>
      <c r="BP57" s="696">
        <v>0</v>
      </c>
      <c r="BQ57" s="696">
        <v>0</v>
      </c>
      <c r="BR57" s="696">
        <v>0</v>
      </c>
      <c r="BS57" s="696">
        <v>0</v>
      </c>
      <c r="BT57" s="697">
        <v>0</v>
      </c>
    </row>
    <row r="58" spans="2:73">
      <c r="B58" s="691" t="s">
        <v>208</v>
      </c>
      <c r="C58" s="691" t="s">
        <v>760</v>
      </c>
      <c r="D58" s="691" t="s">
        <v>22</v>
      </c>
      <c r="E58" s="691" t="s">
        <v>736</v>
      </c>
      <c r="F58" s="691" t="s">
        <v>739</v>
      </c>
      <c r="G58" s="691" t="s">
        <v>737</v>
      </c>
      <c r="H58" s="751">
        <v>2013</v>
      </c>
      <c r="I58" s="691" t="s">
        <v>572</v>
      </c>
      <c r="J58" s="691" t="s">
        <v>588</v>
      </c>
      <c r="K58" s="633"/>
      <c r="L58" s="695">
        <v>0</v>
      </c>
      <c r="M58" s="696">
        <v>0</v>
      </c>
      <c r="N58" s="696">
        <v>278.76463909099999</v>
      </c>
      <c r="O58" s="696">
        <v>278.67181947199998</v>
      </c>
      <c r="P58" s="696">
        <v>278.67181947199998</v>
      </c>
      <c r="Q58" s="696">
        <v>278.67181947199998</v>
      </c>
      <c r="R58" s="696">
        <v>277.17682376599998</v>
      </c>
      <c r="S58" s="696">
        <v>249.28606208100001</v>
      </c>
      <c r="T58" s="696">
        <v>249.28606208100001</v>
      </c>
      <c r="U58" s="696">
        <v>249.28606208100001</v>
      </c>
      <c r="V58" s="696">
        <v>233.03307574600001</v>
      </c>
      <c r="W58" s="696">
        <v>211.22223448899999</v>
      </c>
      <c r="X58" s="696">
        <v>185.718427249</v>
      </c>
      <c r="Y58" s="696">
        <v>185.718427249</v>
      </c>
      <c r="Z58" s="696">
        <v>31.318833364</v>
      </c>
      <c r="AA58" s="696">
        <v>31.318833364</v>
      </c>
      <c r="AB58" s="696">
        <v>31.318833364</v>
      </c>
      <c r="AC58" s="696">
        <v>31.318833364</v>
      </c>
      <c r="AD58" s="696">
        <v>31.238507783999999</v>
      </c>
      <c r="AE58" s="696">
        <v>31.219204782999999</v>
      </c>
      <c r="AF58" s="696">
        <v>31.219204782999999</v>
      </c>
      <c r="AG58" s="696">
        <v>31.219204782999999</v>
      </c>
      <c r="AH58" s="696">
        <v>0</v>
      </c>
      <c r="AI58" s="696">
        <v>0</v>
      </c>
      <c r="AJ58" s="696">
        <v>0</v>
      </c>
      <c r="AK58" s="696">
        <v>0</v>
      </c>
      <c r="AL58" s="696">
        <v>0</v>
      </c>
      <c r="AM58" s="696">
        <v>0</v>
      </c>
      <c r="AN58" s="696">
        <v>0</v>
      </c>
      <c r="AO58" s="697">
        <v>0</v>
      </c>
      <c r="AP58" s="633"/>
      <c r="AQ58" s="695">
        <v>0</v>
      </c>
      <c r="AR58" s="696">
        <v>0</v>
      </c>
      <c r="AS58" s="696">
        <v>1648280.13542199</v>
      </c>
      <c r="AT58" s="696">
        <v>1647989.3553927999</v>
      </c>
      <c r="AU58" s="696">
        <v>1647989.3553927999</v>
      </c>
      <c r="AV58" s="696">
        <v>1647989.3553927999</v>
      </c>
      <c r="AW58" s="696">
        <v>1643305.9046599499</v>
      </c>
      <c r="AX58" s="696">
        <v>1546942.4481466999</v>
      </c>
      <c r="AY58" s="696">
        <v>1546942.4481466999</v>
      </c>
      <c r="AZ58" s="696">
        <v>1543242.1518780401</v>
      </c>
      <c r="BA58" s="696">
        <v>1481185.38165525</v>
      </c>
      <c r="BB58" s="696">
        <v>1342869.9853969601</v>
      </c>
      <c r="BC58" s="696">
        <v>1144176.68413758</v>
      </c>
      <c r="BD58" s="696">
        <v>1113495.81429031</v>
      </c>
      <c r="BE58" s="696">
        <v>103484.966478774</v>
      </c>
      <c r="BF58" s="696">
        <v>103484.966478774</v>
      </c>
      <c r="BG58" s="696">
        <v>103484.966478774</v>
      </c>
      <c r="BH58" s="696">
        <v>92386.136764734998</v>
      </c>
      <c r="BI58" s="696">
        <v>46742.901983702999</v>
      </c>
      <c r="BJ58" s="696">
        <v>46730.040794218003</v>
      </c>
      <c r="BK58" s="696">
        <v>46730.040794218003</v>
      </c>
      <c r="BL58" s="696">
        <v>46730.040794218003</v>
      </c>
      <c r="BM58" s="696">
        <v>0</v>
      </c>
      <c r="BN58" s="696">
        <v>0</v>
      </c>
      <c r="BO58" s="696">
        <v>0</v>
      </c>
      <c r="BP58" s="696">
        <v>0</v>
      </c>
      <c r="BQ58" s="696">
        <v>0</v>
      </c>
      <c r="BR58" s="696">
        <v>0</v>
      </c>
      <c r="BS58" s="696">
        <v>0</v>
      </c>
      <c r="BT58" s="697">
        <v>0</v>
      </c>
    </row>
    <row r="59" spans="2:73">
      <c r="B59" s="691" t="s">
        <v>208</v>
      </c>
      <c r="C59" s="691" t="s">
        <v>760</v>
      </c>
      <c r="D59" s="691" t="s">
        <v>744</v>
      </c>
      <c r="E59" s="691" t="s">
        <v>736</v>
      </c>
      <c r="F59" s="691" t="s">
        <v>739</v>
      </c>
      <c r="G59" s="691" t="s">
        <v>737</v>
      </c>
      <c r="H59" s="751">
        <v>2013</v>
      </c>
      <c r="I59" s="691" t="s">
        <v>572</v>
      </c>
      <c r="J59" s="691" t="s">
        <v>588</v>
      </c>
      <c r="K59" s="633"/>
      <c r="L59" s="695">
        <v>0</v>
      </c>
      <c r="M59" s="696">
        <v>0</v>
      </c>
      <c r="N59" s="696">
        <v>36.758877499</v>
      </c>
      <c r="O59" s="696">
        <v>36.758877499</v>
      </c>
      <c r="P59" s="696">
        <v>36.164244087</v>
      </c>
      <c r="Q59" s="696">
        <v>31.847167793000001</v>
      </c>
      <c r="R59" s="696">
        <v>8.5060013429999994</v>
      </c>
      <c r="S59" s="696">
        <v>8.5060013429999994</v>
      </c>
      <c r="T59" s="696">
        <v>8.5060013429999994</v>
      </c>
      <c r="U59" s="696">
        <v>8.5060013429999994</v>
      </c>
      <c r="V59" s="696">
        <v>8.5060013429999994</v>
      </c>
      <c r="W59" s="696">
        <v>8.5060013429999994</v>
      </c>
      <c r="X59" s="696">
        <v>6.969912721</v>
      </c>
      <c r="Y59" s="696">
        <v>3.9540058979999997</v>
      </c>
      <c r="Z59" s="696">
        <v>0</v>
      </c>
      <c r="AA59" s="696">
        <v>0</v>
      </c>
      <c r="AB59" s="696">
        <v>0</v>
      </c>
      <c r="AC59" s="696">
        <v>0</v>
      </c>
      <c r="AD59" s="696">
        <v>0</v>
      </c>
      <c r="AE59" s="696">
        <v>0</v>
      </c>
      <c r="AF59" s="696">
        <v>0</v>
      </c>
      <c r="AG59" s="696">
        <v>0</v>
      </c>
      <c r="AH59" s="696">
        <v>0</v>
      </c>
      <c r="AI59" s="696">
        <v>0</v>
      </c>
      <c r="AJ59" s="696">
        <v>0</v>
      </c>
      <c r="AK59" s="696">
        <v>0</v>
      </c>
      <c r="AL59" s="696">
        <v>0</v>
      </c>
      <c r="AM59" s="696">
        <v>0</v>
      </c>
      <c r="AN59" s="696">
        <v>0</v>
      </c>
      <c r="AO59" s="697">
        <v>0</v>
      </c>
      <c r="AP59" s="633"/>
      <c r="AQ59" s="695">
        <v>0</v>
      </c>
      <c r="AR59" s="696">
        <v>0</v>
      </c>
      <c r="AS59" s="696">
        <v>129288.798196442</v>
      </c>
      <c r="AT59" s="696">
        <v>129288.798196442</v>
      </c>
      <c r="AU59" s="696">
        <v>127120.738790613</v>
      </c>
      <c r="AV59" s="696">
        <v>109679.568810973</v>
      </c>
      <c r="AW59" s="696">
        <v>36181.239862296999</v>
      </c>
      <c r="AX59" s="696">
        <v>36181.239862296999</v>
      </c>
      <c r="AY59" s="696">
        <v>36181.239862296999</v>
      </c>
      <c r="AZ59" s="696">
        <v>36181.239862296999</v>
      </c>
      <c r="BA59" s="696">
        <v>36181.239862296999</v>
      </c>
      <c r="BB59" s="696">
        <v>36181.239862296999</v>
      </c>
      <c r="BC59" s="696">
        <v>22246.036062398001</v>
      </c>
      <c r="BD59" s="696">
        <v>12444.153999812001</v>
      </c>
      <c r="BE59" s="696">
        <v>0</v>
      </c>
      <c r="BF59" s="696">
        <v>0</v>
      </c>
      <c r="BG59" s="696">
        <v>0</v>
      </c>
      <c r="BH59" s="696">
        <v>0</v>
      </c>
      <c r="BI59" s="696">
        <v>0</v>
      </c>
      <c r="BJ59" s="696">
        <v>0</v>
      </c>
      <c r="BK59" s="696">
        <v>0</v>
      </c>
      <c r="BL59" s="696">
        <v>0</v>
      </c>
      <c r="BM59" s="696">
        <v>0</v>
      </c>
      <c r="BN59" s="696">
        <v>0</v>
      </c>
      <c r="BO59" s="696">
        <v>0</v>
      </c>
      <c r="BP59" s="696">
        <v>0</v>
      </c>
      <c r="BQ59" s="696">
        <v>0</v>
      </c>
      <c r="BR59" s="696">
        <v>0</v>
      </c>
      <c r="BS59" s="696">
        <v>0</v>
      </c>
      <c r="BT59" s="697">
        <v>0</v>
      </c>
    </row>
    <row r="60" spans="2:73" ht="15.9">
      <c r="B60" s="691" t="s">
        <v>208</v>
      </c>
      <c r="C60" s="691" t="s">
        <v>759</v>
      </c>
      <c r="D60" s="691" t="s">
        <v>745</v>
      </c>
      <c r="E60" s="691" t="s">
        <v>736</v>
      </c>
      <c r="F60" s="691" t="s">
        <v>29</v>
      </c>
      <c r="G60" s="691" t="s">
        <v>737</v>
      </c>
      <c r="H60" s="751">
        <v>2013</v>
      </c>
      <c r="I60" s="691" t="s">
        <v>572</v>
      </c>
      <c r="J60" s="691" t="s">
        <v>588</v>
      </c>
      <c r="K60" s="633"/>
      <c r="L60" s="695">
        <v>0</v>
      </c>
      <c r="M60" s="696">
        <v>0</v>
      </c>
      <c r="N60" s="696">
        <v>4.4689178649999999</v>
      </c>
      <c r="O60" s="696">
        <v>4.4689178649999999</v>
      </c>
      <c r="P60" s="696">
        <v>4.3076137660000002</v>
      </c>
      <c r="Q60" s="696">
        <v>3.6926939230000002</v>
      </c>
      <c r="R60" s="696">
        <v>3.6926939230000002</v>
      </c>
      <c r="S60" s="696">
        <v>3.6926939230000002</v>
      </c>
      <c r="T60" s="696">
        <v>3.6926939230000002</v>
      </c>
      <c r="U60" s="696">
        <v>3.687526826</v>
      </c>
      <c r="V60" s="696">
        <v>2.7580565030000002</v>
      </c>
      <c r="W60" s="696">
        <v>2.7580565030000002</v>
      </c>
      <c r="X60" s="696">
        <v>2.2154527270000002</v>
      </c>
      <c r="Y60" s="696">
        <v>2.2153907269999999</v>
      </c>
      <c r="Z60" s="696">
        <v>2.2153907269999999</v>
      </c>
      <c r="AA60" s="696">
        <v>2.2120880070000002</v>
      </c>
      <c r="AB60" s="696">
        <v>2.2120880070000002</v>
      </c>
      <c r="AC60" s="696">
        <v>2.2093824479999999</v>
      </c>
      <c r="AD60" s="696">
        <v>2.1411096860000001</v>
      </c>
      <c r="AE60" s="696">
        <v>1.2567838790000001</v>
      </c>
      <c r="AF60" s="696">
        <v>1.2567838790000001</v>
      </c>
      <c r="AG60" s="696">
        <v>1.2567838790000001</v>
      </c>
      <c r="AH60" s="696">
        <v>0</v>
      </c>
      <c r="AI60" s="696">
        <v>0</v>
      </c>
      <c r="AJ60" s="696">
        <v>0</v>
      </c>
      <c r="AK60" s="696">
        <v>0</v>
      </c>
      <c r="AL60" s="696">
        <v>0</v>
      </c>
      <c r="AM60" s="696">
        <v>0</v>
      </c>
      <c r="AN60" s="696">
        <v>0</v>
      </c>
      <c r="AO60" s="697">
        <v>0</v>
      </c>
      <c r="AP60" s="633"/>
      <c r="AQ60" s="695">
        <v>0</v>
      </c>
      <c r="AR60" s="696">
        <v>0</v>
      </c>
      <c r="AS60" s="696">
        <v>66677.226076221006</v>
      </c>
      <c r="AT60" s="696">
        <v>66677.226076221006</v>
      </c>
      <c r="AU60" s="696">
        <v>64107.760651850003</v>
      </c>
      <c r="AV60" s="696">
        <v>54312.502613990997</v>
      </c>
      <c r="AW60" s="696">
        <v>54312.502613990997</v>
      </c>
      <c r="AX60" s="696">
        <v>54312.502613990997</v>
      </c>
      <c r="AY60" s="696">
        <v>54312.502613990997</v>
      </c>
      <c r="AZ60" s="696">
        <v>54267.238843469</v>
      </c>
      <c r="BA60" s="696">
        <v>39461.40398648</v>
      </c>
      <c r="BB60" s="696">
        <v>39461.40398648</v>
      </c>
      <c r="BC60" s="696">
        <v>35880.128673735999</v>
      </c>
      <c r="BD60" s="696">
        <v>35369.179859946998</v>
      </c>
      <c r="BE60" s="696">
        <v>35369.179859946998</v>
      </c>
      <c r="BF60" s="696">
        <v>35223.782521699002</v>
      </c>
      <c r="BG60" s="696">
        <v>35223.782521699002</v>
      </c>
      <c r="BH60" s="696">
        <v>35193.971086596997</v>
      </c>
      <c r="BI60" s="696">
        <v>34106.432070565003</v>
      </c>
      <c r="BJ60" s="696">
        <v>20019.718884073998</v>
      </c>
      <c r="BK60" s="696">
        <v>20019.718884073998</v>
      </c>
      <c r="BL60" s="696">
        <v>20019.718884073998</v>
      </c>
      <c r="BM60" s="696">
        <v>0</v>
      </c>
      <c r="BN60" s="696">
        <v>0</v>
      </c>
      <c r="BO60" s="696">
        <v>0</v>
      </c>
      <c r="BP60" s="696">
        <v>0</v>
      </c>
      <c r="BQ60" s="696">
        <v>0</v>
      </c>
      <c r="BR60" s="696">
        <v>0</v>
      </c>
      <c r="BS60" s="696">
        <v>0</v>
      </c>
      <c r="BT60" s="697">
        <v>0</v>
      </c>
      <c r="BU60" s="163"/>
    </row>
    <row r="61" spans="2:73">
      <c r="B61" s="691" t="s">
        <v>208</v>
      </c>
      <c r="C61" s="691" t="s">
        <v>759</v>
      </c>
      <c r="D61" s="691" t="s">
        <v>2</v>
      </c>
      <c r="E61" s="691" t="s">
        <v>736</v>
      </c>
      <c r="F61" s="691" t="s">
        <v>29</v>
      </c>
      <c r="G61" s="691" t="s">
        <v>737</v>
      </c>
      <c r="H61" s="751">
        <v>2013</v>
      </c>
      <c r="I61" s="691" t="s">
        <v>572</v>
      </c>
      <c r="J61" s="691" t="s">
        <v>588</v>
      </c>
      <c r="K61" s="633"/>
      <c r="L61" s="695">
        <v>0</v>
      </c>
      <c r="M61" s="696">
        <v>0</v>
      </c>
      <c r="N61" s="696">
        <v>6.0086288720000001</v>
      </c>
      <c r="O61" s="696">
        <v>6.0086288720000001</v>
      </c>
      <c r="P61" s="696">
        <v>6.0086288720000001</v>
      </c>
      <c r="Q61" s="696">
        <v>6.0086288720000001</v>
      </c>
      <c r="R61" s="696">
        <v>0</v>
      </c>
      <c r="S61" s="696">
        <v>0</v>
      </c>
      <c r="T61" s="696">
        <v>0</v>
      </c>
      <c r="U61" s="696">
        <v>0</v>
      </c>
      <c r="V61" s="696">
        <v>0</v>
      </c>
      <c r="W61" s="696">
        <v>0</v>
      </c>
      <c r="X61" s="696">
        <v>0</v>
      </c>
      <c r="Y61" s="696">
        <v>0</v>
      </c>
      <c r="Z61" s="696">
        <v>0</v>
      </c>
      <c r="AA61" s="696">
        <v>0</v>
      </c>
      <c r="AB61" s="696">
        <v>0</v>
      </c>
      <c r="AC61" s="696">
        <v>0</v>
      </c>
      <c r="AD61" s="696">
        <v>0</v>
      </c>
      <c r="AE61" s="696">
        <v>0</v>
      </c>
      <c r="AF61" s="696">
        <v>0</v>
      </c>
      <c r="AG61" s="696">
        <v>0</v>
      </c>
      <c r="AH61" s="696">
        <v>0</v>
      </c>
      <c r="AI61" s="696">
        <v>0</v>
      </c>
      <c r="AJ61" s="696">
        <v>0</v>
      </c>
      <c r="AK61" s="696">
        <v>0</v>
      </c>
      <c r="AL61" s="696">
        <v>0</v>
      </c>
      <c r="AM61" s="696">
        <v>0</v>
      </c>
      <c r="AN61" s="696">
        <v>0</v>
      </c>
      <c r="AO61" s="697">
        <v>0</v>
      </c>
      <c r="AP61" s="633"/>
      <c r="AQ61" s="695">
        <v>0</v>
      </c>
      <c r="AR61" s="696">
        <v>0</v>
      </c>
      <c r="AS61" s="696">
        <v>10713.756460000001</v>
      </c>
      <c r="AT61" s="696">
        <v>10713.756460000001</v>
      </c>
      <c r="AU61" s="696">
        <v>10713.756460000001</v>
      </c>
      <c r="AV61" s="696">
        <v>10713.756460000001</v>
      </c>
      <c r="AW61" s="696">
        <v>0</v>
      </c>
      <c r="AX61" s="696">
        <v>0</v>
      </c>
      <c r="AY61" s="696">
        <v>0</v>
      </c>
      <c r="AZ61" s="696">
        <v>0</v>
      </c>
      <c r="BA61" s="696">
        <v>0</v>
      </c>
      <c r="BB61" s="696">
        <v>0</v>
      </c>
      <c r="BC61" s="696">
        <v>0</v>
      </c>
      <c r="BD61" s="696">
        <v>0</v>
      </c>
      <c r="BE61" s="696">
        <v>0</v>
      </c>
      <c r="BF61" s="696">
        <v>0</v>
      </c>
      <c r="BG61" s="696">
        <v>0</v>
      </c>
      <c r="BH61" s="696">
        <v>0</v>
      </c>
      <c r="BI61" s="696">
        <v>0</v>
      </c>
      <c r="BJ61" s="696">
        <v>0</v>
      </c>
      <c r="BK61" s="696">
        <v>0</v>
      </c>
      <c r="BL61" s="696">
        <v>0</v>
      </c>
      <c r="BM61" s="696">
        <v>0</v>
      </c>
      <c r="BN61" s="696">
        <v>0</v>
      </c>
      <c r="BO61" s="696">
        <v>0</v>
      </c>
      <c r="BP61" s="696">
        <v>0</v>
      </c>
      <c r="BQ61" s="696">
        <v>0</v>
      </c>
      <c r="BR61" s="696">
        <v>0</v>
      </c>
      <c r="BS61" s="696">
        <v>0</v>
      </c>
      <c r="BT61" s="697">
        <v>0</v>
      </c>
    </row>
    <row r="62" spans="2:73">
      <c r="B62" s="691" t="s">
        <v>208</v>
      </c>
      <c r="C62" s="691" t="s">
        <v>759</v>
      </c>
      <c r="D62" s="691" t="s">
        <v>1</v>
      </c>
      <c r="E62" s="691" t="s">
        <v>736</v>
      </c>
      <c r="F62" s="691" t="s">
        <v>29</v>
      </c>
      <c r="G62" s="691" t="s">
        <v>737</v>
      </c>
      <c r="H62" s="751">
        <v>2013</v>
      </c>
      <c r="I62" s="691" t="s">
        <v>572</v>
      </c>
      <c r="J62" s="691" t="s">
        <v>588</v>
      </c>
      <c r="K62" s="633"/>
      <c r="L62" s="695">
        <v>0</v>
      </c>
      <c r="M62" s="696">
        <v>0</v>
      </c>
      <c r="N62" s="696">
        <v>9.2465847869999997</v>
      </c>
      <c r="O62" s="696">
        <v>9.2465847869999997</v>
      </c>
      <c r="P62" s="696">
        <v>9.2465847869999997</v>
      </c>
      <c r="Q62" s="696">
        <v>9.2465847869999997</v>
      </c>
      <c r="R62" s="696">
        <v>5.8258808010000003</v>
      </c>
      <c r="S62" s="696">
        <v>0</v>
      </c>
      <c r="T62" s="696">
        <v>0</v>
      </c>
      <c r="U62" s="696">
        <v>0</v>
      </c>
      <c r="V62" s="696">
        <v>0</v>
      </c>
      <c r="W62" s="696">
        <v>0</v>
      </c>
      <c r="X62" s="696">
        <v>0</v>
      </c>
      <c r="Y62" s="696">
        <v>0</v>
      </c>
      <c r="Z62" s="696">
        <v>0</v>
      </c>
      <c r="AA62" s="696">
        <v>0</v>
      </c>
      <c r="AB62" s="696">
        <v>0</v>
      </c>
      <c r="AC62" s="696">
        <v>0</v>
      </c>
      <c r="AD62" s="696">
        <v>0</v>
      </c>
      <c r="AE62" s="696">
        <v>0</v>
      </c>
      <c r="AF62" s="696">
        <v>0</v>
      </c>
      <c r="AG62" s="696">
        <v>0</v>
      </c>
      <c r="AH62" s="696">
        <v>0</v>
      </c>
      <c r="AI62" s="696">
        <v>0</v>
      </c>
      <c r="AJ62" s="696">
        <v>0</v>
      </c>
      <c r="AK62" s="696">
        <v>0</v>
      </c>
      <c r="AL62" s="696">
        <v>0</v>
      </c>
      <c r="AM62" s="696">
        <v>0</v>
      </c>
      <c r="AN62" s="696">
        <v>0</v>
      </c>
      <c r="AO62" s="697">
        <v>0</v>
      </c>
      <c r="AP62" s="633"/>
      <c r="AQ62" s="695">
        <v>0</v>
      </c>
      <c r="AR62" s="696">
        <v>0</v>
      </c>
      <c r="AS62" s="696">
        <v>61677.666873553004</v>
      </c>
      <c r="AT62" s="696">
        <v>61677.666873553004</v>
      </c>
      <c r="AU62" s="696">
        <v>61677.666873553004</v>
      </c>
      <c r="AV62" s="696">
        <v>61677.666873553004</v>
      </c>
      <c r="AW62" s="696">
        <v>39640.255508062</v>
      </c>
      <c r="AX62" s="696">
        <v>0</v>
      </c>
      <c r="AY62" s="696">
        <v>0</v>
      </c>
      <c r="AZ62" s="696">
        <v>0</v>
      </c>
      <c r="BA62" s="696">
        <v>0</v>
      </c>
      <c r="BB62" s="696">
        <v>0</v>
      </c>
      <c r="BC62" s="696">
        <v>0</v>
      </c>
      <c r="BD62" s="696">
        <v>0</v>
      </c>
      <c r="BE62" s="696">
        <v>0</v>
      </c>
      <c r="BF62" s="696">
        <v>0</v>
      </c>
      <c r="BG62" s="696">
        <v>0</v>
      </c>
      <c r="BH62" s="696">
        <v>0</v>
      </c>
      <c r="BI62" s="696">
        <v>0</v>
      </c>
      <c r="BJ62" s="696">
        <v>0</v>
      </c>
      <c r="BK62" s="696">
        <v>0</v>
      </c>
      <c r="BL62" s="696">
        <v>0</v>
      </c>
      <c r="BM62" s="696">
        <v>0</v>
      </c>
      <c r="BN62" s="696">
        <v>0</v>
      </c>
      <c r="BO62" s="696">
        <v>0</v>
      </c>
      <c r="BP62" s="696">
        <v>0</v>
      </c>
      <c r="BQ62" s="696">
        <v>0</v>
      </c>
      <c r="BR62" s="696">
        <v>0</v>
      </c>
      <c r="BS62" s="696">
        <v>0</v>
      </c>
      <c r="BT62" s="697">
        <v>0</v>
      </c>
    </row>
    <row r="63" spans="2:73">
      <c r="B63" s="691" t="s">
        <v>208</v>
      </c>
      <c r="C63" s="691" t="s">
        <v>759</v>
      </c>
      <c r="D63" s="691" t="s">
        <v>746</v>
      </c>
      <c r="E63" s="691" t="s">
        <v>736</v>
      </c>
      <c r="F63" s="691" t="s">
        <v>29</v>
      </c>
      <c r="G63" s="691" t="s">
        <v>737</v>
      </c>
      <c r="H63" s="751">
        <v>2013</v>
      </c>
      <c r="I63" s="691" t="s">
        <v>572</v>
      </c>
      <c r="J63" s="691" t="s">
        <v>588</v>
      </c>
      <c r="K63" s="633"/>
      <c r="L63" s="695">
        <v>0</v>
      </c>
      <c r="M63" s="696">
        <v>0</v>
      </c>
      <c r="N63" s="696">
        <v>10.239704552999999</v>
      </c>
      <c r="O63" s="696">
        <v>10.239704552999999</v>
      </c>
      <c r="P63" s="696">
        <v>9.6775495859999996</v>
      </c>
      <c r="Q63" s="696">
        <v>7.7590573740000002</v>
      </c>
      <c r="R63" s="696">
        <v>7.7590573740000002</v>
      </c>
      <c r="S63" s="696">
        <v>7.7590573740000002</v>
      </c>
      <c r="T63" s="696">
        <v>7.7590573740000002</v>
      </c>
      <c r="U63" s="696">
        <v>7.7443798230000001</v>
      </c>
      <c r="V63" s="696">
        <v>6.6562186319999999</v>
      </c>
      <c r="W63" s="696">
        <v>6.6562186319999999</v>
      </c>
      <c r="X63" s="696">
        <v>4.8299442819999996</v>
      </c>
      <c r="Y63" s="696">
        <v>3.119794229</v>
      </c>
      <c r="Z63" s="696">
        <v>3.119794229</v>
      </c>
      <c r="AA63" s="696">
        <v>3.058336492</v>
      </c>
      <c r="AB63" s="696">
        <v>3.058336492</v>
      </c>
      <c r="AC63" s="696">
        <v>3.0268069999999998</v>
      </c>
      <c r="AD63" s="696">
        <v>2.612643013</v>
      </c>
      <c r="AE63" s="696">
        <v>1.5335624459999999</v>
      </c>
      <c r="AF63" s="696">
        <v>1.5335624459999999</v>
      </c>
      <c r="AG63" s="696">
        <v>1.5335624459999999</v>
      </c>
      <c r="AH63" s="696">
        <v>0</v>
      </c>
      <c r="AI63" s="696">
        <v>0</v>
      </c>
      <c r="AJ63" s="696">
        <v>0</v>
      </c>
      <c r="AK63" s="696">
        <v>0</v>
      </c>
      <c r="AL63" s="696">
        <v>0</v>
      </c>
      <c r="AM63" s="696">
        <v>0</v>
      </c>
      <c r="AN63" s="696">
        <v>0</v>
      </c>
      <c r="AO63" s="697">
        <v>0</v>
      </c>
      <c r="AP63" s="633"/>
      <c r="AQ63" s="695">
        <v>0</v>
      </c>
      <c r="AR63" s="696">
        <v>0</v>
      </c>
      <c r="AS63" s="696">
        <v>148620.60304883</v>
      </c>
      <c r="AT63" s="696">
        <v>148620.60304883</v>
      </c>
      <c r="AU63" s="696">
        <v>139665.85386660299</v>
      </c>
      <c r="AV63" s="696">
        <v>109105.56789739701</v>
      </c>
      <c r="AW63" s="696">
        <v>109105.56789739701</v>
      </c>
      <c r="AX63" s="696">
        <v>109105.56789739701</v>
      </c>
      <c r="AY63" s="696">
        <v>109105.56789739701</v>
      </c>
      <c r="AZ63" s="696">
        <v>108976.992549246</v>
      </c>
      <c r="BA63" s="696">
        <v>91643.319263644007</v>
      </c>
      <c r="BB63" s="696">
        <v>91643.319263644007</v>
      </c>
      <c r="BC63" s="696">
        <v>79744.471434114006</v>
      </c>
      <c r="BD63" s="696">
        <v>51267.988136737004</v>
      </c>
      <c r="BE63" s="696">
        <v>51267.988136737004</v>
      </c>
      <c r="BF63" s="696">
        <v>48562.402839736002</v>
      </c>
      <c r="BG63" s="696">
        <v>48562.402839736002</v>
      </c>
      <c r="BH63" s="696">
        <v>48214.992455510001</v>
      </c>
      <c r="BI63" s="696">
        <v>41617.63969933</v>
      </c>
      <c r="BJ63" s="696">
        <v>24428.614629296</v>
      </c>
      <c r="BK63" s="696">
        <v>24428.614629296</v>
      </c>
      <c r="BL63" s="696">
        <v>24428.614629296</v>
      </c>
      <c r="BM63" s="696">
        <v>0</v>
      </c>
      <c r="BN63" s="696">
        <v>0</v>
      </c>
      <c r="BO63" s="696">
        <v>0</v>
      </c>
      <c r="BP63" s="696">
        <v>0</v>
      </c>
      <c r="BQ63" s="696">
        <v>0</v>
      </c>
      <c r="BR63" s="696">
        <v>0</v>
      </c>
      <c r="BS63" s="696">
        <v>0</v>
      </c>
      <c r="BT63" s="697">
        <v>0</v>
      </c>
    </row>
    <row r="64" spans="2:73">
      <c r="B64" s="691" t="s">
        <v>208</v>
      </c>
      <c r="C64" s="691" t="s">
        <v>759</v>
      </c>
      <c r="D64" s="691" t="s">
        <v>14</v>
      </c>
      <c r="E64" s="691" t="s">
        <v>736</v>
      </c>
      <c r="F64" s="691" t="s">
        <v>29</v>
      </c>
      <c r="G64" s="691" t="s">
        <v>737</v>
      </c>
      <c r="H64" s="751">
        <v>2013</v>
      </c>
      <c r="I64" s="691" t="s">
        <v>572</v>
      </c>
      <c r="J64" s="691" t="s">
        <v>588</v>
      </c>
      <c r="K64" s="633"/>
      <c r="L64" s="695">
        <v>0</v>
      </c>
      <c r="M64" s="696">
        <v>0</v>
      </c>
      <c r="N64" s="696">
        <v>5.406790537</v>
      </c>
      <c r="O64" s="696">
        <v>5.4047529689999996</v>
      </c>
      <c r="P64" s="696">
        <v>5.4045677349999997</v>
      </c>
      <c r="Q64" s="696">
        <v>5.0615008010000002</v>
      </c>
      <c r="R64" s="696">
        <v>4.8907082590000002</v>
      </c>
      <c r="S64" s="696">
        <v>4.7199157329999997</v>
      </c>
      <c r="T64" s="696">
        <v>4.6574438779999996</v>
      </c>
      <c r="U64" s="696">
        <v>4.6574438779999996</v>
      </c>
      <c r="V64" s="696">
        <v>3.3235091720000001</v>
      </c>
      <c r="W64" s="696">
        <v>3.3235091720000001</v>
      </c>
      <c r="X64" s="696">
        <v>3.3150123360000001</v>
      </c>
      <c r="Y64" s="696">
        <v>3.3150123360000001</v>
      </c>
      <c r="Z64" s="696">
        <v>3.3150123360000001</v>
      </c>
      <c r="AA64" s="696">
        <v>3.3150123360000001</v>
      </c>
      <c r="AB64" s="696">
        <v>0.30539061099999998</v>
      </c>
      <c r="AC64" s="696">
        <v>0.2569227</v>
      </c>
      <c r="AD64" s="696">
        <v>0.2569227</v>
      </c>
      <c r="AE64" s="696">
        <v>0.2569227</v>
      </c>
      <c r="AF64" s="696">
        <v>0.2569227</v>
      </c>
      <c r="AG64" s="696">
        <v>0.2569227</v>
      </c>
      <c r="AH64" s="696">
        <v>0.2569227</v>
      </c>
      <c r="AI64" s="696">
        <v>0</v>
      </c>
      <c r="AJ64" s="696">
        <v>0</v>
      </c>
      <c r="AK64" s="696">
        <v>0</v>
      </c>
      <c r="AL64" s="696">
        <v>0</v>
      </c>
      <c r="AM64" s="696">
        <v>0</v>
      </c>
      <c r="AN64" s="696">
        <v>0</v>
      </c>
      <c r="AO64" s="697">
        <v>0</v>
      </c>
      <c r="AP64" s="633"/>
      <c r="AQ64" s="695">
        <v>0</v>
      </c>
      <c r="AR64" s="696">
        <v>0</v>
      </c>
      <c r="AS64" s="696">
        <v>66032.816413879002</v>
      </c>
      <c r="AT64" s="696">
        <v>65993.591880798005</v>
      </c>
      <c r="AU64" s="696">
        <v>65990.026016235002</v>
      </c>
      <c r="AV64" s="696">
        <v>59385.762853622</v>
      </c>
      <c r="AW64" s="696">
        <v>56097.895929336999</v>
      </c>
      <c r="AX64" s="696">
        <v>52810.027921677</v>
      </c>
      <c r="AY64" s="696">
        <v>51607.403791427998</v>
      </c>
      <c r="AZ64" s="696">
        <v>51607.403791427998</v>
      </c>
      <c r="BA64" s="696">
        <v>25928.288002014</v>
      </c>
      <c r="BB64" s="696">
        <v>25928.288002014</v>
      </c>
      <c r="BC64" s="696">
        <v>25858.220581055</v>
      </c>
      <c r="BD64" s="696">
        <v>25858.220581055</v>
      </c>
      <c r="BE64" s="696">
        <v>25858.220581055</v>
      </c>
      <c r="BF64" s="696">
        <v>25858.220581055</v>
      </c>
      <c r="BG64" s="696">
        <v>2293.8104858400002</v>
      </c>
      <c r="BH64" s="696">
        <v>1894.1297607419999</v>
      </c>
      <c r="BI64" s="696">
        <v>1894.1297607419999</v>
      </c>
      <c r="BJ64" s="696">
        <v>1894.1297607419999</v>
      </c>
      <c r="BK64" s="696">
        <v>1894.1297607419999</v>
      </c>
      <c r="BL64" s="696">
        <v>1894.1297607419999</v>
      </c>
      <c r="BM64" s="696">
        <v>1894.1297607419999</v>
      </c>
      <c r="BN64" s="696">
        <v>0</v>
      </c>
      <c r="BO64" s="696">
        <v>0</v>
      </c>
      <c r="BP64" s="696">
        <v>0</v>
      </c>
      <c r="BQ64" s="696">
        <v>0</v>
      </c>
      <c r="BR64" s="696">
        <v>0</v>
      </c>
      <c r="BS64" s="696">
        <v>0</v>
      </c>
      <c r="BT64" s="697">
        <v>0</v>
      </c>
    </row>
    <row r="65" spans="2:73">
      <c r="B65" s="691" t="s">
        <v>208</v>
      </c>
      <c r="C65" s="691" t="s">
        <v>759</v>
      </c>
      <c r="D65" s="691" t="s">
        <v>747</v>
      </c>
      <c r="E65" s="691" t="s">
        <v>736</v>
      </c>
      <c r="F65" s="691" t="s">
        <v>29</v>
      </c>
      <c r="G65" s="691" t="s">
        <v>737</v>
      </c>
      <c r="H65" s="751">
        <v>2012</v>
      </c>
      <c r="I65" s="691" t="s">
        <v>572</v>
      </c>
      <c r="J65" s="691" t="s">
        <v>581</v>
      </c>
      <c r="K65" s="633"/>
      <c r="L65" s="695">
        <v>0</v>
      </c>
      <c r="M65" s="696">
        <v>3.1899587459999998</v>
      </c>
      <c r="N65" s="696">
        <v>3.1899587459999998</v>
      </c>
      <c r="O65" s="696">
        <v>3.1899587459999998</v>
      </c>
      <c r="P65" s="696">
        <v>3.1899587459999998</v>
      </c>
      <c r="Q65" s="696">
        <v>3.1899587459999998</v>
      </c>
      <c r="R65" s="696">
        <v>3.1899587459999998</v>
      </c>
      <c r="S65" s="696">
        <v>3.1899587459999998</v>
      </c>
      <c r="T65" s="696">
        <v>3.1899587459999998</v>
      </c>
      <c r="U65" s="696">
        <v>3.1899587459999998</v>
      </c>
      <c r="V65" s="696">
        <v>3.1899587459999998</v>
      </c>
      <c r="W65" s="696">
        <v>3.1899587459999998</v>
      </c>
      <c r="X65" s="696">
        <v>3.1899587459999998</v>
      </c>
      <c r="Y65" s="696">
        <v>3.1899587459999998</v>
      </c>
      <c r="Z65" s="696">
        <v>3.1899587459999998</v>
      </c>
      <c r="AA65" s="696">
        <v>3.1899587459999998</v>
      </c>
      <c r="AB65" s="696">
        <v>3.1899587459999998</v>
      </c>
      <c r="AC65" s="696">
        <v>3.1899587459999998</v>
      </c>
      <c r="AD65" s="696">
        <v>3.1899587459999998</v>
      </c>
      <c r="AE65" s="696">
        <v>3.1899587459999998</v>
      </c>
      <c r="AF65" s="696">
        <v>2.756945349</v>
      </c>
      <c r="AG65" s="696">
        <v>0</v>
      </c>
      <c r="AH65" s="696">
        <v>0</v>
      </c>
      <c r="AI65" s="696">
        <v>0</v>
      </c>
      <c r="AJ65" s="696">
        <v>0</v>
      </c>
      <c r="AK65" s="696">
        <v>0</v>
      </c>
      <c r="AL65" s="696">
        <v>0</v>
      </c>
      <c r="AM65" s="696">
        <v>0</v>
      </c>
      <c r="AN65" s="696">
        <v>0</v>
      </c>
      <c r="AO65" s="697">
        <v>0</v>
      </c>
      <c r="AP65" s="633"/>
      <c r="AQ65" s="695">
        <v>0</v>
      </c>
      <c r="AR65" s="696">
        <v>6501.842742115</v>
      </c>
      <c r="AS65" s="696">
        <v>6501.842742115</v>
      </c>
      <c r="AT65" s="696">
        <v>6501.842742115</v>
      </c>
      <c r="AU65" s="696">
        <v>6501.842742115</v>
      </c>
      <c r="AV65" s="696">
        <v>6501.842742115</v>
      </c>
      <c r="AW65" s="696">
        <v>6501.842742115</v>
      </c>
      <c r="AX65" s="696">
        <v>6501.842742115</v>
      </c>
      <c r="AY65" s="696">
        <v>6501.842742115</v>
      </c>
      <c r="AZ65" s="696">
        <v>6501.842742115</v>
      </c>
      <c r="BA65" s="696">
        <v>6501.842742115</v>
      </c>
      <c r="BB65" s="696">
        <v>6501.842742115</v>
      </c>
      <c r="BC65" s="696">
        <v>6501.842742115</v>
      </c>
      <c r="BD65" s="696">
        <v>6501.842742115</v>
      </c>
      <c r="BE65" s="696">
        <v>6501.842742115</v>
      </c>
      <c r="BF65" s="696">
        <v>6501.842742115</v>
      </c>
      <c r="BG65" s="696">
        <v>6501.842742115</v>
      </c>
      <c r="BH65" s="696">
        <v>6501.842742115</v>
      </c>
      <c r="BI65" s="696">
        <v>6501.842742115</v>
      </c>
      <c r="BJ65" s="696">
        <v>6069.7271199979996</v>
      </c>
      <c r="BK65" s="696">
        <v>0</v>
      </c>
      <c r="BL65" s="696">
        <v>0</v>
      </c>
      <c r="BM65" s="696">
        <v>0</v>
      </c>
      <c r="BN65" s="696">
        <v>0</v>
      </c>
      <c r="BO65" s="696">
        <v>0</v>
      </c>
      <c r="BP65" s="696">
        <v>0</v>
      </c>
      <c r="BQ65" s="696">
        <v>0</v>
      </c>
      <c r="BR65" s="696">
        <v>0</v>
      </c>
      <c r="BS65" s="696">
        <v>0</v>
      </c>
      <c r="BT65" s="697">
        <v>0</v>
      </c>
    </row>
    <row r="66" spans="2:73">
      <c r="B66" s="691" t="s">
        <v>208</v>
      </c>
      <c r="C66" s="691" t="s">
        <v>759</v>
      </c>
      <c r="D66" s="691" t="s">
        <v>747</v>
      </c>
      <c r="E66" s="691" t="s">
        <v>736</v>
      </c>
      <c r="F66" s="691" t="s">
        <v>29</v>
      </c>
      <c r="G66" s="691" t="s">
        <v>737</v>
      </c>
      <c r="H66" s="751">
        <v>2013</v>
      </c>
      <c r="I66" s="691" t="s">
        <v>572</v>
      </c>
      <c r="J66" s="691" t="s">
        <v>588</v>
      </c>
      <c r="K66" s="633"/>
      <c r="L66" s="695">
        <v>0</v>
      </c>
      <c r="M66" s="696">
        <v>0</v>
      </c>
      <c r="N66" s="696">
        <v>231.59423398000001</v>
      </c>
      <c r="O66" s="696">
        <v>231.59423398000001</v>
      </c>
      <c r="P66" s="696">
        <v>231.59423398000001</v>
      </c>
      <c r="Q66" s="696">
        <v>231.59423398000001</v>
      </c>
      <c r="R66" s="696">
        <v>231.59423398000001</v>
      </c>
      <c r="S66" s="696">
        <v>231.59423398000001</v>
      </c>
      <c r="T66" s="696">
        <v>231.59423398000001</v>
      </c>
      <c r="U66" s="696">
        <v>231.59423398000001</v>
      </c>
      <c r="V66" s="696">
        <v>231.59423398000001</v>
      </c>
      <c r="W66" s="696">
        <v>231.59423398000001</v>
      </c>
      <c r="X66" s="696">
        <v>231.59423398000001</v>
      </c>
      <c r="Y66" s="696">
        <v>231.59423398000001</v>
      </c>
      <c r="Z66" s="696">
        <v>231.59423398000001</v>
      </c>
      <c r="AA66" s="696">
        <v>231.59423398000001</v>
      </c>
      <c r="AB66" s="696">
        <v>231.59423398000001</v>
      </c>
      <c r="AC66" s="696">
        <v>231.59423398000001</v>
      </c>
      <c r="AD66" s="696">
        <v>231.59423398000001</v>
      </c>
      <c r="AE66" s="696">
        <v>231.59423398000001</v>
      </c>
      <c r="AF66" s="696">
        <v>182.74119982900001</v>
      </c>
      <c r="AG66" s="696">
        <v>0</v>
      </c>
      <c r="AH66" s="696">
        <v>0</v>
      </c>
      <c r="AI66" s="696">
        <v>0</v>
      </c>
      <c r="AJ66" s="696">
        <v>0</v>
      </c>
      <c r="AK66" s="696">
        <v>0</v>
      </c>
      <c r="AL66" s="696">
        <v>0</v>
      </c>
      <c r="AM66" s="696">
        <v>0</v>
      </c>
      <c r="AN66" s="696">
        <v>0</v>
      </c>
      <c r="AO66" s="697">
        <v>0</v>
      </c>
      <c r="AP66" s="633"/>
      <c r="AQ66" s="695">
        <v>0</v>
      </c>
      <c r="AR66" s="696">
        <v>0</v>
      </c>
      <c r="AS66" s="696">
        <v>398520.90540731599</v>
      </c>
      <c r="AT66" s="696">
        <v>398520.90540731599</v>
      </c>
      <c r="AU66" s="696">
        <v>398520.90540731599</v>
      </c>
      <c r="AV66" s="696">
        <v>398520.90540731599</v>
      </c>
      <c r="AW66" s="696">
        <v>398520.90540731599</v>
      </c>
      <c r="AX66" s="696">
        <v>398520.90540731599</v>
      </c>
      <c r="AY66" s="696">
        <v>398520.90540731599</v>
      </c>
      <c r="AZ66" s="696">
        <v>398520.90540731599</v>
      </c>
      <c r="BA66" s="696">
        <v>398520.90540731599</v>
      </c>
      <c r="BB66" s="696">
        <v>398520.90540731599</v>
      </c>
      <c r="BC66" s="696">
        <v>398520.90540731599</v>
      </c>
      <c r="BD66" s="696">
        <v>398520.90540731599</v>
      </c>
      <c r="BE66" s="696">
        <v>398520.90540731599</v>
      </c>
      <c r="BF66" s="696">
        <v>398520.90540731599</v>
      </c>
      <c r="BG66" s="696">
        <v>398520.90540731599</v>
      </c>
      <c r="BH66" s="696">
        <v>398520.90540731599</v>
      </c>
      <c r="BI66" s="696">
        <v>398520.90540731599</v>
      </c>
      <c r="BJ66" s="696">
        <v>398520.90540731599</v>
      </c>
      <c r="BK66" s="696">
        <v>354833.86367191101</v>
      </c>
      <c r="BL66" s="696">
        <v>0</v>
      </c>
      <c r="BM66" s="696">
        <v>0</v>
      </c>
      <c r="BN66" s="696">
        <v>0</v>
      </c>
      <c r="BO66" s="696">
        <v>0</v>
      </c>
      <c r="BP66" s="696">
        <v>0</v>
      </c>
      <c r="BQ66" s="696">
        <v>0</v>
      </c>
      <c r="BR66" s="696">
        <v>0</v>
      </c>
      <c r="BS66" s="696">
        <v>0</v>
      </c>
      <c r="BT66" s="697">
        <v>0</v>
      </c>
    </row>
    <row r="67" spans="2:73">
      <c r="B67" s="691" t="s">
        <v>208</v>
      </c>
      <c r="C67" s="691" t="s">
        <v>759</v>
      </c>
      <c r="D67" s="691" t="s">
        <v>748</v>
      </c>
      <c r="E67" s="691" t="s">
        <v>736</v>
      </c>
      <c r="F67" s="691" t="s">
        <v>29</v>
      </c>
      <c r="G67" s="691" t="s">
        <v>740</v>
      </c>
      <c r="H67" s="751">
        <v>2012</v>
      </c>
      <c r="I67" s="691" t="s">
        <v>572</v>
      </c>
      <c r="J67" s="691" t="s">
        <v>581</v>
      </c>
      <c r="K67" s="633"/>
      <c r="L67" s="695">
        <v>0</v>
      </c>
      <c r="M67" s="696">
        <v>0</v>
      </c>
      <c r="N67" s="696">
        <v>493.5308</v>
      </c>
      <c r="O67" s="696">
        <v>0</v>
      </c>
      <c r="P67" s="696">
        <v>0</v>
      </c>
      <c r="Q67" s="696">
        <v>0</v>
      </c>
      <c r="R67" s="696">
        <v>0</v>
      </c>
      <c r="S67" s="696">
        <v>0</v>
      </c>
      <c r="T67" s="696">
        <v>0</v>
      </c>
      <c r="U67" s="696">
        <v>0</v>
      </c>
      <c r="V67" s="696">
        <v>0</v>
      </c>
      <c r="W67" s="696">
        <v>0</v>
      </c>
      <c r="X67" s="696">
        <v>0</v>
      </c>
      <c r="Y67" s="696">
        <v>0</v>
      </c>
      <c r="Z67" s="696">
        <v>0</v>
      </c>
      <c r="AA67" s="696">
        <v>0</v>
      </c>
      <c r="AB67" s="696">
        <v>0</v>
      </c>
      <c r="AC67" s="696">
        <v>0</v>
      </c>
      <c r="AD67" s="696">
        <v>0</v>
      </c>
      <c r="AE67" s="696">
        <v>0</v>
      </c>
      <c r="AF67" s="696">
        <v>0</v>
      </c>
      <c r="AG67" s="696">
        <v>0</v>
      </c>
      <c r="AH67" s="696">
        <v>0</v>
      </c>
      <c r="AI67" s="696">
        <v>0</v>
      </c>
      <c r="AJ67" s="696">
        <v>0</v>
      </c>
      <c r="AK67" s="696">
        <v>0</v>
      </c>
      <c r="AL67" s="696">
        <v>0</v>
      </c>
      <c r="AM67" s="696">
        <v>0</v>
      </c>
      <c r="AN67" s="696">
        <v>0</v>
      </c>
      <c r="AO67" s="697">
        <v>0</v>
      </c>
      <c r="AP67" s="633"/>
      <c r="AQ67" s="695">
        <v>0</v>
      </c>
      <c r="AR67" s="696">
        <v>0</v>
      </c>
      <c r="AS67" s="696">
        <v>484.029</v>
      </c>
      <c r="AT67" s="696">
        <v>0</v>
      </c>
      <c r="AU67" s="696">
        <v>0</v>
      </c>
      <c r="AV67" s="696">
        <v>0</v>
      </c>
      <c r="AW67" s="696">
        <v>0</v>
      </c>
      <c r="AX67" s="696">
        <v>0</v>
      </c>
      <c r="AY67" s="696">
        <v>0</v>
      </c>
      <c r="AZ67" s="696">
        <v>0</v>
      </c>
      <c r="BA67" s="696">
        <v>0</v>
      </c>
      <c r="BB67" s="696">
        <v>0</v>
      </c>
      <c r="BC67" s="696">
        <v>0</v>
      </c>
      <c r="BD67" s="696">
        <v>0</v>
      </c>
      <c r="BE67" s="696">
        <v>0</v>
      </c>
      <c r="BF67" s="696">
        <v>0</v>
      </c>
      <c r="BG67" s="696">
        <v>0</v>
      </c>
      <c r="BH67" s="696">
        <v>0</v>
      </c>
      <c r="BI67" s="696">
        <v>0</v>
      </c>
      <c r="BJ67" s="696">
        <v>0</v>
      </c>
      <c r="BK67" s="696">
        <v>0</v>
      </c>
      <c r="BL67" s="696">
        <v>0</v>
      </c>
      <c r="BM67" s="696">
        <v>0</v>
      </c>
      <c r="BN67" s="696">
        <v>0</v>
      </c>
      <c r="BO67" s="696">
        <v>0</v>
      </c>
      <c r="BP67" s="696">
        <v>0</v>
      </c>
      <c r="BQ67" s="696">
        <v>0</v>
      </c>
      <c r="BR67" s="696">
        <v>0</v>
      </c>
      <c r="BS67" s="696">
        <v>0</v>
      </c>
      <c r="BT67" s="697">
        <v>0</v>
      </c>
    </row>
    <row r="68" spans="2:73">
      <c r="B68" s="691" t="s">
        <v>208</v>
      </c>
      <c r="C68" s="691" t="s">
        <v>759</v>
      </c>
      <c r="D68" s="691" t="s">
        <v>748</v>
      </c>
      <c r="E68" s="691" t="s">
        <v>736</v>
      </c>
      <c r="F68" s="691" t="s">
        <v>29</v>
      </c>
      <c r="G68" s="691" t="s">
        <v>740</v>
      </c>
      <c r="H68" s="751">
        <v>2013</v>
      </c>
      <c r="I68" s="691" t="s">
        <v>572</v>
      </c>
      <c r="J68" s="691" t="s">
        <v>588</v>
      </c>
      <c r="K68" s="633"/>
      <c r="L68" s="695">
        <v>0</v>
      </c>
      <c r="M68" s="696">
        <v>0</v>
      </c>
      <c r="N68" s="696">
        <v>1389.8240000000001</v>
      </c>
      <c r="O68" s="696">
        <v>0</v>
      </c>
      <c r="P68" s="696">
        <v>0</v>
      </c>
      <c r="Q68" s="696">
        <v>0</v>
      </c>
      <c r="R68" s="696">
        <v>0</v>
      </c>
      <c r="S68" s="696">
        <v>0</v>
      </c>
      <c r="T68" s="696">
        <v>0</v>
      </c>
      <c r="U68" s="696">
        <v>0</v>
      </c>
      <c r="V68" s="696">
        <v>0</v>
      </c>
      <c r="W68" s="696">
        <v>0</v>
      </c>
      <c r="X68" s="696">
        <v>0</v>
      </c>
      <c r="Y68" s="696">
        <v>0</v>
      </c>
      <c r="Z68" s="696">
        <v>0</v>
      </c>
      <c r="AA68" s="696">
        <v>0</v>
      </c>
      <c r="AB68" s="696">
        <v>0</v>
      </c>
      <c r="AC68" s="696">
        <v>0</v>
      </c>
      <c r="AD68" s="696">
        <v>0</v>
      </c>
      <c r="AE68" s="696">
        <v>0</v>
      </c>
      <c r="AF68" s="696">
        <v>0</v>
      </c>
      <c r="AG68" s="696">
        <v>0</v>
      </c>
      <c r="AH68" s="696">
        <v>0</v>
      </c>
      <c r="AI68" s="696">
        <v>0</v>
      </c>
      <c r="AJ68" s="696">
        <v>0</v>
      </c>
      <c r="AK68" s="696">
        <v>0</v>
      </c>
      <c r="AL68" s="696">
        <v>0</v>
      </c>
      <c r="AM68" s="696">
        <v>0</v>
      </c>
      <c r="AN68" s="696">
        <v>0</v>
      </c>
      <c r="AO68" s="697">
        <v>0</v>
      </c>
      <c r="AP68" s="633"/>
      <c r="AQ68" s="695">
        <v>0</v>
      </c>
      <c r="AR68" s="696">
        <v>0</v>
      </c>
      <c r="AS68" s="696">
        <v>1001.236</v>
      </c>
      <c r="AT68" s="696">
        <v>0</v>
      </c>
      <c r="AU68" s="696">
        <v>0</v>
      </c>
      <c r="AV68" s="696">
        <v>0</v>
      </c>
      <c r="AW68" s="696">
        <v>0</v>
      </c>
      <c r="AX68" s="696">
        <v>0</v>
      </c>
      <c r="AY68" s="696">
        <v>0</v>
      </c>
      <c r="AZ68" s="696">
        <v>0</v>
      </c>
      <c r="BA68" s="696">
        <v>0</v>
      </c>
      <c r="BB68" s="696">
        <v>0</v>
      </c>
      <c r="BC68" s="696">
        <v>0</v>
      </c>
      <c r="BD68" s="696">
        <v>0</v>
      </c>
      <c r="BE68" s="696">
        <v>0</v>
      </c>
      <c r="BF68" s="696">
        <v>0</v>
      </c>
      <c r="BG68" s="696">
        <v>0</v>
      </c>
      <c r="BH68" s="696">
        <v>0</v>
      </c>
      <c r="BI68" s="696">
        <v>0</v>
      </c>
      <c r="BJ68" s="696">
        <v>0</v>
      </c>
      <c r="BK68" s="696">
        <v>0</v>
      </c>
      <c r="BL68" s="696">
        <v>0</v>
      </c>
      <c r="BM68" s="696">
        <v>0</v>
      </c>
      <c r="BN68" s="696">
        <v>0</v>
      </c>
      <c r="BO68" s="696">
        <v>0</v>
      </c>
      <c r="BP68" s="696">
        <v>0</v>
      </c>
      <c r="BQ68" s="696">
        <v>0</v>
      </c>
      <c r="BR68" s="696">
        <v>0</v>
      </c>
      <c r="BS68" s="696">
        <v>0</v>
      </c>
      <c r="BT68" s="697">
        <v>0</v>
      </c>
    </row>
    <row r="69" spans="2:73">
      <c r="B69" s="691" t="s">
        <v>208</v>
      </c>
      <c r="C69" s="691" t="s">
        <v>759</v>
      </c>
      <c r="D69" s="691" t="s">
        <v>749</v>
      </c>
      <c r="E69" s="691" t="s">
        <v>736</v>
      </c>
      <c r="F69" s="691" t="s">
        <v>29</v>
      </c>
      <c r="G69" s="691" t="s">
        <v>740</v>
      </c>
      <c r="H69" s="751">
        <v>2012</v>
      </c>
      <c r="I69" s="691" t="s">
        <v>572</v>
      </c>
      <c r="J69" s="691" t="s">
        <v>581</v>
      </c>
      <c r="K69" s="633"/>
      <c r="L69" s="695">
        <v>0</v>
      </c>
      <c r="M69" s="696">
        <v>0</v>
      </c>
      <c r="N69" s="696">
        <v>0</v>
      </c>
      <c r="O69" s="696">
        <v>0</v>
      </c>
      <c r="P69" s="696">
        <v>0</v>
      </c>
      <c r="Q69" s="696">
        <v>0</v>
      </c>
      <c r="R69" s="696">
        <v>0</v>
      </c>
      <c r="S69" s="696">
        <v>0</v>
      </c>
      <c r="T69" s="696">
        <v>0</v>
      </c>
      <c r="U69" s="696">
        <v>0</v>
      </c>
      <c r="V69" s="696">
        <v>0</v>
      </c>
      <c r="W69" s="696">
        <v>0</v>
      </c>
      <c r="X69" s="696">
        <v>0</v>
      </c>
      <c r="Y69" s="696">
        <v>0</v>
      </c>
      <c r="Z69" s="696">
        <v>0</v>
      </c>
      <c r="AA69" s="696">
        <v>0</v>
      </c>
      <c r="AB69" s="696">
        <v>0</v>
      </c>
      <c r="AC69" s="696">
        <v>0</v>
      </c>
      <c r="AD69" s="696">
        <v>0</v>
      </c>
      <c r="AE69" s="696">
        <v>0</v>
      </c>
      <c r="AF69" s="696">
        <v>0</v>
      </c>
      <c r="AG69" s="696">
        <v>0</v>
      </c>
      <c r="AH69" s="696">
        <v>0</v>
      </c>
      <c r="AI69" s="696">
        <v>0</v>
      </c>
      <c r="AJ69" s="696">
        <v>0</v>
      </c>
      <c r="AK69" s="696">
        <v>0</v>
      </c>
      <c r="AL69" s="696">
        <v>0</v>
      </c>
      <c r="AM69" s="696">
        <v>0</v>
      </c>
      <c r="AN69" s="696">
        <v>0</v>
      </c>
      <c r="AO69" s="697">
        <v>0</v>
      </c>
      <c r="AP69" s="633"/>
      <c r="AQ69" s="695">
        <v>0</v>
      </c>
      <c r="AR69" s="696">
        <v>0</v>
      </c>
      <c r="AS69" s="696">
        <v>0</v>
      </c>
      <c r="AT69" s="696">
        <v>0</v>
      </c>
      <c r="AU69" s="696">
        <v>0</v>
      </c>
      <c r="AV69" s="696">
        <v>0</v>
      </c>
      <c r="AW69" s="696">
        <v>0</v>
      </c>
      <c r="AX69" s="696">
        <v>0</v>
      </c>
      <c r="AY69" s="696">
        <v>0</v>
      </c>
      <c r="AZ69" s="696">
        <v>0</v>
      </c>
      <c r="BA69" s="696">
        <v>0</v>
      </c>
      <c r="BB69" s="696">
        <v>0</v>
      </c>
      <c r="BC69" s="696">
        <v>0</v>
      </c>
      <c r="BD69" s="696">
        <v>0</v>
      </c>
      <c r="BE69" s="696">
        <v>0</v>
      </c>
      <c r="BF69" s="696">
        <v>0</v>
      </c>
      <c r="BG69" s="696">
        <v>0</v>
      </c>
      <c r="BH69" s="696">
        <v>0</v>
      </c>
      <c r="BI69" s="696">
        <v>0</v>
      </c>
      <c r="BJ69" s="696">
        <v>0</v>
      </c>
      <c r="BK69" s="696">
        <v>0</v>
      </c>
      <c r="BL69" s="696">
        <v>0</v>
      </c>
      <c r="BM69" s="696">
        <v>0</v>
      </c>
      <c r="BN69" s="696">
        <v>0</v>
      </c>
      <c r="BO69" s="696">
        <v>0</v>
      </c>
      <c r="BP69" s="696">
        <v>0</v>
      </c>
      <c r="BQ69" s="696">
        <v>0</v>
      </c>
      <c r="BR69" s="696">
        <v>0</v>
      </c>
      <c r="BS69" s="696">
        <v>0</v>
      </c>
      <c r="BT69" s="697">
        <v>0</v>
      </c>
    </row>
    <row r="70" spans="2:73">
      <c r="B70" s="691" t="s">
        <v>208</v>
      </c>
      <c r="C70" s="691" t="s">
        <v>759</v>
      </c>
      <c r="D70" s="691" t="s">
        <v>749</v>
      </c>
      <c r="E70" s="691" t="s">
        <v>736</v>
      </c>
      <c r="F70" s="691" t="s">
        <v>29</v>
      </c>
      <c r="G70" s="691" t="s">
        <v>740</v>
      </c>
      <c r="H70" s="751">
        <v>2013</v>
      </c>
      <c r="I70" s="691" t="s">
        <v>572</v>
      </c>
      <c r="J70" s="691" t="s">
        <v>588</v>
      </c>
      <c r="K70" s="633"/>
      <c r="L70" s="695">
        <v>0</v>
      </c>
      <c r="M70" s="696">
        <v>0</v>
      </c>
      <c r="N70" s="696">
        <v>0</v>
      </c>
      <c r="O70" s="696">
        <v>0</v>
      </c>
      <c r="P70" s="696">
        <v>0</v>
      </c>
      <c r="Q70" s="696">
        <v>0</v>
      </c>
      <c r="R70" s="696">
        <v>0</v>
      </c>
      <c r="S70" s="696">
        <v>0</v>
      </c>
      <c r="T70" s="696">
        <v>0</v>
      </c>
      <c r="U70" s="696">
        <v>0</v>
      </c>
      <c r="V70" s="696">
        <v>0</v>
      </c>
      <c r="W70" s="696">
        <v>0</v>
      </c>
      <c r="X70" s="696">
        <v>0</v>
      </c>
      <c r="Y70" s="696">
        <v>0</v>
      </c>
      <c r="Z70" s="696">
        <v>0</v>
      </c>
      <c r="AA70" s="696">
        <v>0</v>
      </c>
      <c r="AB70" s="696">
        <v>0</v>
      </c>
      <c r="AC70" s="696">
        <v>0</v>
      </c>
      <c r="AD70" s="696">
        <v>0</v>
      </c>
      <c r="AE70" s="696">
        <v>0</v>
      </c>
      <c r="AF70" s="696">
        <v>0</v>
      </c>
      <c r="AG70" s="696">
        <v>0</v>
      </c>
      <c r="AH70" s="696">
        <v>0</v>
      </c>
      <c r="AI70" s="696">
        <v>0</v>
      </c>
      <c r="AJ70" s="696">
        <v>0</v>
      </c>
      <c r="AK70" s="696">
        <v>0</v>
      </c>
      <c r="AL70" s="696">
        <v>0</v>
      </c>
      <c r="AM70" s="696">
        <v>0</v>
      </c>
      <c r="AN70" s="696">
        <v>0</v>
      </c>
      <c r="AO70" s="697">
        <v>0</v>
      </c>
      <c r="AP70" s="633"/>
      <c r="AQ70" s="695">
        <v>0</v>
      </c>
      <c r="AR70" s="696">
        <v>0</v>
      </c>
      <c r="AS70" s="696">
        <v>0</v>
      </c>
      <c r="AT70" s="696">
        <v>0</v>
      </c>
      <c r="AU70" s="696">
        <v>0</v>
      </c>
      <c r="AV70" s="696">
        <v>0</v>
      </c>
      <c r="AW70" s="696">
        <v>0</v>
      </c>
      <c r="AX70" s="696">
        <v>0</v>
      </c>
      <c r="AY70" s="696">
        <v>0</v>
      </c>
      <c r="AZ70" s="696">
        <v>0</v>
      </c>
      <c r="BA70" s="696">
        <v>0</v>
      </c>
      <c r="BB70" s="696">
        <v>0</v>
      </c>
      <c r="BC70" s="696">
        <v>0</v>
      </c>
      <c r="BD70" s="696">
        <v>0</v>
      </c>
      <c r="BE70" s="696">
        <v>0</v>
      </c>
      <c r="BF70" s="696">
        <v>0</v>
      </c>
      <c r="BG70" s="696">
        <v>0</v>
      </c>
      <c r="BH70" s="696">
        <v>0</v>
      </c>
      <c r="BI70" s="696">
        <v>0</v>
      </c>
      <c r="BJ70" s="696">
        <v>0</v>
      </c>
      <c r="BK70" s="696">
        <v>0</v>
      </c>
      <c r="BL70" s="696">
        <v>0</v>
      </c>
      <c r="BM70" s="696">
        <v>0</v>
      </c>
      <c r="BN70" s="696">
        <v>0</v>
      </c>
      <c r="BO70" s="696">
        <v>0</v>
      </c>
      <c r="BP70" s="696">
        <v>0</v>
      </c>
      <c r="BQ70" s="696">
        <v>0</v>
      </c>
      <c r="BR70" s="696">
        <v>0</v>
      </c>
      <c r="BS70" s="696">
        <v>0</v>
      </c>
      <c r="BT70" s="697">
        <v>0</v>
      </c>
    </row>
    <row r="71" spans="2:73">
      <c r="B71" s="691" t="s">
        <v>208</v>
      </c>
      <c r="C71" s="691" t="s">
        <v>741</v>
      </c>
      <c r="D71" s="691" t="s">
        <v>743</v>
      </c>
      <c r="E71" s="691" t="s">
        <v>736</v>
      </c>
      <c r="F71" s="691" t="s">
        <v>741</v>
      </c>
      <c r="G71" s="691" t="s">
        <v>740</v>
      </c>
      <c r="H71" s="751">
        <v>2013</v>
      </c>
      <c r="I71" s="691" t="s">
        <v>572</v>
      </c>
      <c r="J71" s="691" t="s">
        <v>588</v>
      </c>
      <c r="K71" s="633"/>
      <c r="L71" s="695">
        <v>0</v>
      </c>
      <c r="M71" s="696">
        <v>0</v>
      </c>
      <c r="N71" s="696">
        <v>493.95370000000003</v>
      </c>
      <c r="O71" s="696">
        <v>0</v>
      </c>
      <c r="P71" s="696">
        <v>0</v>
      </c>
      <c r="Q71" s="696">
        <v>0</v>
      </c>
      <c r="R71" s="696">
        <v>0</v>
      </c>
      <c r="S71" s="696">
        <v>0</v>
      </c>
      <c r="T71" s="696">
        <v>0</v>
      </c>
      <c r="U71" s="696">
        <v>0</v>
      </c>
      <c r="V71" s="696">
        <v>0</v>
      </c>
      <c r="W71" s="696">
        <v>0</v>
      </c>
      <c r="X71" s="696">
        <v>0</v>
      </c>
      <c r="Y71" s="696">
        <v>0</v>
      </c>
      <c r="Z71" s="696">
        <v>0</v>
      </c>
      <c r="AA71" s="696">
        <v>0</v>
      </c>
      <c r="AB71" s="696">
        <v>0</v>
      </c>
      <c r="AC71" s="696">
        <v>0</v>
      </c>
      <c r="AD71" s="696">
        <v>0</v>
      </c>
      <c r="AE71" s="696">
        <v>0</v>
      </c>
      <c r="AF71" s="696">
        <v>0</v>
      </c>
      <c r="AG71" s="696">
        <v>0</v>
      </c>
      <c r="AH71" s="696">
        <v>0</v>
      </c>
      <c r="AI71" s="696">
        <v>0</v>
      </c>
      <c r="AJ71" s="696">
        <v>0</v>
      </c>
      <c r="AK71" s="696">
        <v>0</v>
      </c>
      <c r="AL71" s="696">
        <v>0</v>
      </c>
      <c r="AM71" s="696">
        <v>0</v>
      </c>
      <c r="AN71" s="696">
        <v>0</v>
      </c>
      <c r="AO71" s="697">
        <v>0</v>
      </c>
      <c r="AP71" s="633"/>
      <c r="AQ71" s="698">
        <v>0</v>
      </c>
      <c r="AR71" s="699">
        <v>0</v>
      </c>
      <c r="AS71" s="699">
        <v>11247.63</v>
      </c>
      <c r="AT71" s="699">
        <v>0</v>
      </c>
      <c r="AU71" s="699">
        <v>0</v>
      </c>
      <c r="AV71" s="699">
        <v>0</v>
      </c>
      <c r="AW71" s="699">
        <v>0</v>
      </c>
      <c r="AX71" s="699">
        <v>0</v>
      </c>
      <c r="AY71" s="699">
        <v>0</v>
      </c>
      <c r="AZ71" s="699">
        <v>0</v>
      </c>
      <c r="BA71" s="699">
        <v>0</v>
      </c>
      <c r="BB71" s="699">
        <v>0</v>
      </c>
      <c r="BC71" s="699">
        <v>0</v>
      </c>
      <c r="BD71" s="699">
        <v>0</v>
      </c>
      <c r="BE71" s="699">
        <v>0</v>
      </c>
      <c r="BF71" s="699">
        <v>0</v>
      </c>
      <c r="BG71" s="699">
        <v>0</v>
      </c>
      <c r="BH71" s="699">
        <v>0</v>
      </c>
      <c r="BI71" s="699">
        <v>0</v>
      </c>
      <c r="BJ71" s="699">
        <v>0</v>
      </c>
      <c r="BK71" s="699">
        <v>0</v>
      </c>
      <c r="BL71" s="699">
        <v>0</v>
      </c>
      <c r="BM71" s="699">
        <v>0</v>
      </c>
      <c r="BN71" s="699">
        <v>0</v>
      </c>
      <c r="BO71" s="699">
        <v>0</v>
      </c>
      <c r="BP71" s="699">
        <v>0</v>
      </c>
      <c r="BQ71" s="699">
        <v>0</v>
      </c>
      <c r="BR71" s="699">
        <v>0</v>
      </c>
      <c r="BS71" s="699">
        <v>0</v>
      </c>
      <c r="BT71" s="700">
        <v>0</v>
      </c>
    </row>
    <row r="72" spans="2:73">
      <c r="B72" s="691" t="s">
        <v>208</v>
      </c>
      <c r="C72" s="691" t="s">
        <v>759</v>
      </c>
      <c r="D72" s="691" t="s">
        <v>1</v>
      </c>
      <c r="E72" s="691" t="s">
        <v>736</v>
      </c>
      <c r="F72" s="691" t="s">
        <v>29</v>
      </c>
      <c r="G72" s="691" t="s">
        <v>737</v>
      </c>
      <c r="H72" s="751">
        <v>2013</v>
      </c>
      <c r="I72" s="691" t="s">
        <v>572</v>
      </c>
      <c r="J72" s="691" t="s">
        <v>588</v>
      </c>
      <c r="K72" s="633"/>
      <c r="L72" s="695">
        <v>0</v>
      </c>
      <c r="M72" s="696">
        <v>0</v>
      </c>
      <c r="N72" s="696">
        <v>7.5597331806244519E-3</v>
      </c>
      <c r="O72" s="696">
        <v>7.5597331806244519E-3</v>
      </c>
      <c r="P72" s="696">
        <v>7.5597331806244519E-3</v>
      </c>
      <c r="Q72" s="696">
        <v>7.5597331806244519E-3</v>
      </c>
      <c r="R72" s="696">
        <v>4.1999123692547363E-3</v>
      </c>
      <c r="S72" s="696">
        <v>0</v>
      </c>
      <c r="T72" s="696">
        <v>0</v>
      </c>
      <c r="U72" s="696">
        <v>0</v>
      </c>
      <c r="V72" s="696">
        <v>0</v>
      </c>
      <c r="W72" s="696">
        <v>0</v>
      </c>
      <c r="X72" s="696">
        <v>0</v>
      </c>
      <c r="Y72" s="696">
        <v>0</v>
      </c>
      <c r="Z72" s="696">
        <v>0</v>
      </c>
      <c r="AA72" s="696">
        <v>0</v>
      </c>
      <c r="AB72" s="696">
        <v>0</v>
      </c>
      <c r="AC72" s="696">
        <v>0</v>
      </c>
      <c r="AD72" s="696">
        <v>0</v>
      </c>
      <c r="AE72" s="696">
        <v>0</v>
      </c>
      <c r="AF72" s="696">
        <v>0</v>
      </c>
      <c r="AG72" s="696">
        <v>0</v>
      </c>
      <c r="AH72" s="696">
        <v>0</v>
      </c>
      <c r="AI72" s="696">
        <v>0</v>
      </c>
      <c r="AJ72" s="696">
        <v>0</v>
      </c>
      <c r="AK72" s="696">
        <v>0</v>
      </c>
      <c r="AL72" s="696">
        <v>0</v>
      </c>
      <c r="AM72" s="696">
        <v>0</v>
      </c>
      <c r="AN72" s="696">
        <v>0</v>
      </c>
      <c r="AO72" s="697">
        <v>0</v>
      </c>
      <c r="AP72" s="633"/>
      <c r="AQ72" s="692">
        <v>0</v>
      </c>
      <c r="AR72" s="693">
        <v>0</v>
      </c>
      <c r="AS72" s="693">
        <v>52.903910583893328</v>
      </c>
      <c r="AT72" s="693">
        <v>52.903910583893328</v>
      </c>
      <c r="AU72" s="693">
        <v>52.903910583893328</v>
      </c>
      <c r="AV72" s="693">
        <v>52.903910583893328</v>
      </c>
      <c r="AW72" s="693">
        <v>28.576897645147252</v>
      </c>
      <c r="AX72" s="693">
        <v>0</v>
      </c>
      <c r="AY72" s="693">
        <v>0</v>
      </c>
      <c r="AZ72" s="693">
        <v>0</v>
      </c>
      <c r="BA72" s="693">
        <v>0</v>
      </c>
      <c r="BB72" s="693">
        <v>0</v>
      </c>
      <c r="BC72" s="693">
        <v>0</v>
      </c>
      <c r="BD72" s="693">
        <v>0</v>
      </c>
      <c r="BE72" s="693">
        <v>0</v>
      </c>
      <c r="BF72" s="693">
        <v>0</v>
      </c>
      <c r="BG72" s="693">
        <v>0</v>
      </c>
      <c r="BH72" s="693">
        <v>0</v>
      </c>
      <c r="BI72" s="693">
        <v>0</v>
      </c>
      <c r="BJ72" s="693">
        <v>0</v>
      </c>
      <c r="BK72" s="693">
        <v>0</v>
      </c>
      <c r="BL72" s="693">
        <v>0</v>
      </c>
      <c r="BM72" s="693">
        <v>0</v>
      </c>
      <c r="BN72" s="693">
        <v>0</v>
      </c>
      <c r="BO72" s="693">
        <v>0</v>
      </c>
      <c r="BP72" s="693">
        <v>0</v>
      </c>
      <c r="BQ72" s="693">
        <v>0</v>
      </c>
      <c r="BR72" s="693">
        <v>0</v>
      </c>
      <c r="BS72" s="693">
        <v>0</v>
      </c>
      <c r="BT72" s="694">
        <v>0</v>
      </c>
    </row>
    <row r="73" spans="2:73">
      <c r="B73" s="691" t="s">
        <v>208</v>
      </c>
      <c r="C73" s="691" t="s">
        <v>759</v>
      </c>
      <c r="D73" s="691" t="s">
        <v>747</v>
      </c>
      <c r="E73" s="691" t="s">
        <v>736</v>
      </c>
      <c r="F73" s="691" t="s">
        <v>29</v>
      </c>
      <c r="G73" s="691" t="s">
        <v>737</v>
      </c>
      <c r="H73" s="751">
        <v>2012</v>
      </c>
      <c r="I73" s="691" t="s">
        <v>572</v>
      </c>
      <c r="J73" s="691" t="s">
        <v>581</v>
      </c>
      <c r="K73" s="633"/>
      <c r="L73" s="695">
        <v>0</v>
      </c>
      <c r="M73" s="696">
        <v>3.5315843803788591E-2</v>
      </c>
      <c r="N73" s="696">
        <v>3.5315843803788591E-2</v>
      </c>
      <c r="O73" s="696">
        <v>3.5315843803788591E-2</v>
      </c>
      <c r="P73" s="696">
        <v>3.5315843803788591E-2</v>
      </c>
      <c r="Q73" s="696">
        <v>3.5315843803788591E-2</v>
      </c>
      <c r="R73" s="696">
        <v>3.5315843803788591E-2</v>
      </c>
      <c r="S73" s="696">
        <v>3.5315843803788591E-2</v>
      </c>
      <c r="T73" s="696">
        <v>3.5315843803788591E-2</v>
      </c>
      <c r="U73" s="696">
        <v>3.5315843803788591E-2</v>
      </c>
      <c r="V73" s="696">
        <v>3.5315843803788591E-2</v>
      </c>
      <c r="W73" s="696">
        <v>3.5315843803788591E-2</v>
      </c>
      <c r="X73" s="696">
        <v>3.5315843803788591E-2</v>
      </c>
      <c r="Y73" s="696">
        <v>3.5315843803788591E-2</v>
      </c>
      <c r="Z73" s="696">
        <v>3.5315843803788591E-2</v>
      </c>
      <c r="AA73" s="696">
        <v>3.5315843803788591E-2</v>
      </c>
      <c r="AB73" s="696">
        <v>3.5315843803788591E-2</v>
      </c>
      <c r="AC73" s="696">
        <v>3.5315843803788591E-2</v>
      </c>
      <c r="AD73" s="696">
        <v>3.5315843803788591E-2</v>
      </c>
      <c r="AE73" s="696">
        <v>3.5315843803788591E-2</v>
      </c>
      <c r="AF73" s="696">
        <v>3.035452126928178E-2</v>
      </c>
      <c r="AG73" s="696">
        <v>0</v>
      </c>
      <c r="AH73" s="696">
        <v>0</v>
      </c>
      <c r="AI73" s="696">
        <v>0</v>
      </c>
      <c r="AJ73" s="696">
        <v>0</v>
      </c>
      <c r="AK73" s="696">
        <v>0</v>
      </c>
      <c r="AL73" s="696">
        <v>0</v>
      </c>
      <c r="AM73" s="696">
        <v>0</v>
      </c>
      <c r="AN73" s="696">
        <v>0</v>
      </c>
      <c r="AO73" s="697">
        <v>0</v>
      </c>
      <c r="AP73" s="633"/>
      <c r="AQ73" s="695">
        <v>0</v>
      </c>
      <c r="AR73" s="696">
        <v>71.801760766748941</v>
      </c>
      <c r="AS73" s="696">
        <v>71.801760766748941</v>
      </c>
      <c r="AT73" s="696">
        <v>71.801760766748941</v>
      </c>
      <c r="AU73" s="696">
        <v>71.801760766748941</v>
      </c>
      <c r="AV73" s="696">
        <v>71.801760766748941</v>
      </c>
      <c r="AW73" s="696">
        <v>71.801760766748941</v>
      </c>
      <c r="AX73" s="696">
        <v>71.801760766748941</v>
      </c>
      <c r="AY73" s="696">
        <v>71.801760766748941</v>
      </c>
      <c r="AZ73" s="696">
        <v>71.801760766748941</v>
      </c>
      <c r="BA73" s="696">
        <v>71.801760766748941</v>
      </c>
      <c r="BB73" s="696">
        <v>71.801760766748941</v>
      </c>
      <c r="BC73" s="696">
        <v>71.801760766748941</v>
      </c>
      <c r="BD73" s="696">
        <v>71.801760766748941</v>
      </c>
      <c r="BE73" s="696">
        <v>71.801760766748941</v>
      </c>
      <c r="BF73" s="696">
        <v>71.801760766748941</v>
      </c>
      <c r="BG73" s="696">
        <v>71.801760766748941</v>
      </c>
      <c r="BH73" s="696">
        <v>71.801760766748941</v>
      </c>
      <c r="BI73" s="696">
        <v>71.801760766748941</v>
      </c>
      <c r="BJ73" s="696">
        <v>66.828913033884575</v>
      </c>
      <c r="BK73" s="696">
        <v>0</v>
      </c>
      <c r="BL73" s="696">
        <v>0</v>
      </c>
      <c r="BM73" s="696">
        <v>0</v>
      </c>
      <c r="BN73" s="696">
        <v>0</v>
      </c>
      <c r="BO73" s="696">
        <v>0</v>
      </c>
      <c r="BP73" s="696">
        <v>0</v>
      </c>
      <c r="BQ73" s="696">
        <v>0</v>
      </c>
      <c r="BR73" s="696">
        <v>0</v>
      </c>
      <c r="BS73" s="696">
        <v>0</v>
      </c>
      <c r="BT73" s="697">
        <v>0</v>
      </c>
    </row>
    <row r="74" spans="2:73">
      <c r="B74" s="691" t="s">
        <v>208</v>
      </c>
      <c r="C74" s="691" t="s">
        <v>760</v>
      </c>
      <c r="D74" s="691" t="s">
        <v>21</v>
      </c>
      <c r="E74" s="691" t="s">
        <v>736</v>
      </c>
      <c r="F74" s="691" t="s">
        <v>750</v>
      </c>
      <c r="G74" s="691" t="s">
        <v>737</v>
      </c>
      <c r="H74" s="751">
        <v>2014</v>
      </c>
      <c r="I74" s="691" t="s">
        <v>573</v>
      </c>
      <c r="J74" s="691" t="s">
        <v>588</v>
      </c>
      <c r="K74" s="633"/>
      <c r="L74" s="695">
        <v>0</v>
      </c>
      <c r="M74" s="696">
        <v>0</v>
      </c>
      <c r="N74" s="696">
        <v>0</v>
      </c>
      <c r="O74" s="696">
        <v>199.85445469999999</v>
      </c>
      <c r="P74" s="696">
        <v>198.96491459999999</v>
      </c>
      <c r="Q74" s="696">
        <v>174.56773039999999</v>
      </c>
      <c r="R74" s="696">
        <v>142.9186163</v>
      </c>
      <c r="S74" s="696">
        <v>142.9186163</v>
      </c>
      <c r="T74" s="696">
        <v>142.9186163</v>
      </c>
      <c r="U74" s="696">
        <v>142.9186163</v>
      </c>
      <c r="V74" s="696">
        <v>141.06447750000001</v>
      </c>
      <c r="W74" s="696">
        <v>141.06447750000001</v>
      </c>
      <c r="X74" s="696">
        <v>141.06447750000001</v>
      </c>
      <c r="Y74" s="696">
        <v>138.70423969999999</v>
      </c>
      <c r="Z74" s="696">
        <v>30.456401360000001</v>
      </c>
      <c r="AA74" s="696">
        <v>0</v>
      </c>
      <c r="AB74" s="696">
        <v>0</v>
      </c>
      <c r="AC74" s="696">
        <v>0</v>
      </c>
      <c r="AD74" s="696">
        <v>0</v>
      </c>
      <c r="AE74" s="696">
        <v>0</v>
      </c>
      <c r="AF74" s="696">
        <v>0</v>
      </c>
      <c r="AG74" s="696">
        <v>0</v>
      </c>
      <c r="AH74" s="696">
        <v>0</v>
      </c>
      <c r="AI74" s="696">
        <v>0</v>
      </c>
      <c r="AJ74" s="696">
        <v>0</v>
      </c>
      <c r="AK74" s="696">
        <v>0</v>
      </c>
      <c r="AL74" s="696">
        <v>0</v>
      </c>
      <c r="AM74" s="696">
        <v>0</v>
      </c>
      <c r="AN74" s="696">
        <v>0</v>
      </c>
      <c r="AO74" s="697">
        <v>0</v>
      </c>
      <c r="AP74" s="633"/>
      <c r="AQ74" s="695">
        <v>0</v>
      </c>
      <c r="AR74" s="696">
        <v>0</v>
      </c>
      <c r="AS74" s="696">
        <v>0</v>
      </c>
      <c r="AT74" s="696">
        <v>779547.71539999999</v>
      </c>
      <c r="AU74" s="696">
        <v>776206.79709999997</v>
      </c>
      <c r="AV74" s="696">
        <v>675991.29859999998</v>
      </c>
      <c r="AW74" s="696">
        <v>565228.73970000003</v>
      </c>
      <c r="AX74" s="696">
        <v>565228.73970000003</v>
      </c>
      <c r="AY74" s="696">
        <v>565228.73970000003</v>
      </c>
      <c r="AZ74" s="696">
        <v>565228.73970000003</v>
      </c>
      <c r="BA74" s="696">
        <v>563375.92220000003</v>
      </c>
      <c r="BB74" s="696">
        <v>563375.92220000003</v>
      </c>
      <c r="BC74" s="696">
        <v>563375.92220000003</v>
      </c>
      <c r="BD74" s="696">
        <v>541612.09360000002</v>
      </c>
      <c r="BE74" s="696">
        <v>104782.48820000001</v>
      </c>
      <c r="BF74" s="696">
        <v>0</v>
      </c>
      <c r="BG74" s="696">
        <v>0</v>
      </c>
      <c r="BH74" s="696">
        <v>0</v>
      </c>
      <c r="BI74" s="696">
        <v>0</v>
      </c>
      <c r="BJ74" s="696">
        <v>0</v>
      </c>
      <c r="BK74" s="696">
        <v>0</v>
      </c>
      <c r="BL74" s="696">
        <v>0</v>
      </c>
      <c r="BM74" s="696">
        <v>0</v>
      </c>
      <c r="BN74" s="696">
        <v>0</v>
      </c>
      <c r="BO74" s="696">
        <v>0</v>
      </c>
      <c r="BP74" s="696">
        <v>0</v>
      </c>
      <c r="BQ74" s="696">
        <v>0</v>
      </c>
      <c r="BR74" s="696">
        <v>0</v>
      </c>
      <c r="BS74" s="696">
        <v>0</v>
      </c>
      <c r="BT74" s="697">
        <v>0</v>
      </c>
    </row>
    <row r="75" spans="2:73">
      <c r="B75" s="691" t="s">
        <v>208</v>
      </c>
      <c r="C75" s="691" t="s">
        <v>760</v>
      </c>
      <c r="D75" s="691" t="s">
        <v>20</v>
      </c>
      <c r="E75" s="691" t="s">
        <v>736</v>
      </c>
      <c r="F75" s="691" t="s">
        <v>750</v>
      </c>
      <c r="G75" s="691" t="s">
        <v>737</v>
      </c>
      <c r="H75" s="751">
        <v>2014</v>
      </c>
      <c r="I75" s="691" t="s">
        <v>573</v>
      </c>
      <c r="J75" s="691" t="s">
        <v>588</v>
      </c>
      <c r="K75" s="633"/>
      <c r="L75" s="695">
        <v>0</v>
      </c>
      <c r="M75" s="696">
        <v>0</v>
      </c>
      <c r="N75" s="696">
        <v>0</v>
      </c>
      <c r="O75" s="696">
        <v>93.568513609999997</v>
      </c>
      <c r="P75" s="696">
        <v>93.568513609999997</v>
      </c>
      <c r="Q75" s="696">
        <v>93.568513609999997</v>
      </c>
      <c r="R75" s="696">
        <v>93.568513609999997</v>
      </c>
      <c r="S75" s="696">
        <v>0</v>
      </c>
      <c r="T75" s="696">
        <v>0</v>
      </c>
      <c r="U75" s="696">
        <v>0</v>
      </c>
      <c r="V75" s="696">
        <v>0</v>
      </c>
      <c r="W75" s="696">
        <v>0</v>
      </c>
      <c r="X75" s="696">
        <v>0</v>
      </c>
      <c r="Y75" s="696">
        <v>0</v>
      </c>
      <c r="Z75" s="696">
        <v>0</v>
      </c>
      <c r="AA75" s="696">
        <v>0</v>
      </c>
      <c r="AB75" s="696">
        <v>0</v>
      </c>
      <c r="AC75" s="696">
        <v>0</v>
      </c>
      <c r="AD75" s="696">
        <v>0</v>
      </c>
      <c r="AE75" s="696">
        <v>0</v>
      </c>
      <c r="AF75" s="696">
        <v>0</v>
      </c>
      <c r="AG75" s="696">
        <v>0</v>
      </c>
      <c r="AH75" s="696">
        <v>0</v>
      </c>
      <c r="AI75" s="696">
        <v>0</v>
      </c>
      <c r="AJ75" s="696">
        <v>0</v>
      </c>
      <c r="AK75" s="696">
        <v>0</v>
      </c>
      <c r="AL75" s="696">
        <v>0</v>
      </c>
      <c r="AM75" s="696">
        <v>0</v>
      </c>
      <c r="AN75" s="696">
        <v>0</v>
      </c>
      <c r="AO75" s="697">
        <v>0</v>
      </c>
      <c r="AP75" s="633"/>
      <c r="AQ75" s="695">
        <v>0</v>
      </c>
      <c r="AR75" s="696">
        <v>0</v>
      </c>
      <c r="AS75" s="696">
        <v>0</v>
      </c>
      <c r="AT75" s="696">
        <v>456914.99040000001</v>
      </c>
      <c r="AU75" s="696">
        <v>456914.99040000001</v>
      </c>
      <c r="AV75" s="696">
        <v>456914.99040000001</v>
      </c>
      <c r="AW75" s="696">
        <v>456914.99040000001</v>
      </c>
      <c r="AX75" s="696">
        <v>0</v>
      </c>
      <c r="AY75" s="696">
        <v>0</v>
      </c>
      <c r="AZ75" s="696">
        <v>0</v>
      </c>
      <c r="BA75" s="696">
        <v>0</v>
      </c>
      <c r="BB75" s="696">
        <v>0</v>
      </c>
      <c r="BC75" s="696">
        <v>0</v>
      </c>
      <c r="BD75" s="696">
        <v>0</v>
      </c>
      <c r="BE75" s="696">
        <v>0</v>
      </c>
      <c r="BF75" s="696">
        <v>0</v>
      </c>
      <c r="BG75" s="696">
        <v>0</v>
      </c>
      <c r="BH75" s="696">
        <v>0</v>
      </c>
      <c r="BI75" s="696">
        <v>0</v>
      </c>
      <c r="BJ75" s="696">
        <v>0</v>
      </c>
      <c r="BK75" s="696">
        <v>0</v>
      </c>
      <c r="BL75" s="696">
        <v>0</v>
      </c>
      <c r="BM75" s="696">
        <v>0</v>
      </c>
      <c r="BN75" s="696">
        <v>0</v>
      </c>
      <c r="BO75" s="696">
        <v>0</v>
      </c>
      <c r="BP75" s="696">
        <v>0</v>
      </c>
      <c r="BQ75" s="696">
        <v>0</v>
      </c>
      <c r="BR75" s="696">
        <v>0</v>
      </c>
      <c r="BS75" s="696">
        <v>0</v>
      </c>
      <c r="BT75" s="697">
        <v>0</v>
      </c>
    </row>
    <row r="76" spans="2:73">
      <c r="B76" s="691" t="s">
        <v>208</v>
      </c>
      <c r="C76" s="691" t="s">
        <v>760</v>
      </c>
      <c r="D76" s="691" t="s">
        <v>17</v>
      </c>
      <c r="E76" s="691" t="s">
        <v>736</v>
      </c>
      <c r="F76" s="750" t="s">
        <v>750</v>
      </c>
      <c r="G76" s="691" t="s">
        <v>737</v>
      </c>
      <c r="H76" s="751">
        <v>2013</v>
      </c>
      <c r="I76" s="691" t="s">
        <v>573</v>
      </c>
      <c r="J76" s="691" t="s">
        <v>581</v>
      </c>
      <c r="K76" s="633"/>
      <c r="L76" s="695">
        <v>0</v>
      </c>
      <c r="M76" s="696">
        <v>0</v>
      </c>
      <c r="N76" s="696">
        <v>1.325698753</v>
      </c>
      <c r="O76" s="696">
        <v>1.325698753</v>
      </c>
      <c r="P76" s="696">
        <v>1.325698753</v>
      </c>
      <c r="Q76" s="696">
        <v>1.325698753</v>
      </c>
      <c r="R76" s="696">
        <v>1.325698753</v>
      </c>
      <c r="S76" s="696">
        <v>1.325698753</v>
      </c>
      <c r="T76" s="696">
        <v>1.325698753</v>
      </c>
      <c r="U76" s="696">
        <v>1.325698753</v>
      </c>
      <c r="V76" s="696">
        <v>1.325698753</v>
      </c>
      <c r="W76" s="696">
        <v>1.325698753</v>
      </c>
      <c r="X76" s="696">
        <v>1.325698753</v>
      </c>
      <c r="Y76" s="696">
        <v>1.325698753</v>
      </c>
      <c r="Z76" s="696">
        <v>1.325698753</v>
      </c>
      <c r="AA76" s="696">
        <v>1.325698753</v>
      </c>
      <c r="AB76" s="696">
        <v>1.325698753</v>
      </c>
      <c r="AC76" s="696">
        <v>0</v>
      </c>
      <c r="AD76" s="696">
        <v>0</v>
      </c>
      <c r="AE76" s="696">
        <v>0</v>
      </c>
      <c r="AF76" s="696">
        <v>0</v>
      </c>
      <c r="AG76" s="696">
        <v>0</v>
      </c>
      <c r="AH76" s="696">
        <v>0</v>
      </c>
      <c r="AI76" s="696">
        <v>0</v>
      </c>
      <c r="AJ76" s="696">
        <v>0</v>
      </c>
      <c r="AK76" s="696">
        <v>0</v>
      </c>
      <c r="AL76" s="696">
        <v>0</v>
      </c>
      <c r="AM76" s="696">
        <v>0</v>
      </c>
      <c r="AN76" s="696">
        <v>0</v>
      </c>
      <c r="AO76" s="697">
        <v>0</v>
      </c>
      <c r="AP76" s="633"/>
      <c r="AQ76" s="695">
        <v>0</v>
      </c>
      <c r="AR76" s="696">
        <v>0</v>
      </c>
      <c r="AS76" s="696">
        <v>10662.84</v>
      </c>
      <c r="AT76" s="696">
        <v>10662.84</v>
      </c>
      <c r="AU76" s="696">
        <v>10662.84</v>
      </c>
      <c r="AV76" s="696">
        <v>10662.84</v>
      </c>
      <c r="AW76" s="693">
        <v>10662.84</v>
      </c>
      <c r="AX76" s="696">
        <v>10662.84</v>
      </c>
      <c r="AY76" s="696">
        <v>10662.84</v>
      </c>
      <c r="AZ76" s="696">
        <v>10662.84</v>
      </c>
      <c r="BA76" s="696">
        <v>10662.84</v>
      </c>
      <c r="BB76" s="696">
        <v>10662.84</v>
      </c>
      <c r="BC76" s="696">
        <v>10662.84</v>
      </c>
      <c r="BD76" s="696">
        <v>10662.84</v>
      </c>
      <c r="BE76" s="696">
        <v>10662.84</v>
      </c>
      <c r="BF76" s="696">
        <v>10662.84</v>
      </c>
      <c r="BG76" s="696">
        <v>10662.84</v>
      </c>
      <c r="BH76" s="696">
        <v>0</v>
      </c>
      <c r="BI76" s="696">
        <v>0</v>
      </c>
      <c r="BJ76" s="696">
        <v>0</v>
      </c>
      <c r="BK76" s="696">
        <v>0</v>
      </c>
      <c r="BL76" s="696">
        <v>0</v>
      </c>
      <c r="BM76" s="696">
        <v>0</v>
      </c>
      <c r="BN76" s="696">
        <v>0</v>
      </c>
      <c r="BO76" s="696">
        <v>0</v>
      </c>
      <c r="BP76" s="696">
        <v>0</v>
      </c>
      <c r="BQ76" s="696">
        <v>0</v>
      </c>
      <c r="BR76" s="696">
        <v>0</v>
      </c>
      <c r="BS76" s="696">
        <v>0</v>
      </c>
      <c r="BT76" s="697">
        <v>0</v>
      </c>
    </row>
    <row r="77" spans="2:73">
      <c r="B77" s="691" t="s">
        <v>208</v>
      </c>
      <c r="C77" s="691" t="s">
        <v>760</v>
      </c>
      <c r="D77" s="691" t="s">
        <v>17</v>
      </c>
      <c r="E77" s="691" t="s">
        <v>736</v>
      </c>
      <c r="F77" s="750" t="s">
        <v>750</v>
      </c>
      <c r="G77" s="691" t="s">
        <v>737</v>
      </c>
      <c r="H77" s="751">
        <v>2014</v>
      </c>
      <c r="I77" s="691" t="s">
        <v>573</v>
      </c>
      <c r="J77" s="691" t="s">
        <v>588</v>
      </c>
      <c r="K77" s="633"/>
      <c r="L77" s="695">
        <v>0</v>
      </c>
      <c r="M77" s="696">
        <v>0</v>
      </c>
      <c r="N77" s="696">
        <v>0</v>
      </c>
      <c r="O77" s="696">
        <v>33.562511999999998</v>
      </c>
      <c r="P77" s="696">
        <v>33.562511999999998</v>
      </c>
      <c r="Q77" s="696">
        <v>33.562511999999998</v>
      </c>
      <c r="R77" s="696">
        <v>33.562511999999998</v>
      </c>
      <c r="S77" s="696">
        <v>33.562511999999998</v>
      </c>
      <c r="T77" s="696">
        <v>33.562511999999998</v>
      </c>
      <c r="U77" s="696">
        <v>33.562511999999998</v>
      </c>
      <c r="V77" s="696">
        <v>33.562511999999998</v>
      </c>
      <c r="W77" s="696">
        <v>33.562511999999998</v>
      </c>
      <c r="X77" s="696">
        <v>33.562511999999998</v>
      </c>
      <c r="Y77" s="696">
        <v>29.97</v>
      </c>
      <c r="Z77" s="696">
        <v>29.97</v>
      </c>
      <c r="AA77" s="696">
        <v>29.97</v>
      </c>
      <c r="AB77" s="696">
        <v>29.97</v>
      </c>
      <c r="AC77" s="696">
        <v>29.97</v>
      </c>
      <c r="AD77" s="696">
        <v>0</v>
      </c>
      <c r="AE77" s="696">
        <v>0</v>
      </c>
      <c r="AF77" s="696">
        <v>0</v>
      </c>
      <c r="AG77" s="696">
        <v>0</v>
      </c>
      <c r="AH77" s="696">
        <v>0</v>
      </c>
      <c r="AI77" s="696">
        <v>0</v>
      </c>
      <c r="AJ77" s="696">
        <v>0</v>
      </c>
      <c r="AK77" s="696">
        <v>0</v>
      </c>
      <c r="AL77" s="696">
        <v>0</v>
      </c>
      <c r="AM77" s="696">
        <v>0</v>
      </c>
      <c r="AN77" s="696">
        <v>0</v>
      </c>
      <c r="AO77" s="697">
        <v>0</v>
      </c>
      <c r="AP77" s="633"/>
      <c r="AQ77" s="695">
        <v>0</v>
      </c>
      <c r="AR77" s="696">
        <v>0</v>
      </c>
      <c r="AS77" s="696">
        <v>0</v>
      </c>
      <c r="AT77" s="696">
        <v>165882.53520000001</v>
      </c>
      <c r="AU77" s="696">
        <v>165882.53520000001</v>
      </c>
      <c r="AV77" s="696">
        <v>165882.53520000001</v>
      </c>
      <c r="AW77" s="693">
        <v>165882.53520000001</v>
      </c>
      <c r="AX77" s="696">
        <v>165882.53520000001</v>
      </c>
      <c r="AY77" s="696">
        <v>165882.53520000001</v>
      </c>
      <c r="AZ77" s="696">
        <v>165882.53520000001</v>
      </c>
      <c r="BA77" s="696">
        <v>165882.53520000001</v>
      </c>
      <c r="BB77" s="696">
        <v>165882.53520000001</v>
      </c>
      <c r="BC77" s="696">
        <v>165882.53520000001</v>
      </c>
      <c r="BD77" s="696">
        <v>143524.98000000001</v>
      </c>
      <c r="BE77" s="696">
        <v>143524.98000000001</v>
      </c>
      <c r="BF77" s="696">
        <v>143524.98000000001</v>
      </c>
      <c r="BG77" s="696">
        <v>143524.98000000001</v>
      </c>
      <c r="BH77" s="696">
        <v>143524.98000000001</v>
      </c>
      <c r="BI77" s="696">
        <v>0</v>
      </c>
      <c r="BJ77" s="696">
        <v>0</v>
      </c>
      <c r="BK77" s="696">
        <v>0</v>
      </c>
      <c r="BL77" s="696">
        <v>0</v>
      </c>
      <c r="BM77" s="696">
        <v>0</v>
      </c>
      <c r="BN77" s="696">
        <v>0</v>
      </c>
      <c r="BO77" s="696">
        <v>0</v>
      </c>
      <c r="BP77" s="696">
        <v>0</v>
      </c>
      <c r="BQ77" s="696">
        <v>0</v>
      </c>
      <c r="BR77" s="696">
        <v>0</v>
      </c>
      <c r="BS77" s="696">
        <v>0</v>
      </c>
      <c r="BT77" s="697">
        <v>0</v>
      </c>
    </row>
    <row r="78" spans="2:73">
      <c r="B78" s="691" t="s">
        <v>208</v>
      </c>
      <c r="C78" s="691" t="s">
        <v>760</v>
      </c>
      <c r="D78" s="691" t="s">
        <v>22</v>
      </c>
      <c r="E78" s="691" t="s">
        <v>736</v>
      </c>
      <c r="F78" s="750" t="s">
        <v>750</v>
      </c>
      <c r="G78" s="691" t="s">
        <v>737</v>
      </c>
      <c r="H78" s="751">
        <v>2012</v>
      </c>
      <c r="I78" s="691" t="s">
        <v>573</v>
      </c>
      <c r="J78" s="691" t="s">
        <v>581</v>
      </c>
      <c r="K78" s="633"/>
      <c r="L78" s="695">
        <v>0</v>
      </c>
      <c r="M78" s="696">
        <v>0</v>
      </c>
      <c r="N78" s="696">
        <v>0</v>
      </c>
      <c r="O78" s="696">
        <v>0</v>
      </c>
      <c r="P78" s="696">
        <v>0</v>
      </c>
      <c r="Q78" s="696">
        <v>0</v>
      </c>
      <c r="R78" s="696">
        <v>0</v>
      </c>
      <c r="S78" s="696">
        <v>0</v>
      </c>
      <c r="T78" s="696">
        <v>0</v>
      </c>
      <c r="U78" s="696">
        <v>0</v>
      </c>
      <c r="V78" s="696">
        <v>0</v>
      </c>
      <c r="W78" s="696">
        <v>0</v>
      </c>
      <c r="X78" s="696">
        <v>0</v>
      </c>
      <c r="Y78" s="696">
        <v>0</v>
      </c>
      <c r="Z78" s="696">
        <v>0</v>
      </c>
      <c r="AA78" s="696">
        <v>0</v>
      </c>
      <c r="AB78" s="696">
        <v>0</v>
      </c>
      <c r="AC78" s="696">
        <v>0</v>
      </c>
      <c r="AD78" s="696">
        <v>0</v>
      </c>
      <c r="AE78" s="696">
        <v>0</v>
      </c>
      <c r="AF78" s="696">
        <v>0</v>
      </c>
      <c r="AG78" s="696">
        <v>0</v>
      </c>
      <c r="AH78" s="696">
        <v>0</v>
      </c>
      <c r="AI78" s="696">
        <v>0</v>
      </c>
      <c r="AJ78" s="696">
        <v>0</v>
      </c>
      <c r="AK78" s="696">
        <v>0</v>
      </c>
      <c r="AL78" s="696">
        <v>0</v>
      </c>
      <c r="AM78" s="696">
        <v>0</v>
      </c>
      <c r="AN78" s="696">
        <v>0</v>
      </c>
      <c r="AO78" s="697">
        <v>0</v>
      </c>
      <c r="AP78" s="633"/>
      <c r="AQ78" s="695">
        <v>0</v>
      </c>
      <c r="AR78" s="696">
        <v>0</v>
      </c>
      <c r="AS78" s="696">
        <v>0</v>
      </c>
      <c r="AT78" s="696">
        <v>0</v>
      </c>
      <c r="AU78" s="696">
        <v>0</v>
      </c>
      <c r="AV78" s="696">
        <v>0</v>
      </c>
      <c r="AW78" s="693">
        <v>0</v>
      </c>
      <c r="AX78" s="696">
        <v>0</v>
      </c>
      <c r="AY78" s="696">
        <v>0</v>
      </c>
      <c r="AZ78" s="696">
        <v>0</v>
      </c>
      <c r="BA78" s="696">
        <v>0</v>
      </c>
      <c r="BB78" s="696">
        <v>0</v>
      </c>
      <c r="BC78" s="696">
        <v>0</v>
      </c>
      <c r="BD78" s="696">
        <v>0</v>
      </c>
      <c r="BE78" s="696">
        <v>0</v>
      </c>
      <c r="BF78" s="696">
        <v>0</v>
      </c>
      <c r="BG78" s="696">
        <v>0</v>
      </c>
      <c r="BH78" s="696">
        <v>0</v>
      </c>
      <c r="BI78" s="696">
        <v>0</v>
      </c>
      <c r="BJ78" s="696">
        <v>0</v>
      </c>
      <c r="BK78" s="696">
        <v>0</v>
      </c>
      <c r="BL78" s="696">
        <v>0</v>
      </c>
      <c r="BM78" s="696">
        <v>0</v>
      </c>
      <c r="BN78" s="696">
        <v>0</v>
      </c>
      <c r="BO78" s="696">
        <v>0</v>
      </c>
      <c r="BP78" s="696">
        <v>0</v>
      </c>
      <c r="BQ78" s="696">
        <v>0</v>
      </c>
      <c r="BR78" s="696">
        <v>0</v>
      </c>
      <c r="BS78" s="696">
        <v>0</v>
      </c>
      <c r="BT78" s="697">
        <v>0</v>
      </c>
    </row>
    <row r="79" spans="2:73" ht="15.9">
      <c r="B79" s="691" t="s">
        <v>208</v>
      </c>
      <c r="C79" s="691" t="s">
        <v>760</v>
      </c>
      <c r="D79" s="691" t="s">
        <v>22</v>
      </c>
      <c r="E79" s="691" t="s">
        <v>736</v>
      </c>
      <c r="F79" s="750" t="s">
        <v>750</v>
      </c>
      <c r="G79" s="691" t="s">
        <v>737</v>
      </c>
      <c r="H79" s="751">
        <v>2013</v>
      </c>
      <c r="I79" s="691" t="s">
        <v>573</v>
      </c>
      <c r="J79" s="691" t="s">
        <v>581</v>
      </c>
      <c r="K79" s="633"/>
      <c r="L79" s="695">
        <v>0</v>
      </c>
      <c r="M79" s="696">
        <v>0</v>
      </c>
      <c r="N79" s="696">
        <v>101.0009769</v>
      </c>
      <c r="O79" s="696">
        <v>98.921217240000004</v>
      </c>
      <c r="P79" s="696">
        <v>98.849480869999994</v>
      </c>
      <c r="Q79" s="696">
        <v>98.849480869999994</v>
      </c>
      <c r="R79" s="696">
        <v>98.387009129999996</v>
      </c>
      <c r="S79" s="696">
        <v>97.72320268</v>
      </c>
      <c r="T79" s="696">
        <v>97.72320268</v>
      </c>
      <c r="U79" s="696">
        <v>97.482047170000001</v>
      </c>
      <c r="V79" s="696">
        <v>95.004730039999998</v>
      </c>
      <c r="W79" s="696">
        <v>90.165743140000004</v>
      </c>
      <c r="X79" s="696">
        <v>81.554164240000006</v>
      </c>
      <c r="Y79" s="696">
        <v>79.554632269999999</v>
      </c>
      <c r="Z79" s="696">
        <v>75.220611410000004</v>
      </c>
      <c r="AA79" s="696">
        <v>70.202318099999999</v>
      </c>
      <c r="AB79" s="696">
        <v>70.202318099999999</v>
      </c>
      <c r="AC79" s="696">
        <v>56.838566479999997</v>
      </c>
      <c r="AD79" s="696">
        <v>1.5326174910000001</v>
      </c>
      <c r="AE79" s="696">
        <v>1.4334160220000001</v>
      </c>
      <c r="AF79" s="696">
        <v>1.4334160220000001</v>
      </c>
      <c r="AG79" s="696">
        <v>1.4334160220000001</v>
      </c>
      <c r="AH79" s="696">
        <v>0</v>
      </c>
      <c r="AI79" s="696">
        <v>0</v>
      </c>
      <c r="AJ79" s="696">
        <v>0</v>
      </c>
      <c r="AK79" s="696">
        <v>0</v>
      </c>
      <c r="AL79" s="696">
        <v>0</v>
      </c>
      <c r="AM79" s="696">
        <v>0</v>
      </c>
      <c r="AN79" s="696">
        <v>0</v>
      </c>
      <c r="AO79" s="697">
        <v>0</v>
      </c>
      <c r="AP79" s="633"/>
      <c r="AQ79" s="695">
        <v>0</v>
      </c>
      <c r="AR79" s="696">
        <v>0</v>
      </c>
      <c r="AS79" s="696">
        <v>298471.37430000002</v>
      </c>
      <c r="AT79" s="696">
        <v>290890.11859999999</v>
      </c>
      <c r="AU79" s="696">
        <v>290640.22570000001</v>
      </c>
      <c r="AV79" s="696">
        <v>290640.22570000001</v>
      </c>
      <c r="AW79" s="693">
        <v>289029.2107</v>
      </c>
      <c r="AX79" s="696">
        <v>284649.3774</v>
      </c>
      <c r="AY79" s="696">
        <v>284649.3774</v>
      </c>
      <c r="AZ79" s="696">
        <v>283225.37959999999</v>
      </c>
      <c r="BA79" s="696">
        <v>272650.9289</v>
      </c>
      <c r="BB79" s="696">
        <v>240723.01329999999</v>
      </c>
      <c r="BC79" s="696">
        <v>179599.1611</v>
      </c>
      <c r="BD79" s="696">
        <v>167792.13630000001</v>
      </c>
      <c r="BE79" s="696">
        <v>149044.0172</v>
      </c>
      <c r="BF79" s="696">
        <v>130704.18119999999</v>
      </c>
      <c r="BG79" s="696">
        <v>130704.18119999999</v>
      </c>
      <c r="BH79" s="696">
        <v>105689.10430000001</v>
      </c>
      <c r="BI79" s="696">
        <v>1385.5554</v>
      </c>
      <c r="BJ79" s="696">
        <v>1012.7746239999999</v>
      </c>
      <c r="BK79" s="696">
        <v>1012.7746239999999</v>
      </c>
      <c r="BL79" s="696">
        <v>1012.7746239999999</v>
      </c>
      <c r="BM79" s="696">
        <v>0</v>
      </c>
      <c r="BN79" s="696">
        <v>0</v>
      </c>
      <c r="BO79" s="696">
        <v>0</v>
      </c>
      <c r="BP79" s="696">
        <v>0</v>
      </c>
      <c r="BQ79" s="696">
        <v>0</v>
      </c>
      <c r="BR79" s="696">
        <v>0</v>
      </c>
      <c r="BS79" s="696">
        <v>0</v>
      </c>
      <c r="BT79" s="697">
        <v>0</v>
      </c>
      <c r="BU79" s="163"/>
    </row>
    <row r="80" spans="2:73" ht="15.9">
      <c r="B80" s="691" t="s">
        <v>208</v>
      </c>
      <c r="C80" s="691" t="s">
        <v>760</v>
      </c>
      <c r="D80" s="691" t="s">
        <v>22</v>
      </c>
      <c r="E80" s="691" t="s">
        <v>736</v>
      </c>
      <c r="F80" s="750" t="s">
        <v>750</v>
      </c>
      <c r="G80" s="691" t="s">
        <v>737</v>
      </c>
      <c r="H80" s="751">
        <v>2014</v>
      </c>
      <c r="I80" s="691" t="s">
        <v>573</v>
      </c>
      <c r="J80" s="691" t="s">
        <v>588</v>
      </c>
      <c r="K80" s="633"/>
      <c r="L80" s="695">
        <v>0</v>
      </c>
      <c r="M80" s="696">
        <v>0</v>
      </c>
      <c r="N80" s="696">
        <v>0</v>
      </c>
      <c r="O80" s="696">
        <v>295.05080329999998</v>
      </c>
      <c r="P80" s="696">
        <v>294.93124269999998</v>
      </c>
      <c r="Q80" s="696">
        <v>294.93124269999998</v>
      </c>
      <c r="R80" s="696">
        <v>287.09418199999999</v>
      </c>
      <c r="S80" s="696">
        <v>287.09418199999999</v>
      </c>
      <c r="T80" s="696">
        <v>287.09418199999999</v>
      </c>
      <c r="U80" s="696">
        <v>282.13911919999998</v>
      </c>
      <c r="V80" s="696">
        <v>282.13911919999998</v>
      </c>
      <c r="W80" s="696">
        <v>254.6667831</v>
      </c>
      <c r="X80" s="696">
        <v>233.67473050000001</v>
      </c>
      <c r="Y80" s="696">
        <v>198.23196469999999</v>
      </c>
      <c r="Z80" s="696">
        <v>178.70733440000001</v>
      </c>
      <c r="AA80" s="696">
        <v>33.620175969999998</v>
      </c>
      <c r="AB80" s="696">
        <v>30.556452749999998</v>
      </c>
      <c r="AC80" s="696">
        <v>30.556452749999998</v>
      </c>
      <c r="AD80" s="696">
        <v>25.941777980000001</v>
      </c>
      <c r="AE80" s="696">
        <v>10.49002877</v>
      </c>
      <c r="AF80" s="696">
        <v>10.49002877</v>
      </c>
      <c r="AG80" s="696">
        <v>10.49002877</v>
      </c>
      <c r="AH80" s="696">
        <v>10.49002877</v>
      </c>
      <c r="AI80" s="696">
        <v>0</v>
      </c>
      <c r="AJ80" s="696">
        <v>0</v>
      </c>
      <c r="AK80" s="696">
        <v>0</v>
      </c>
      <c r="AL80" s="696">
        <v>0</v>
      </c>
      <c r="AM80" s="696">
        <v>0</v>
      </c>
      <c r="AN80" s="696">
        <v>0</v>
      </c>
      <c r="AO80" s="697">
        <v>0</v>
      </c>
      <c r="AP80" s="633"/>
      <c r="AQ80" s="695">
        <v>0</v>
      </c>
      <c r="AR80" s="696">
        <v>0</v>
      </c>
      <c r="AS80" s="696">
        <v>0</v>
      </c>
      <c r="AT80" s="696">
        <v>2346163.3289999999</v>
      </c>
      <c r="AU80" s="696">
        <v>2345746.84</v>
      </c>
      <c r="AV80" s="696">
        <v>2345746.84</v>
      </c>
      <c r="AW80" s="693">
        <v>2318355.9810000001</v>
      </c>
      <c r="AX80" s="696">
        <v>2318355.9810000001</v>
      </c>
      <c r="AY80" s="696">
        <v>2318355.9810000001</v>
      </c>
      <c r="AZ80" s="696">
        <v>2285450.2179999999</v>
      </c>
      <c r="BA80" s="696">
        <v>2285450.2179999999</v>
      </c>
      <c r="BB80" s="696">
        <v>2077333.86</v>
      </c>
      <c r="BC80" s="696">
        <v>1882296.6370000001</v>
      </c>
      <c r="BD80" s="696">
        <v>1596429.574</v>
      </c>
      <c r="BE80" s="696">
        <v>1401160.3330000001</v>
      </c>
      <c r="BF80" s="696">
        <v>274022.68400000001</v>
      </c>
      <c r="BG80" s="696">
        <v>263350.23920000001</v>
      </c>
      <c r="BH80" s="696">
        <v>263350.23920000001</v>
      </c>
      <c r="BI80" s="696">
        <v>212225.1746</v>
      </c>
      <c r="BJ80" s="696">
        <v>26898.709060000001</v>
      </c>
      <c r="BK80" s="696">
        <v>26898.709060000001</v>
      </c>
      <c r="BL80" s="696">
        <v>26898.709060000001</v>
      </c>
      <c r="BM80" s="696">
        <v>26898.709060000001</v>
      </c>
      <c r="BN80" s="696">
        <v>0</v>
      </c>
      <c r="BO80" s="696">
        <v>0</v>
      </c>
      <c r="BP80" s="696">
        <v>0</v>
      </c>
      <c r="BQ80" s="696">
        <v>0</v>
      </c>
      <c r="BR80" s="696">
        <v>0</v>
      </c>
      <c r="BS80" s="696">
        <v>0</v>
      </c>
      <c r="BT80" s="697">
        <v>0</v>
      </c>
      <c r="BU80" s="163"/>
    </row>
    <row r="81" spans="2:73">
      <c r="B81" s="691" t="s">
        <v>208</v>
      </c>
      <c r="C81" s="691" t="s">
        <v>759</v>
      </c>
      <c r="D81" s="691" t="s">
        <v>2</v>
      </c>
      <c r="E81" s="691" t="s">
        <v>736</v>
      </c>
      <c r="F81" s="750" t="s">
        <v>29</v>
      </c>
      <c r="G81" s="691" t="s">
        <v>737</v>
      </c>
      <c r="H81" s="751">
        <v>2014</v>
      </c>
      <c r="I81" s="691" t="s">
        <v>573</v>
      </c>
      <c r="J81" s="691" t="s">
        <v>588</v>
      </c>
      <c r="K81" s="633"/>
      <c r="L81" s="695">
        <v>0</v>
      </c>
      <c r="M81" s="696">
        <v>0</v>
      </c>
      <c r="N81" s="696">
        <v>0</v>
      </c>
      <c r="O81" s="696">
        <v>8.7021521600000007</v>
      </c>
      <c r="P81" s="696">
        <v>8.7021521600000007</v>
      </c>
      <c r="Q81" s="696">
        <v>8.7021521600000007</v>
      </c>
      <c r="R81" s="696">
        <v>8.7021521600000007</v>
      </c>
      <c r="S81" s="696">
        <v>0</v>
      </c>
      <c r="T81" s="696">
        <v>0</v>
      </c>
      <c r="U81" s="696">
        <v>0</v>
      </c>
      <c r="V81" s="696">
        <v>0</v>
      </c>
      <c r="W81" s="696">
        <v>0</v>
      </c>
      <c r="X81" s="696">
        <v>0</v>
      </c>
      <c r="Y81" s="696">
        <v>0</v>
      </c>
      <c r="Z81" s="696">
        <v>0</v>
      </c>
      <c r="AA81" s="696">
        <v>0</v>
      </c>
      <c r="AB81" s="696">
        <v>0</v>
      </c>
      <c r="AC81" s="696">
        <v>0</v>
      </c>
      <c r="AD81" s="696">
        <v>0</v>
      </c>
      <c r="AE81" s="696">
        <v>0</v>
      </c>
      <c r="AF81" s="696">
        <v>0</v>
      </c>
      <c r="AG81" s="696">
        <v>0</v>
      </c>
      <c r="AH81" s="696">
        <v>0</v>
      </c>
      <c r="AI81" s="696">
        <v>0</v>
      </c>
      <c r="AJ81" s="696">
        <v>0</v>
      </c>
      <c r="AK81" s="696">
        <v>0</v>
      </c>
      <c r="AL81" s="696">
        <v>0</v>
      </c>
      <c r="AM81" s="696">
        <v>0</v>
      </c>
      <c r="AN81" s="696">
        <v>0</v>
      </c>
      <c r="AO81" s="697">
        <v>0</v>
      </c>
      <c r="AP81" s="633"/>
      <c r="AQ81" s="695">
        <v>0</v>
      </c>
      <c r="AR81" s="696">
        <v>0</v>
      </c>
      <c r="AS81" s="696">
        <v>0</v>
      </c>
      <c r="AT81" s="696">
        <v>15516.47487</v>
      </c>
      <c r="AU81" s="696">
        <v>15516.47487</v>
      </c>
      <c r="AV81" s="696">
        <v>15516.47487</v>
      </c>
      <c r="AW81" s="693">
        <v>15516.47487</v>
      </c>
      <c r="AX81" s="696">
        <v>0</v>
      </c>
      <c r="AY81" s="696">
        <v>0</v>
      </c>
      <c r="AZ81" s="696">
        <v>0</v>
      </c>
      <c r="BA81" s="696">
        <v>0</v>
      </c>
      <c r="BB81" s="696">
        <v>0</v>
      </c>
      <c r="BC81" s="696">
        <v>0</v>
      </c>
      <c r="BD81" s="696">
        <v>0</v>
      </c>
      <c r="BE81" s="696">
        <v>0</v>
      </c>
      <c r="BF81" s="696">
        <v>0</v>
      </c>
      <c r="BG81" s="696">
        <v>0</v>
      </c>
      <c r="BH81" s="696">
        <v>0</v>
      </c>
      <c r="BI81" s="696">
        <v>0</v>
      </c>
      <c r="BJ81" s="696">
        <v>0</v>
      </c>
      <c r="BK81" s="696">
        <v>0</v>
      </c>
      <c r="BL81" s="696">
        <v>0</v>
      </c>
      <c r="BM81" s="696">
        <v>0</v>
      </c>
      <c r="BN81" s="696">
        <v>0</v>
      </c>
      <c r="BO81" s="696">
        <v>0</v>
      </c>
      <c r="BP81" s="696">
        <v>0</v>
      </c>
      <c r="BQ81" s="696">
        <v>0</v>
      </c>
      <c r="BR81" s="696">
        <v>0</v>
      </c>
      <c r="BS81" s="696">
        <v>0</v>
      </c>
      <c r="BT81" s="697">
        <v>0</v>
      </c>
    </row>
    <row r="82" spans="2:73" ht="15.9">
      <c r="B82" s="691" t="s">
        <v>208</v>
      </c>
      <c r="C82" s="691" t="s">
        <v>759</v>
      </c>
      <c r="D82" s="691" t="s">
        <v>1</v>
      </c>
      <c r="E82" s="691" t="s">
        <v>736</v>
      </c>
      <c r="F82" s="750" t="s">
        <v>29</v>
      </c>
      <c r="G82" s="691" t="s">
        <v>737</v>
      </c>
      <c r="H82" s="751">
        <v>2014</v>
      </c>
      <c r="I82" s="691" t="s">
        <v>573</v>
      </c>
      <c r="J82" s="691" t="s">
        <v>588</v>
      </c>
      <c r="K82" s="633"/>
      <c r="L82" s="695">
        <v>0</v>
      </c>
      <c r="M82" s="696">
        <v>0</v>
      </c>
      <c r="N82" s="696">
        <v>0</v>
      </c>
      <c r="O82" s="696">
        <v>0.23350859500000001</v>
      </c>
      <c r="P82" s="696">
        <v>0.23350859500000001</v>
      </c>
      <c r="Q82" s="696">
        <v>0.23350859500000001</v>
      </c>
      <c r="R82" s="696">
        <v>0</v>
      </c>
      <c r="S82" s="696">
        <v>0</v>
      </c>
      <c r="T82" s="696">
        <v>0</v>
      </c>
      <c r="U82" s="696">
        <v>0</v>
      </c>
      <c r="V82" s="696">
        <v>0</v>
      </c>
      <c r="W82" s="696">
        <v>0</v>
      </c>
      <c r="X82" s="696">
        <v>0</v>
      </c>
      <c r="Y82" s="696">
        <v>0</v>
      </c>
      <c r="Z82" s="696">
        <v>0</v>
      </c>
      <c r="AA82" s="696">
        <v>0</v>
      </c>
      <c r="AB82" s="696">
        <v>0</v>
      </c>
      <c r="AC82" s="696">
        <v>0</v>
      </c>
      <c r="AD82" s="696">
        <v>0</v>
      </c>
      <c r="AE82" s="696">
        <v>0</v>
      </c>
      <c r="AF82" s="696">
        <v>0</v>
      </c>
      <c r="AG82" s="696">
        <v>0</v>
      </c>
      <c r="AH82" s="696">
        <v>0</v>
      </c>
      <c r="AI82" s="696">
        <v>0</v>
      </c>
      <c r="AJ82" s="696">
        <v>0</v>
      </c>
      <c r="AK82" s="696">
        <v>0</v>
      </c>
      <c r="AL82" s="696">
        <v>0</v>
      </c>
      <c r="AM82" s="696">
        <v>0</v>
      </c>
      <c r="AN82" s="696">
        <v>0</v>
      </c>
      <c r="AO82" s="697">
        <v>0</v>
      </c>
      <c r="AP82" s="633"/>
      <c r="AQ82" s="695">
        <v>0</v>
      </c>
      <c r="AR82" s="696">
        <v>0</v>
      </c>
      <c r="AS82" s="696">
        <v>0</v>
      </c>
      <c r="AT82" s="696">
        <v>208.81609320000001</v>
      </c>
      <c r="AU82" s="696">
        <v>208.81609320000001</v>
      </c>
      <c r="AV82" s="696">
        <v>208.81609320000001</v>
      </c>
      <c r="AW82" s="693">
        <v>0</v>
      </c>
      <c r="AX82" s="696">
        <v>0</v>
      </c>
      <c r="AY82" s="696">
        <v>0</v>
      </c>
      <c r="AZ82" s="696">
        <v>0</v>
      </c>
      <c r="BA82" s="696">
        <v>0</v>
      </c>
      <c r="BB82" s="696">
        <v>0</v>
      </c>
      <c r="BC82" s="696">
        <v>0</v>
      </c>
      <c r="BD82" s="696">
        <v>0</v>
      </c>
      <c r="BE82" s="696">
        <v>0</v>
      </c>
      <c r="BF82" s="696">
        <v>0</v>
      </c>
      <c r="BG82" s="696">
        <v>0</v>
      </c>
      <c r="BH82" s="696">
        <v>0</v>
      </c>
      <c r="BI82" s="696">
        <v>0</v>
      </c>
      <c r="BJ82" s="696">
        <v>0</v>
      </c>
      <c r="BK82" s="696">
        <v>0</v>
      </c>
      <c r="BL82" s="696">
        <v>0</v>
      </c>
      <c r="BM82" s="696">
        <v>0</v>
      </c>
      <c r="BN82" s="696">
        <v>0</v>
      </c>
      <c r="BO82" s="696">
        <v>0</v>
      </c>
      <c r="BP82" s="696">
        <v>0</v>
      </c>
      <c r="BQ82" s="696">
        <v>0</v>
      </c>
      <c r="BR82" s="696">
        <v>0</v>
      </c>
      <c r="BS82" s="696">
        <v>0</v>
      </c>
      <c r="BT82" s="697">
        <v>0</v>
      </c>
      <c r="BU82" s="163"/>
    </row>
    <row r="83" spans="2:73" ht="15.9">
      <c r="B83" s="691" t="s">
        <v>208</v>
      </c>
      <c r="C83" s="691" t="s">
        <v>759</v>
      </c>
      <c r="D83" s="691" t="s">
        <v>1</v>
      </c>
      <c r="E83" s="691" t="s">
        <v>736</v>
      </c>
      <c r="F83" s="750" t="s">
        <v>29</v>
      </c>
      <c r="G83" s="691" t="s">
        <v>737</v>
      </c>
      <c r="H83" s="751">
        <v>2014</v>
      </c>
      <c r="I83" s="691" t="s">
        <v>573</v>
      </c>
      <c r="J83" s="691" t="s">
        <v>588</v>
      </c>
      <c r="K83" s="633"/>
      <c r="L83" s="695">
        <v>0</v>
      </c>
      <c r="M83" s="696">
        <v>0</v>
      </c>
      <c r="N83" s="696">
        <v>0</v>
      </c>
      <c r="O83" s="696">
        <v>0.17698983400000001</v>
      </c>
      <c r="P83" s="696">
        <v>0.17698983400000001</v>
      </c>
      <c r="Q83" s="696">
        <v>0.17698983400000001</v>
      </c>
      <c r="R83" s="696">
        <v>0.17698983400000001</v>
      </c>
      <c r="S83" s="696">
        <v>0</v>
      </c>
      <c r="T83" s="696">
        <v>0</v>
      </c>
      <c r="U83" s="696">
        <v>0</v>
      </c>
      <c r="V83" s="696">
        <v>0</v>
      </c>
      <c r="W83" s="696">
        <v>0</v>
      </c>
      <c r="X83" s="696">
        <v>0</v>
      </c>
      <c r="Y83" s="696">
        <v>0</v>
      </c>
      <c r="Z83" s="696">
        <v>0</v>
      </c>
      <c r="AA83" s="696">
        <v>0</v>
      </c>
      <c r="AB83" s="696">
        <v>0</v>
      </c>
      <c r="AC83" s="696">
        <v>0</v>
      </c>
      <c r="AD83" s="696">
        <v>0</v>
      </c>
      <c r="AE83" s="696">
        <v>0</v>
      </c>
      <c r="AF83" s="696">
        <v>0</v>
      </c>
      <c r="AG83" s="696">
        <v>0</v>
      </c>
      <c r="AH83" s="696">
        <v>0</v>
      </c>
      <c r="AI83" s="696">
        <v>0</v>
      </c>
      <c r="AJ83" s="696">
        <v>0</v>
      </c>
      <c r="AK83" s="696">
        <v>0</v>
      </c>
      <c r="AL83" s="696">
        <v>0</v>
      </c>
      <c r="AM83" s="696">
        <v>0</v>
      </c>
      <c r="AN83" s="696">
        <v>0</v>
      </c>
      <c r="AO83" s="697">
        <v>0</v>
      </c>
      <c r="AP83" s="633"/>
      <c r="AQ83" s="695">
        <v>0</v>
      </c>
      <c r="AR83" s="696">
        <v>0</v>
      </c>
      <c r="AS83" s="696">
        <v>0</v>
      </c>
      <c r="AT83" s="696">
        <v>315.58380820000002</v>
      </c>
      <c r="AU83" s="696">
        <v>315.58380820000002</v>
      </c>
      <c r="AV83" s="696">
        <v>315.58380820000002</v>
      </c>
      <c r="AW83" s="693">
        <v>315.58380820000002</v>
      </c>
      <c r="AX83" s="696">
        <v>0</v>
      </c>
      <c r="AY83" s="696">
        <v>0</v>
      </c>
      <c r="AZ83" s="696">
        <v>0</v>
      </c>
      <c r="BA83" s="696">
        <v>0</v>
      </c>
      <c r="BB83" s="696">
        <v>0</v>
      </c>
      <c r="BC83" s="696">
        <v>0</v>
      </c>
      <c r="BD83" s="696">
        <v>0</v>
      </c>
      <c r="BE83" s="696">
        <v>0</v>
      </c>
      <c r="BF83" s="696">
        <v>0</v>
      </c>
      <c r="BG83" s="696">
        <v>0</v>
      </c>
      <c r="BH83" s="696">
        <v>0</v>
      </c>
      <c r="BI83" s="696">
        <v>0</v>
      </c>
      <c r="BJ83" s="696">
        <v>0</v>
      </c>
      <c r="BK83" s="696">
        <v>0</v>
      </c>
      <c r="BL83" s="696">
        <v>0</v>
      </c>
      <c r="BM83" s="696">
        <v>0</v>
      </c>
      <c r="BN83" s="696">
        <v>0</v>
      </c>
      <c r="BO83" s="696">
        <v>0</v>
      </c>
      <c r="BP83" s="696">
        <v>0</v>
      </c>
      <c r="BQ83" s="696">
        <v>0</v>
      </c>
      <c r="BR83" s="696">
        <v>0</v>
      </c>
      <c r="BS83" s="696">
        <v>0</v>
      </c>
      <c r="BT83" s="697">
        <v>0</v>
      </c>
      <c r="BU83" s="163"/>
    </row>
    <row r="84" spans="2:73" ht="15.9">
      <c r="B84" s="691" t="s">
        <v>208</v>
      </c>
      <c r="C84" s="691" t="s">
        <v>759</v>
      </c>
      <c r="D84" s="691" t="s">
        <v>1</v>
      </c>
      <c r="E84" s="691" t="s">
        <v>736</v>
      </c>
      <c r="F84" s="750" t="s">
        <v>29</v>
      </c>
      <c r="G84" s="691" t="s">
        <v>737</v>
      </c>
      <c r="H84" s="751">
        <v>2014</v>
      </c>
      <c r="I84" s="691" t="s">
        <v>573</v>
      </c>
      <c r="J84" s="691" t="s">
        <v>588</v>
      </c>
      <c r="K84" s="633"/>
      <c r="L84" s="695">
        <v>0</v>
      </c>
      <c r="M84" s="696">
        <v>0</v>
      </c>
      <c r="N84" s="696">
        <v>0</v>
      </c>
      <c r="O84" s="696">
        <v>2.5789923168035234</v>
      </c>
      <c r="P84" s="696">
        <v>2.5789923168035234</v>
      </c>
      <c r="Q84" s="696">
        <v>2.5789923168035234</v>
      </c>
      <c r="R84" s="696">
        <v>2.5789923168035234</v>
      </c>
      <c r="S84" s="696">
        <v>0</v>
      </c>
      <c r="T84" s="696">
        <v>0</v>
      </c>
      <c r="U84" s="696">
        <v>0</v>
      </c>
      <c r="V84" s="696">
        <v>0</v>
      </c>
      <c r="W84" s="696">
        <v>0</v>
      </c>
      <c r="X84" s="696">
        <v>0</v>
      </c>
      <c r="Y84" s="696">
        <v>0</v>
      </c>
      <c r="Z84" s="696">
        <v>0</v>
      </c>
      <c r="AA84" s="696">
        <v>0</v>
      </c>
      <c r="AB84" s="696">
        <v>0</v>
      </c>
      <c r="AC84" s="696">
        <v>0</v>
      </c>
      <c r="AD84" s="696">
        <v>0</v>
      </c>
      <c r="AE84" s="696">
        <v>0</v>
      </c>
      <c r="AF84" s="696">
        <v>0</v>
      </c>
      <c r="AG84" s="696">
        <v>0</v>
      </c>
      <c r="AH84" s="696">
        <v>0</v>
      </c>
      <c r="AI84" s="696">
        <v>0</v>
      </c>
      <c r="AJ84" s="696">
        <v>0</v>
      </c>
      <c r="AK84" s="696">
        <v>0</v>
      </c>
      <c r="AL84" s="696">
        <v>0</v>
      </c>
      <c r="AM84" s="696">
        <v>0</v>
      </c>
      <c r="AN84" s="696">
        <v>0</v>
      </c>
      <c r="AO84" s="697">
        <v>0</v>
      </c>
      <c r="AP84" s="633"/>
      <c r="AQ84" s="695">
        <v>0</v>
      </c>
      <c r="AR84" s="696">
        <v>0</v>
      </c>
      <c r="AS84" s="696">
        <v>0</v>
      </c>
      <c r="AT84" s="696">
        <v>18673.370697660241</v>
      </c>
      <c r="AU84" s="696">
        <v>18673.370697660241</v>
      </c>
      <c r="AV84" s="696">
        <v>18673.370697660241</v>
      </c>
      <c r="AW84" s="693">
        <v>18673.370697660241</v>
      </c>
      <c r="AX84" s="696">
        <v>0</v>
      </c>
      <c r="AY84" s="696">
        <v>0</v>
      </c>
      <c r="AZ84" s="696">
        <v>0</v>
      </c>
      <c r="BA84" s="696">
        <v>0</v>
      </c>
      <c r="BB84" s="696">
        <v>0</v>
      </c>
      <c r="BC84" s="696">
        <v>0</v>
      </c>
      <c r="BD84" s="696">
        <v>0</v>
      </c>
      <c r="BE84" s="696">
        <v>0</v>
      </c>
      <c r="BF84" s="696">
        <v>0</v>
      </c>
      <c r="BG84" s="696">
        <v>0</v>
      </c>
      <c r="BH84" s="696">
        <v>0</v>
      </c>
      <c r="BI84" s="696">
        <v>0</v>
      </c>
      <c r="BJ84" s="696">
        <v>0</v>
      </c>
      <c r="BK84" s="696">
        <v>0</v>
      </c>
      <c r="BL84" s="696">
        <v>0</v>
      </c>
      <c r="BM84" s="696">
        <v>0</v>
      </c>
      <c r="BN84" s="696">
        <v>0</v>
      </c>
      <c r="BO84" s="696">
        <v>0</v>
      </c>
      <c r="BP84" s="696">
        <v>0</v>
      </c>
      <c r="BQ84" s="696">
        <v>0</v>
      </c>
      <c r="BR84" s="696">
        <v>0</v>
      </c>
      <c r="BS84" s="696">
        <v>0</v>
      </c>
      <c r="BT84" s="697">
        <v>0</v>
      </c>
      <c r="BU84" s="163"/>
    </row>
    <row r="85" spans="2:73">
      <c r="B85" s="691" t="s">
        <v>208</v>
      </c>
      <c r="C85" s="691" t="s">
        <v>759</v>
      </c>
      <c r="D85" s="691" t="s">
        <v>1</v>
      </c>
      <c r="E85" s="691" t="s">
        <v>736</v>
      </c>
      <c r="F85" s="750" t="s">
        <v>29</v>
      </c>
      <c r="G85" s="691" t="s">
        <v>737</v>
      </c>
      <c r="H85" s="751">
        <v>2014</v>
      </c>
      <c r="I85" s="691" t="s">
        <v>573</v>
      </c>
      <c r="J85" s="691" t="s">
        <v>588</v>
      </c>
      <c r="K85" s="633"/>
      <c r="L85" s="695">
        <v>0</v>
      </c>
      <c r="M85" s="696">
        <v>0</v>
      </c>
      <c r="N85" s="696">
        <v>0</v>
      </c>
      <c r="O85" s="696">
        <v>4.2045977624726323</v>
      </c>
      <c r="P85" s="696">
        <v>4.2045977624726323</v>
      </c>
      <c r="Q85" s="696">
        <v>4.2045977624726323</v>
      </c>
      <c r="R85" s="696">
        <v>4.2045977624726323</v>
      </c>
      <c r="S85" s="696">
        <v>4.2045977624726323</v>
      </c>
      <c r="T85" s="696">
        <v>0</v>
      </c>
      <c r="U85" s="696">
        <v>0</v>
      </c>
      <c r="V85" s="696">
        <v>0</v>
      </c>
      <c r="W85" s="696">
        <v>0</v>
      </c>
      <c r="X85" s="696">
        <v>0</v>
      </c>
      <c r="Y85" s="696">
        <v>0</v>
      </c>
      <c r="Z85" s="696">
        <v>0</v>
      </c>
      <c r="AA85" s="696">
        <v>0</v>
      </c>
      <c r="AB85" s="696">
        <v>0</v>
      </c>
      <c r="AC85" s="696">
        <v>0</v>
      </c>
      <c r="AD85" s="696">
        <v>0</v>
      </c>
      <c r="AE85" s="696">
        <v>0</v>
      </c>
      <c r="AF85" s="696">
        <v>0</v>
      </c>
      <c r="AG85" s="696">
        <v>0</v>
      </c>
      <c r="AH85" s="696">
        <v>0</v>
      </c>
      <c r="AI85" s="696">
        <v>0</v>
      </c>
      <c r="AJ85" s="696">
        <v>0</v>
      </c>
      <c r="AK85" s="696">
        <v>0</v>
      </c>
      <c r="AL85" s="696">
        <v>0</v>
      </c>
      <c r="AM85" s="696">
        <v>0</v>
      </c>
      <c r="AN85" s="696">
        <v>0</v>
      </c>
      <c r="AO85" s="697">
        <v>0</v>
      </c>
      <c r="AP85" s="633"/>
      <c r="AQ85" s="695">
        <v>0</v>
      </c>
      <c r="AR85" s="696">
        <v>0</v>
      </c>
      <c r="AS85" s="696">
        <v>0</v>
      </c>
      <c r="AT85" s="696">
        <v>28609.682625422112</v>
      </c>
      <c r="AU85" s="696">
        <v>28609.682625422112</v>
      </c>
      <c r="AV85" s="696">
        <v>28609.682625422112</v>
      </c>
      <c r="AW85" s="693">
        <v>28609.682625422112</v>
      </c>
      <c r="AX85" s="696">
        <v>28609.682625422112</v>
      </c>
      <c r="AY85" s="696">
        <v>0</v>
      </c>
      <c r="AZ85" s="696">
        <v>0</v>
      </c>
      <c r="BA85" s="696">
        <v>0</v>
      </c>
      <c r="BB85" s="696">
        <v>0</v>
      </c>
      <c r="BC85" s="696">
        <v>0</v>
      </c>
      <c r="BD85" s="696">
        <v>0</v>
      </c>
      <c r="BE85" s="696">
        <v>0</v>
      </c>
      <c r="BF85" s="696">
        <v>0</v>
      </c>
      <c r="BG85" s="696">
        <v>0</v>
      </c>
      <c r="BH85" s="696">
        <v>0</v>
      </c>
      <c r="BI85" s="696">
        <v>0</v>
      </c>
      <c r="BJ85" s="696">
        <v>0</v>
      </c>
      <c r="BK85" s="696">
        <v>0</v>
      </c>
      <c r="BL85" s="696">
        <v>0</v>
      </c>
      <c r="BM85" s="696">
        <v>0</v>
      </c>
      <c r="BN85" s="696">
        <v>0</v>
      </c>
      <c r="BO85" s="696">
        <v>0</v>
      </c>
      <c r="BP85" s="696">
        <v>0</v>
      </c>
      <c r="BQ85" s="696">
        <v>0</v>
      </c>
      <c r="BR85" s="696">
        <v>0</v>
      </c>
      <c r="BS85" s="696">
        <v>0</v>
      </c>
      <c r="BT85" s="697">
        <v>0</v>
      </c>
    </row>
    <row r="86" spans="2:73">
      <c r="B86" s="691" t="s">
        <v>208</v>
      </c>
      <c r="C86" s="691" t="s">
        <v>759</v>
      </c>
      <c r="D86" s="691" t="s">
        <v>5</v>
      </c>
      <c r="E86" s="691" t="s">
        <v>736</v>
      </c>
      <c r="F86" s="750" t="s">
        <v>29</v>
      </c>
      <c r="G86" s="691" t="s">
        <v>737</v>
      </c>
      <c r="H86" s="751">
        <v>2014</v>
      </c>
      <c r="I86" s="691" t="s">
        <v>573</v>
      </c>
      <c r="J86" s="691" t="s">
        <v>588</v>
      </c>
      <c r="K86" s="633"/>
      <c r="L86" s="695">
        <v>0</v>
      </c>
      <c r="M86" s="696">
        <v>0</v>
      </c>
      <c r="N86" s="696">
        <v>0</v>
      </c>
      <c r="O86" s="696">
        <v>69.582491730000001</v>
      </c>
      <c r="P86" s="696">
        <v>60.737963440000001</v>
      </c>
      <c r="Q86" s="696">
        <v>56.128685019999999</v>
      </c>
      <c r="R86" s="696">
        <v>56.128685019999999</v>
      </c>
      <c r="S86" s="696">
        <v>56.128685019999999</v>
      </c>
      <c r="T86" s="696">
        <v>56.128685019999999</v>
      </c>
      <c r="U86" s="696">
        <v>56.128685019999999</v>
      </c>
      <c r="V86" s="696">
        <v>56.08670635</v>
      </c>
      <c r="W86" s="696">
        <v>56.08670635</v>
      </c>
      <c r="X86" s="696">
        <v>52.360839740000003</v>
      </c>
      <c r="Y86" s="696">
        <v>47.651579720000001</v>
      </c>
      <c r="Z86" s="696">
        <v>40.365281660000001</v>
      </c>
      <c r="AA86" s="696">
        <v>40.365281660000001</v>
      </c>
      <c r="AB86" s="696">
        <v>40.171044770000002</v>
      </c>
      <c r="AC86" s="696">
        <v>40.171044770000002</v>
      </c>
      <c r="AD86" s="696">
        <v>40.08899263</v>
      </c>
      <c r="AE86" s="696">
        <v>32.589717229999998</v>
      </c>
      <c r="AF86" s="696">
        <v>32.589717229999998</v>
      </c>
      <c r="AG86" s="696">
        <v>32.589717229999998</v>
      </c>
      <c r="AH86" s="696">
        <v>32.589717229999998</v>
      </c>
      <c r="AI86" s="696">
        <v>0</v>
      </c>
      <c r="AJ86" s="696">
        <v>0</v>
      </c>
      <c r="AK86" s="696">
        <v>0</v>
      </c>
      <c r="AL86" s="696">
        <v>0</v>
      </c>
      <c r="AM86" s="696">
        <v>0</v>
      </c>
      <c r="AN86" s="696">
        <v>0</v>
      </c>
      <c r="AO86" s="697">
        <v>0</v>
      </c>
      <c r="AP86" s="633"/>
      <c r="AQ86" s="695">
        <v>0</v>
      </c>
      <c r="AR86" s="696">
        <v>0</v>
      </c>
      <c r="AS86" s="696">
        <v>0</v>
      </c>
      <c r="AT86" s="696">
        <v>1063216.1089999999</v>
      </c>
      <c r="AU86" s="696">
        <v>922328.74360000005</v>
      </c>
      <c r="AV86" s="696">
        <v>848906.04960000003</v>
      </c>
      <c r="AW86" s="693">
        <v>848906.04960000003</v>
      </c>
      <c r="AX86" s="696">
        <v>848906.04960000003</v>
      </c>
      <c r="AY86" s="696">
        <v>848906.04960000003</v>
      </c>
      <c r="AZ86" s="696">
        <v>848906.04960000003</v>
      </c>
      <c r="BA86" s="696">
        <v>848538.31640000001</v>
      </c>
      <c r="BB86" s="696">
        <v>848538.31640000001</v>
      </c>
      <c r="BC86" s="696">
        <v>789187.77619999996</v>
      </c>
      <c r="BD86" s="696">
        <v>767240.80610000005</v>
      </c>
      <c r="BE86" s="696">
        <v>648785.24040000001</v>
      </c>
      <c r="BF86" s="696">
        <v>648785.24040000001</v>
      </c>
      <c r="BG86" s="696">
        <v>639494.69160000002</v>
      </c>
      <c r="BH86" s="696">
        <v>639494.69160000002</v>
      </c>
      <c r="BI86" s="696">
        <v>638590.59310000006</v>
      </c>
      <c r="BJ86" s="696">
        <v>519132.19779999997</v>
      </c>
      <c r="BK86" s="696">
        <v>519132.19779999997</v>
      </c>
      <c r="BL86" s="696">
        <v>519132.19779999997</v>
      </c>
      <c r="BM86" s="696">
        <v>519132.19779999997</v>
      </c>
      <c r="BN86" s="696">
        <v>0</v>
      </c>
      <c r="BO86" s="696">
        <v>0</v>
      </c>
      <c r="BP86" s="696">
        <v>0</v>
      </c>
      <c r="BQ86" s="696">
        <v>0</v>
      </c>
      <c r="BR86" s="696">
        <v>0</v>
      </c>
      <c r="BS86" s="696">
        <v>0</v>
      </c>
      <c r="BT86" s="697">
        <v>0</v>
      </c>
    </row>
    <row r="87" spans="2:73">
      <c r="B87" s="691" t="s">
        <v>208</v>
      </c>
      <c r="C87" s="691" t="s">
        <v>759</v>
      </c>
      <c r="D87" s="691" t="s">
        <v>4</v>
      </c>
      <c r="E87" s="691" t="s">
        <v>736</v>
      </c>
      <c r="F87" s="750" t="s">
        <v>29</v>
      </c>
      <c r="G87" s="691" t="s">
        <v>737</v>
      </c>
      <c r="H87" s="751">
        <v>2013</v>
      </c>
      <c r="I87" s="691" t="s">
        <v>573</v>
      </c>
      <c r="J87" s="691" t="s">
        <v>581</v>
      </c>
      <c r="K87" s="633"/>
      <c r="L87" s="695">
        <v>0</v>
      </c>
      <c r="M87" s="696">
        <v>0</v>
      </c>
      <c r="N87" s="696">
        <v>1.4E-2</v>
      </c>
      <c r="O87" s="696">
        <v>1.4E-2</v>
      </c>
      <c r="P87" s="696">
        <v>1.4E-2</v>
      </c>
      <c r="Q87" s="696">
        <v>1.2E-2</v>
      </c>
      <c r="R87" s="696">
        <v>1.2E-2</v>
      </c>
      <c r="S87" s="696">
        <v>1.2E-2</v>
      </c>
      <c r="T87" s="696">
        <v>1.2E-2</v>
      </c>
      <c r="U87" s="696">
        <v>1.2E-2</v>
      </c>
      <c r="V87" s="696">
        <v>0.01</v>
      </c>
      <c r="W87" s="696">
        <v>0.01</v>
      </c>
      <c r="X87" s="696">
        <v>8.0000000000000002E-3</v>
      </c>
      <c r="Y87" s="696">
        <v>8.0000000000000002E-3</v>
      </c>
      <c r="Z87" s="696">
        <v>8.0000000000000002E-3</v>
      </c>
      <c r="AA87" s="696">
        <v>8.0000000000000002E-3</v>
      </c>
      <c r="AB87" s="696">
        <v>8.0000000000000002E-3</v>
      </c>
      <c r="AC87" s="696">
        <v>8.0000000000000002E-3</v>
      </c>
      <c r="AD87" s="696">
        <v>4.0000000000000001E-3</v>
      </c>
      <c r="AE87" s="696">
        <v>4.0000000000000001E-3</v>
      </c>
      <c r="AF87" s="696">
        <v>4.0000000000000001E-3</v>
      </c>
      <c r="AG87" s="696">
        <v>4.0000000000000001E-3</v>
      </c>
      <c r="AH87" s="696">
        <v>0</v>
      </c>
      <c r="AI87" s="696">
        <v>0</v>
      </c>
      <c r="AJ87" s="696">
        <v>0</v>
      </c>
      <c r="AK87" s="696">
        <v>0</v>
      </c>
      <c r="AL87" s="696">
        <v>0</v>
      </c>
      <c r="AM87" s="696">
        <v>0</v>
      </c>
      <c r="AN87" s="696">
        <v>0</v>
      </c>
      <c r="AO87" s="697">
        <v>0</v>
      </c>
      <c r="AP87" s="633"/>
      <c r="AQ87" s="695">
        <v>0</v>
      </c>
      <c r="AR87" s="696">
        <v>0</v>
      </c>
      <c r="AS87" s="696">
        <v>204</v>
      </c>
      <c r="AT87" s="696">
        <v>204</v>
      </c>
      <c r="AU87" s="696">
        <v>194</v>
      </c>
      <c r="AV87" s="696">
        <v>168</v>
      </c>
      <c r="AW87" s="693">
        <v>168</v>
      </c>
      <c r="AX87" s="696">
        <v>168</v>
      </c>
      <c r="AY87" s="696">
        <v>168</v>
      </c>
      <c r="AZ87" s="696">
        <v>168</v>
      </c>
      <c r="BA87" s="696">
        <v>141</v>
      </c>
      <c r="BB87" s="696">
        <v>141</v>
      </c>
      <c r="BC87" s="696">
        <v>134</v>
      </c>
      <c r="BD87" s="696">
        <v>134</v>
      </c>
      <c r="BE87" s="696">
        <v>134</v>
      </c>
      <c r="BF87" s="696">
        <v>134</v>
      </c>
      <c r="BG87" s="696">
        <v>134</v>
      </c>
      <c r="BH87" s="696">
        <v>134</v>
      </c>
      <c r="BI87" s="696">
        <v>70</v>
      </c>
      <c r="BJ87" s="696">
        <v>70</v>
      </c>
      <c r="BK87" s="696">
        <v>70</v>
      </c>
      <c r="BL87" s="696">
        <v>70</v>
      </c>
      <c r="BM87" s="696">
        <v>0</v>
      </c>
      <c r="BN87" s="696">
        <v>0</v>
      </c>
      <c r="BO87" s="696">
        <v>0</v>
      </c>
      <c r="BP87" s="696">
        <v>0</v>
      </c>
      <c r="BQ87" s="696">
        <v>0</v>
      </c>
      <c r="BR87" s="696">
        <v>0</v>
      </c>
      <c r="BS87" s="696">
        <v>0</v>
      </c>
      <c r="BT87" s="697">
        <v>0</v>
      </c>
    </row>
    <row r="88" spans="2:73">
      <c r="B88" s="691" t="s">
        <v>208</v>
      </c>
      <c r="C88" s="691" t="s">
        <v>759</v>
      </c>
      <c r="D88" s="691" t="s">
        <v>4</v>
      </c>
      <c r="E88" s="691" t="s">
        <v>736</v>
      </c>
      <c r="F88" s="750" t="s">
        <v>29</v>
      </c>
      <c r="G88" s="691" t="s">
        <v>737</v>
      </c>
      <c r="H88" s="751">
        <v>2014</v>
      </c>
      <c r="I88" s="691" t="s">
        <v>573</v>
      </c>
      <c r="J88" s="691" t="s">
        <v>588</v>
      </c>
      <c r="K88" s="633"/>
      <c r="L88" s="695">
        <v>0</v>
      </c>
      <c r="M88" s="696">
        <v>0</v>
      </c>
      <c r="N88" s="696">
        <v>0</v>
      </c>
      <c r="O88" s="696">
        <v>18.318523890000002</v>
      </c>
      <c r="P88" s="696">
        <v>17.261716329999999</v>
      </c>
      <c r="Q88" s="696">
        <v>16.749156159999998</v>
      </c>
      <c r="R88" s="696">
        <v>16.749156159999998</v>
      </c>
      <c r="S88" s="696">
        <v>16.749156159999998</v>
      </c>
      <c r="T88" s="696">
        <v>16.749156159999998</v>
      </c>
      <c r="U88" s="696">
        <v>16.749156159999998</v>
      </c>
      <c r="V88" s="696">
        <v>16.69736674</v>
      </c>
      <c r="W88" s="696">
        <v>16.69736674</v>
      </c>
      <c r="X88" s="696">
        <v>14.687124949999999</v>
      </c>
      <c r="Y88" s="696">
        <v>10.67478427</v>
      </c>
      <c r="Z88" s="696">
        <v>10.67452143</v>
      </c>
      <c r="AA88" s="696">
        <v>10.67452143</v>
      </c>
      <c r="AB88" s="696">
        <v>10.65344108</v>
      </c>
      <c r="AC88" s="696">
        <v>10.65344108</v>
      </c>
      <c r="AD88" s="696">
        <v>10.63507534</v>
      </c>
      <c r="AE88" s="696">
        <v>4.7878682780000004</v>
      </c>
      <c r="AF88" s="696">
        <v>4.7878682780000004</v>
      </c>
      <c r="AG88" s="696">
        <v>4.7878682780000004</v>
      </c>
      <c r="AH88" s="696">
        <v>4.7878682780000004</v>
      </c>
      <c r="AI88" s="696">
        <v>0</v>
      </c>
      <c r="AJ88" s="696">
        <v>0</v>
      </c>
      <c r="AK88" s="696">
        <v>0</v>
      </c>
      <c r="AL88" s="696">
        <v>0</v>
      </c>
      <c r="AM88" s="696">
        <v>0</v>
      </c>
      <c r="AN88" s="696">
        <v>0</v>
      </c>
      <c r="AO88" s="697">
        <v>0</v>
      </c>
      <c r="AP88" s="633"/>
      <c r="AQ88" s="698">
        <v>0</v>
      </c>
      <c r="AR88" s="699">
        <v>0</v>
      </c>
      <c r="AS88" s="699">
        <v>0</v>
      </c>
      <c r="AT88" s="699">
        <v>245066.6292</v>
      </c>
      <c r="AU88" s="699">
        <v>228236.80619999999</v>
      </c>
      <c r="AV88" s="699">
        <v>220076.47659999999</v>
      </c>
      <c r="AW88" s="693">
        <v>220076.47659999999</v>
      </c>
      <c r="AX88" s="699">
        <v>220076.47659999999</v>
      </c>
      <c r="AY88" s="699">
        <v>220076.47659999999</v>
      </c>
      <c r="AZ88" s="699">
        <v>220076.47659999999</v>
      </c>
      <c r="BA88" s="699">
        <v>219599.4896</v>
      </c>
      <c r="BB88" s="699">
        <v>219599.4896</v>
      </c>
      <c r="BC88" s="699">
        <v>187577.6948</v>
      </c>
      <c r="BD88" s="699">
        <v>172781.40760000001</v>
      </c>
      <c r="BE88" s="699">
        <v>170615.3432</v>
      </c>
      <c r="BF88" s="699">
        <v>170615.3432</v>
      </c>
      <c r="BG88" s="699">
        <v>169594.4914</v>
      </c>
      <c r="BH88" s="699">
        <v>169594.4914</v>
      </c>
      <c r="BI88" s="699">
        <v>169392.12700000001</v>
      </c>
      <c r="BJ88" s="699">
        <v>76267.509919999997</v>
      </c>
      <c r="BK88" s="699">
        <v>76267.509919999997</v>
      </c>
      <c r="BL88" s="699">
        <v>76267.509919999997</v>
      </c>
      <c r="BM88" s="699">
        <v>76267.509919999997</v>
      </c>
      <c r="BN88" s="699">
        <v>0</v>
      </c>
      <c r="BO88" s="699">
        <v>0</v>
      </c>
      <c r="BP88" s="699">
        <v>0</v>
      </c>
      <c r="BQ88" s="699">
        <v>0</v>
      </c>
      <c r="BR88" s="699">
        <v>0</v>
      </c>
      <c r="BS88" s="699">
        <v>0</v>
      </c>
      <c r="BT88" s="700">
        <v>0</v>
      </c>
    </row>
    <row r="89" spans="2:73">
      <c r="B89" s="691" t="s">
        <v>208</v>
      </c>
      <c r="C89" s="691" t="s">
        <v>763</v>
      </c>
      <c r="D89" s="691" t="s">
        <v>14</v>
      </c>
      <c r="E89" s="691" t="s">
        <v>736</v>
      </c>
      <c r="F89" s="750" t="s">
        <v>29</v>
      </c>
      <c r="G89" s="691" t="s">
        <v>737</v>
      </c>
      <c r="H89" s="751">
        <v>2014</v>
      </c>
      <c r="I89" s="691" t="s">
        <v>573</v>
      </c>
      <c r="J89" s="691" t="s">
        <v>588</v>
      </c>
      <c r="K89" s="633"/>
      <c r="L89" s="695">
        <v>0</v>
      </c>
      <c r="M89" s="696">
        <v>0</v>
      </c>
      <c r="N89" s="696">
        <v>0</v>
      </c>
      <c r="O89" s="696">
        <v>8.7284133090000005</v>
      </c>
      <c r="P89" s="696">
        <v>8.7178315620000006</v>
      </c>
      <c r="Q89" s="696">
        <v>8.2548981819999998</v>
      </c>
      <c r="R89" s="696">
        <v>8.0271527440000003</v>
      </c>
      <c r="S89" s="696">
        <v>7.8031554229999998</v>
      </c>
      <c r="T89" s="696">
        <v>7.8031554229999998</v>
      </c>
      <c r="U89" s="696">
        <v>7.7720854089999998</v>
      </c>
      <c r="V89" s="696">
        <v>7.7720854089999998</v>
      </c>
      <c r="W89" s="696">
        <v>6.0223349580000001</v>
      </c>
      <c r="X89" s="696">
        <v>5.8135349549999997</v>
      </c>
      <c r="Y89" s="696">
        <v>5.8101766780000004</v>
      </c>
      <c r="Z89" s="696">
        <v>5.8101766780000004</v>
      </c>
      <c r="AA89" s="696">
        <v>5.6670997810000001</v>
      </c>
      <c r="AB89" s="696">
        <v>5.6670997810000001</v>
      </c>
      <c r="AC89" s="696">
        <v>0.17180000200000001</v>
      </c>
      <c r="AD89" s="696">
        <v>0.17180000200000001</v>
      </c>
      <c r="AE89" s="696">
        <v>0.17180000200000001</v>
      </c>
      <c r="AF89" s="696">
        <v>0.17180000200000001</v>
      </c>
      <c r="AG89" s="696">
        <v>0.17180000200000001</v>
      </c>
      <c r="AH89" s="696">
        <v>0.17180000200000001</v>
      </c>
      <c r="AI89" s="696">
        <v>0.17180000200000001</v>
      </c>
      <c r="AJ89" s="696">
        <v>0</v>
      </c>
      <c r="AK89" s="696">
        <v>0</v>
      </c>
      <c r="AL89" s="696">
        <v>0</v>
      </c>
      <c r="AM89" s="696">
        <v>0</v>
      </c>
      <c r="AN89" s="696">
        <v>0</v>
      </c>
      <c r="AO89" s="697">
        <v>0</v>
      </c>
      <c r="AP89" s="633"/>
      <c r="AQ89" s="692">
        <v>0</v>
      </c>
      <c r="AR89" s="693">
        <v>0</v>
      </c>
      <c r="AS89" s="693">
        <v>0</v>
      </c>
      <c r="AT89" s="693">
        <v>99080.249219999998</v>
      </c>
      <c r="AU89" s="693">
        <v>98875.874490000002</v>
      </c>
      <c r="AV89" s="693">
        <v>89998.820860000007</v>
      </c>
      <c r="AW89" s="693">
        <v>85633.254620000007</v>
      </c>
      <c r="AX89" s="693">
        <v>81339.971909999993</v>
      </c>
      <c r="AY89" s="693">
        <v>81339.971909999993</v>
      </c>
      <c r="AZ89" s="693">
        <v>80743.934909999996</v>
      </c>
      <c r="BA89" s="693">
        <v>80743.934909999996</v>
      </c>
      <c r="BB89" s="693">
        <v>47191.777410000002</v>
      </c>
      <c r="BC89" s="693">
        <v>46996.777410000002</v>
      </c>
      <c r="BD89" s="693">
        <v>46922.615449999998</v>
      </c>
      <c r="BE89" s="693">
        <v>46922.615449999998</v>
      </c>
      <c r="BF89" s="693">
        <v>46447</v>
      </c>
      <c r="BG89" s="693">
        <v>46447</v>
      </c>
      <c r="BH89" s="693">
        <v>1266</v>
      </c>
      <c r="BI89" s="693">
        <v>1266</v>
      </c>
      <c r="BJ89" s="693">
        <v>1266</v>
      </c>
      <c r="BK89" s="693">
        <v>1266</v>
      </c>
      <c r="BL89" s="693">
        <v>1266</v>
      </c>
      <c r="BM89" s="693">
        <v>1266</v>
      </c>
      <c r="BN89" s="693">
        <v>1266</v>
      </c>
      <c r="BO89" s="693">
        <v>0</v>
      </c>
      <c r="BP89" s="693">
        <v>0</v>
      </c>
      <c r="BQ89" s="693">
        <v>0</v>
      </c>
      <c r="BR89" s="693">
        <v>0</v>
      </c>
      <c r="BS89" s="693">
        <v>0</v>
      </c>
      <c r="BT89" s="694">
        <v>0</v>
      </c>
    </row>
    <row r="90" spans="2:73">
      <c r="B90" s="691" t="s">
        <v>208</v>
      </c>
      <c r="C90" s="691" t="s">
        <v>759</v>
      </c>
      <c r="D90" s="691" t="s">
        <v>3</v>
      </c>
      <c r="E90" s="691" t="s">
        <v>736</v>
      </c>
      <c r="F90" s="750" t="s">
        <v>29</v>
      </c>
      <c r="G90" s="691" t="s">
        <v>740</v>
      </c>
      <c r="H90" s="751">
        <v>2013</v>
      </c>
      <c r="I90" s="691" t="s">
        <v>573</v>
      </c>
      <c r="J90" s="691" t="s">
        <v>581</v>
      </c>
      <c r="K90" s="633"/>
      <c r="L90" s="695">
        <v>0</v>
      </c>
      <c r="M90" s="696">
        <v>0</v>
      </c>
      <c r="N90" s="696">
        <v>11.778405764999999</v>
      </c>
      <c r="O90" s="696">
        <v>11.778405764999999</v>
      </c>
      <c r="P90" s="696">
        <v>11.778405764999999</v>
      </c>
      <c r="Q90" s="696">
        <v>11.778405764999999</v>
      </c>
      <c r="R90" s="696">
        <v>11.778405764999999</v>
      </c>
      <c r="S90" s="696">
        <v>11.778405764999999</v>
      </c>
      <c r="T90" s="696">
        <v>11.778405764999999</v>
      </c>
      <c r="U90" s="696">
        <v>11.778405764999999</v>
      </c>
      <c r="V90" s="696">
        <v>11.778405764999999</v>
      </c>
      <c r="W90" s="696">
        <v>11.778405764999999</v>
      </c>
      <c r="X90" s="696">
        <v>11.778405764999999</v>
      </c>
      <c r="Y90" s="696">
        <v>11.778405764999999</v>
      </c>
      <c r="Z90" s="696">
        <v>11.778405764999999</v>
      </c>
      <c r="AA90" s="696">
        <v>11.778405764999999</v>
      </c>
      <c r="AB90" s="696">
        <v>11.778405764999999</v>
      </c>
      <c r="AC90" s="696">
        <v>11.778405764999999</v>
      </c>
      <c r="AD90" s="696">
        <v>11.778405764999999</v>
      </c>
      <c r="AE90" s="696">
        <v>11.778405764999999</v>
      </c>
      <c r="AF90" s="696">
        <v>9.4657312139999998</v>
      </c>
      <c r="AG90" s="696">
        <v>0</v>
      </c>
      <c r="AH90" s="696">
        <v>0</v>
      </c>
      <c r="AI90" s="696">
        <v>0</v>
      </c>
      <c r="AJ90" s="696">
        <v>0</v>
      </c>
      <c r="AK90" s="696">
        <v>0</v>
      </c>
      <c r="AL90" s="696">
        <v>0</v>
      </c>
      <c r="AM90" s="696">
        <v>0</v>
      </c>
      <c r="AN90" s="696">
        <v>0</v>
      </c>
      <c r="AO90" s="697">
        <v>0</v>
      </c>
      <c r="AP90" s="633"/>
      <c r="AQ90" s="695">
        <v>0</v>
      </c>
      <c r="AR90" s="696">
        <v>0</v>
      </c>
      <c r="AS90" s="696">
        <v>20448.003029700001</v>
      </c>
      <c r="AT90" s="696">
        <v>20448.003029700001</v>
      </c>
      <c r="AU90" s="696">
        <v>20448.003029700001</v>
      </c>
      <c r="AV90" s="696">
        <v>20448.003029700001</v>
      </c>
      <c r="AW90" s="693">
        <v>20448.003029700001</v>
      </c>
      <c r="AX90" s="696">
        <v>20448.003029700001</v>
      </c>
      <c r="AY90" s="696">
        <v>20448.003029700001</v>
      </c>
      <c r="AZ90" s="696">
        <v>20448.003029700001</v>
      </c>
      <c r="BA90" s="696">
        <v>20448.003029700001</v>
      </c>
      <c r="BB90" s="696">
        <v>20448.003029700001</v>
      </c>
      <c r="BC90" s="696">
        <v>20448.003029700001</v>
      </c>
      <c r="BD90" s="696">
        <v>20448.003029700001</v>
      </c>
      <c r="BE90" s="696">
        <v>20448.003029700001</v>
      </c>
      <c r="BF90" s="696">
        <v>20448.003029700001</v>
      </c>
      <c r="BG90" s="696">
        <v>20448.003029700001</v>
      </c>
      <c r="BH90" s="696">
        <v>20448.003029700001</v>
      </c>
      <c r="BI90" s="696">
        <v>20448.003029700001</v>
      </c>
      <c r="BJ90" s="696">
        <v>20448.003029700001</v>
      </c>
      <c r="BK90" s="696">
        <v>18379.883590000001</v>
      </c>
      <c r="BL90" s="696">
        <v>0</v>
      </c>
      <c r="BM90" s="696">
        <v>0</v>
      </c>
      <c r="BN90" s="696">
        <v>0</v>
      </c>
      <c r="BO90" s="696">
        <v>0</v>
      </c>
      <c r="BP90" s="696">
        <v>0</v>
      </c>
      <c r="BQ90" s="696">
        <v>0</v>
      </c>
      <c r="BR90" s="696">
        <v>0</v>
      </c>
      <c r="BS90" s="696">
        <v>0</v>
      </c>
      <c r="BT90" s="697">
        <v>0</v>
      </c>
    </row>
    <row r="91" spans="2:73">
      <c r="B91" s="691" t="s">
        <v>208</v>
      </c>
      <c r="C91" s="691" t="s">
        <v>759</v>
      </c>
      <c r="D91" s="691" t="s">
        <v>3</v>
      </c>
      <c r="E91" s="691" t="s">
        <v>736</v>
      </c>
      <c r="F91" s="750" t="s">
        <v>29</v>
      </c>
      <c r="G91" s="691" t="s">
        <v>737</v>
      </c>
      <c r="H91" s="751">
        <v>2014</v>
      </c>
      <c r="I91" s="691" t="s">
        <v>573</v>
      </c>
      <c r="J91" s="691" t="s">
        <v>588</v>
      </c>
      <c r="K91" s="633"/>
      <c r="L91" s="695">
        <v>0</v>
      </c>
      <c r="M91" s="696">
        <v>0</v>
      </c>
      <c r="N91" s="696">
        <v>0</v>
      </c>
      <c r="O91" s="696">
        <v>280.76822601100002</v>
      </c>
      <c r="P91" s="696">
        <v>280.76822601100002</v>
      </c>
      <c r="Q91" s="696">
        <v>280.76822601100002</v>
      </c>
      <c r="R91" s="696">
        <v>280.76822601100002</v>
      </c>
      <c r="S91" s="696">
        <v>280.76822601100002</v>
      </c>
      <c r="T91" s="696">
        <v>280.76822601100002</v>
      </c>
      <c r="U91" s="696">
        <v>280.76822601100002</v>
      </c>
      <c r="V91" s="696">
        <v>280.76822601100002</v>
      </c>
      <c r="W91" s="696">
        <v>280.76822601100002</v>
      </c>
      <c r="X91" s="696">
        <v>280.76822601100002</v>
      </c>
      <c r="Y91" s="696">
        <v>280.76822601100002</v>
      </c>
      <c r="Z91" s="696">
        <v>280.76822601100002</v>
      </c>
      <c r="AA91" s="696">
        <v>280.76822601100002</v>
      </c>
      <c r="AB91" s="696">
        <v>280.76822601100002</v>
      </c>
      <c r="AC91" s="696">
        <v>280.76822601100002</v>
      </c>
      <c r="AD91" s="696">
        <v>280.76822601100002</v>
      </c>
      <c r="AE91" s="696">
        <v>280.76822601100002</v>
      </c>
      <c r="AF91" s="696">
        <v>280.76822601100002</v>
      </c>
      <c r="AG91" s="696">
        <v>252.52014779999999</v>
      </c>
      <c r="AH91" s="696">
        <v>0</v>
      </c>
      <c r="AI91" s="696">
        <v>0</v>
      </c>
      <c r="AJ91" s="696">
        <v>0</v>
      </c>
      <c r="AK91" s="696">
        <v>0</v>
      </c>
      <c r="AL91" s="696">
        <v>0</v>
      </c>
      <c r="AM91" s="696">
        <v>0</v>
      </c>
      <c r="AN91" s="696">
        <v>0</v>
      </c>
      <c r="AO91" s="697">
        <v>0</v>
      </c>
      <c r="AP91" s="633"/>
      <c r="AQ91" s="695">
        <v>0</v>
      </c>
      <c r="AR91" s="696">
        <v>0</v>
      </c>
      <c r="AS91" s="696">
        <v>0</v>
      </c>
      <c r="AT91" s="696">
        <v>518947.36750400002</v>
      </c>
      <c r="AU91" s="696">
        <v>518947.36750400002</v>
      </c>
      <c r="AV91" s="696">
        <v>518947.36750400002</v>
      </c>
      <c r="AW91" s="693">
        <v>518947.36750400002</v>
      </c>
      <c r="AX91" s="696">
        <v>518947.36750400002</v>
      </c>
      <c r="AY91" s="696">
        <v>518947.36750400002</v>
      </c>
      <c r="AZ91" s="696">
        <v>518947.36750400002</v>
      </c>
      <c r="BA91" s="696">
        <v>518947.36750400002</v>
      </c>
      <c r="BB91" s="696">
        <v>518947.36750400002</v>
      </c>
      <c r="BC91" s="696">
        <v>518947.36750400002</v>
      </c>
      <c r="BD91" s="696">
        <v>518947.36750400002</v>
      </c>
      <c r="BE91" s="696">
        <v>518947.36750400002</v>
      </c>
      <c r="BF91" s="696">
        <v>518947.36750400002</v>
      </c>
      <c r="BG91" s="696">
        <v>518947.36750400002</v>
      </c>
      <c r="BH91" s="696">
        <v>518947.36750400002</v>
      </c>
      <c r="BI91" s="696">
        <v>518947.36750400002</v>
      </c>
      <c r="BJ91" s="696">
        <v>518947.36750400002</v>
      </c>
      <c r="BK91" s="696">
        <v>518947.36750400002</v>
      </c>
      <c r="BL91" s="696">
        <v>493686.39870000002</v>
      </c>
      <c r="BM91" s="696">
        <v>0</v>
      </c>
      <c r="BN91" s="696">
        <v>0</v>
      </c>
      <c r="BO91" s="696">
        <v>0</v>
      </c>
      <c r="BP91" s="696">
        <v>0</v>
      </c>
      <c r="BQ91" s="696">
        <v>0</v>
      </c>
      <c r="BR91" s="696">
        <v>0</v>
      </c>
      <c r="BS91" s="696">
        <v>0</v>
      </c>
      <c r="BT91" s="697">
        <v>0</v>
      </c>
    </row>
    <row r="92" spans="2:73">
      <c r="B92" s="691" t="s">
        <v>208</v>
      </c>
      <c r="C92" s="691" t="s">
        <v>759</v>
      </c>
      <c r="D92" s="691" t="s">
        <v>7</v>
      </c>
      <c r="E92" s="691" t="s">
        <v>736</v>
      </c>
      <c r="F92" s="750" t="s">
        <v>29</v>
      </c>
      <c r="G92" s="691" t="s">
        <v>737</v>
      </c>
      <c r="H92" s="751">
        <v>2013</v>
      </c>
      <c r="I92" s="691" t="s">
        <v>573</v>
      </c>
      <c r="J92" s="691" t="s">
        <v>581</v>
      </c>
      <c r="K92" s="633"/>
      <c r="L92" s="695">
        <v>0</v>
      </c>
      <c r="M92" s="696">
        <v>0</v>
      </c>
      <c r="N92" s="696">
        <v>1.3513500000000001</v>
      </c>
      <c r="O92" s="696">
        <v>1.3513500000000001</v>
      </c>
      <c r="P92" s="696">
        <v>1.3513500000000001</v>
      </c>
      <c r="Q92" s="696">
        <v>1.3513500000000001</v>
      </c>
      <c r="R92" s="696">
        <v>1.3513500000000001</v>
      </c>
      <c r="S92" s="696">
        <v>1.3513500000000001</v>
      </c>
      <c r="T92" s="696">
        <v>1.3513500000000001</v>
      </c>
      <c r="U92" s="696">
        <v>1.3513500000000001</v>
      </c>
      <c r="V92" s="696">
        <v>1.3513500000000001</v>
      </c>
      <c r="W92" s="696">
        <v>1.3513500000000001</v>
      </c>
      <c r="X92" s="696">
        <v>1.3513500000000001</v>
      </c>
      <c r="Y92" s="696">
        <v>1.3513500000000001</v>
      </c>
      <c r="Z92" s="696">
        <v>0.67567500000000003</v>
      </c>
      <c r="AA92" s="696">
        <v>0</v>
      </c>
      <c r="AB92" s="696">
        <v>0</v>
      </c>
      <c r="AC92" s="696">
        <v>0</v>
      </c>
      <c r="AD92" s="696">
        <v>0</v>
      </c>
      <c r="AE92" s="696">
        <v>0</v>
      </c>
      <c r="AF92" s="696">
        <v>0</v>
      </c>
      <c r="AG92" s="696">
        <v>0</v>
      </c>
      <c r="AH92" s="696">
        <v>0</v>
      </c>
      <c r="AI92" s="696">
        <v>0</v>
      </c>
      <c r="AJ92" s="696">
        <v>0</v>
      </c>
      <c r="AK92" s="696">
        <v>0</v>
      </c>
      <c r="AL92" s="696">
        <v>0</v>
      </c>
      <c r="AM92" s="696">
        <v>0</v>
      </c>
      <c r="AN92" s="696">
        <v>0</v>
      </c>
      <c r="AO92" s="697">
        <v>0</v>
      </c>
      <c r="AP92" s="633"/>
      <c r="AQ92" s="695">
        <v>0</v>
      </c>
      <c r="AR92" s="696">
        <v>0</v>
      </c>
      <c r="AS92" s="696">
        <v>20661.379199999999</v>
      </c>
      <c r="AT92" s="696">
        <v>20661.379199999999</v>
      </c>
      <c r="AU92" s="696">
        <v>20661.379199999999</v>
      </c>
      <c r="AV92" s="696">
        <v>20661.379199999999</v>
      </c>
      <c r="AW92" s="693">
        <v>20661.379199999999</v>
      </c>
      <c r="AX92" s="696">
        <v>20661.379199999999</v>
      </c>
      <c r="AY92" s="696">
        <v>20661.379199999999</v>
      </c>
      <c r="AZ92" s="696">
        <v>20661.379199999999</v>
      </c>
      <c r="BA92" s="696">
        <v>20661.379199999999</v>
      </c>
      <c r="BB92" s="696">
        <v>20661.379199999999</v>
      </c>
      <c r="BC92" s="696">
        <v>20661.379199999999</v>
      </c>
      <c r="BD92" s="696">
        <v>20661.379199999999</v>
      </c>
      <c r="BE92" s="696">
        <v>10330.6896</v>
      </c>
      <c r="BF92" s="696">
        <v>0</v>
      </c>
      <c r="BG92" s="696">
        <v>0</v>
      </c>
      <c r="BH92" s="696">
        <v>0</v>
      </c>
      <c r="BI92" s="696">
        <v>0</v>
      </c>
      <c r="BJ92" s="696">
        <v>0</v>
      </c>
      <c r="BK92" s="696">
        <v>0</v>
      </c>
      <c r="BL92" s="696">
        <v>0</v>
      </c>
      <c r="BM92" s="696">
        <v>0</v>
      </c>
      <c r="BN92" s="696">
        <v>0</v>
      </c>
      <c r="BO92" s="696">
        <v>0</v>
      </c>
      <c r="BP92" s="696">
        <v>0</v>
      </c>
      <c r="BQ92" s="696">
        <v>0</v>
      </c>
      <c r="BR92" s="696">
        <v>0</v>
      </c>
      <c r="BS92" s="696">
        <v>0</v>
      </c>
      <c r="BT92" s="697">
        <v>0</v>
      </c>
    </row>
    <row r="93" spans="2:73">
      <c r="B93" s="691" t="s">
        <v>208</v>
      </c>
      <c r="C93" s="691" t="s">
        <v>741</v>
      </c>
      <c r="D93" s="691" t="s">
        <v>12</v>
      </c>
      <c r="E93" s="691" t="s">
        <v>736</v>
      </c>
      <c r="F93" s="750" t="s">
        <v>741</v>
      </c>
      <c r="G93" s="691" t="s">
        <v>737</v>
      </c>
      <c r="H93" s="751">
        <v>2013</v>
      </c>
      <c r="I93" s="691" t="s">
        <v>573</v>
      </c>
      <c r="J93" s="691" t="s">
        <v>581</v>
      </c>
      <c r="K93" s="633"/>
      <c r="L93" s="695">
        <v>0</v>
      </c>
      <c r="M93" s="696">
        <v>0</v>
      </c>
      <c r="N93" s="696">
        <v>54.26</v>
      </c>
      <c r="O93" s="696">
        <v>54.26</v>
      </c>
      <c r="P93" s="696">
        <v>54.26</v>
      </c>
      <c r="Q93" s="696">
        <v>54.26</v>
      </c>
      <c r="R93" s="696">
        <v>54.26</v>
      </c>
      <c r="S93" s="696">
        <v>0</v>
      </c>
      <c r="T93" s="696">
        <v>0</v>
      </c>
      <c r="U93" s="696">
        <v>0</v>
      </c>
      <c r="V93" s="696">
        <v>0</v>
      </c>
      <c r="W93" s="696">
        <v>0</v>
      </c>
      <c r="X93" s="696">
        <v>0</v>
      </c>
      <c r="Y93" s="696">
        <v>0</v>
      </c>
      <c r="Z93" s="696">
        <v>0</v>
      </c>
      <c r="AA93" s="696">
        <v>0</v>
      </c>
      <c r="AB93" s="696">
        <v>0</v>
      </c>
      <c r="AC93" s="696">
        <v>0</v>
      </c>
      <c r="AD93" s="696">
        <v>0</v>
      </c>
      <c r="AE93" s="696">
        <v>0</v>
      </c>
      <c r="AF93" s="696">
        <v>0</v>
      </c>
      <c r="AG93" s="696">
        <v>0</v>
      </c>
      <c r="AH93" s="696">
        <v>0</v>
      </c>
      <c r="AI93" s="696">
        <v>0</v>
      </c>
      <c r="AJ93" s="696">
        <v>0</v>
      </c>
      <c r="AK93" s="696">
        <v>0</v>
      </c>
      <c r="AL93" s="696">
        <v>0</v>
      </c>
      <c r="AM93" s="696">
        <v>0</v>
      </c>
      <c r="AN93" s="696">
        <v>0</v>
      </c>
      <c r="AO93" s="697">
        <v>0</v>
      </c>
      <c r="AP93" s="633"/>
      <c r="AQ93" s="695">
        <v>0</v>
      </c>
      <c r="AR93" s="696">
        <v>0</v>
      </c>
      <c r="AS93" s="696">
        <v>148348</v>
      </c>
      <c r="AT93" s="696">
        <v>148348</v>
      </c>
      <c r="AU93" s="696">
        <v>148348</v>
      </c>
      <c r="AV93" s="696">
        <v>148348</v>
      </c>
      <c r="AW93" s="693">
        <v>148348</v>
      </c>
      <c r="AX93" s="696">
        <v>0</v>
      </c>
      <c r="AY93" s="696">
        <v>0</v>
      </c>
      <c r="AZ93" s="696">
        <v>0</v>
      </c>
      <c r="BA93" s="696">
        <v>0</v>
      </c>
      <c r="BB93" s="696">
        <v>0</v>
      </c>
      <c r="BC93" s="696">
        <v>0</v>
      </c>
      <c r="BD93" s="696">
        <v>0</v>
      </c>
      <c r="BE93" s="696">
        <v>0</v>
      </c>
      <c r="BF93" s="696">
        <v>0</v>
      </c>
      <c r="BG93" s="696">
        <v>0</v>
      </c>
      <c r="BH93" s="696">
        <v>0</v>
      </c>
      <c r="BI93" s="696">
        <v>0</v>
      </c>
      <c r="BJ93" s="696">
        <v>0</v>
      </c>
      <c r="BK93" s="696">
        <v>0</v>
      </c>
      <c r="BL93" s="696">
        <v>0</v>
      </c>
      <c r="BM93" s="696">
        <v>0</v>
      </c>
      <c r="BN93" s="696">
        <v>0</v>
      </c>
      <c r="BO93" s="696">
        <v>0</v>
      </c>
      <c r="BP93" s="696">
        <v>0</v>
      </c>
      <c r="BQ93" s="696">
        <v>0</v>
      </c>
      <c r="BR93" s="696">
        <v>0</v>
      </c>
      <c r="BS93" s="696">
        <v>0</v>
      </c>
      <c r="BT93" s="697">
        <v>0</v>
      </c>
    </row>
    <row r="94" spans="2:73">
      <c r="B94" s="691" t="s">
        <v>208</v>
      </c>
      <c r="C94" s="691" t="s">
        <v>490</v>
      </c>
      <c r="D94" s="691" t="s">
        <v>751</v>
      </c>
      <c r="E94" s="691" t="s">
        <v>736</v>
      </c>
      <c r="F94" s="750" t="s">
        <v>490</v>
      </c>
      <c r="G94" s="691" t="s">
        <v>740</v>
      </c>
      <c r="H94" s="751">
        <v>2014</v>
      </c>
      <c r="I94" s="691" t="s">
        <v>573</v>
      </c>
      <c r="J94" s="691" t="s">
        <v>588</v>
      </c>
      <c r="K94" s="633"/>
      <c r="L94" s="695">
        <v>0</v>
      </c>
      <c r="M94" s="696">
        <v>0</v>
      </c>
      <c r="N94" s="696">
        <v>0</v>
      </c>
      <c r="O94" s="696">
        <v>449.0617135</v>
      </c>
      <c r="P94" s="696">
        <v>0</v>
      </c>
      <c r="Q94" s="696">
        <v>0</v>
      </c>
      <c r="R94" s="696">
        <v>0</v>
      </c>
      <c r="S94" s="696">
        <v>0</v>
      </c>
      <c r="T94" s="696">
        <v>0</v>
      </c>
      <c r="U94" s="696">
        <v>0</v>
      </c>
      <c r="V94" s="696">
        <v>0</v>
      </c>
      <c r="W94" s="696">
        <v>0</v>
      </c>
      <c r="X94" s="696">
        <v>0</v>
      </c>
      <c r="Y94" s="696">
        <v>0</v>
      </c>
      <c r="Z94" s="696">
        <v>0</v>
      </c>
      <c r="AA94" s="696">
        <v>0</v>
      </c>
      <c r="AB94" s="696">
        <v>0</v>
      </c>
      <c r="AC94" s="696">
        <v>0</v>
      </c>
      <c r="AD94" s="696">
        <v>0</v>
      </c>
      <c r="AE94" s="696">
        <v>0</v>
      </c>
      <c r="AF94" s="696">
        <v>0</v>
      </c>
      <c r="AG94" s="696">
        <v>0</v>
      </c>
      <c r="AH94" s="696">
        <v>0</v>
      </c>
      <c r="AI94" s="696">
        <v>0</v>
      </c>
      <c r="AJ94" s="696">
        <v>0</v>
      </c>
      <c r="AK94" s="696">
        <v>0</v>
      </c>
      <c r="AL94" s="696">
        <v>0</v>
      </c>
      <c r="AM94" s="696">
        <v>0</v>
      </c>
      <c r="AN94" s="696">
        <v>0</v>
      </c>
      <c r="AO94" s="697">
        <v>0</v>
      </c>
      <c r="AP94" s="633"/>
      <c r="AQ94" s="695">
        <v>0</v>
      </c>
      <c r="AR94" s="696">
        <v>0</v>
      </c>
      <c r="AS94" s="696">
        <v>0</v>
      </c>
      <c r="AT94" s="696">
        <v>0</v>
      </c>
      <c r="AU94" s="696">
        <v>0</v>
      </c>
      <c r="AV94" s="696">
        <v>0</v>
      </c>
      <c r="AW94" s="693">
        <v>0</v>
      </c>
      <c r="AX94" s="696">
        <v>0</v>
      </c>
      <c r="AY94" s="696">
        <v>0</v>
      </c>
      <c r="AZ94" s="696">
        <v>0</v>
      </c>
      <c r="BA94" s="696">
        <v>0</v>
      </c>
      <c r="BB94" s="696">
        <v>0</v>
      </c>
      <c r="BC94" s="696">
        <v>0</v>
      </c>
      <c r="BD94" s="696">
        <v>0</v>
      </c>
      <c r="BE94" s="696">
        <v>0</v>
      </c>
      <c r="BF94" s="696">
        <v>0</v>
      </c>
      <c r="BG94" s="696">
        <v>0</v>
      </c>
      <c r="BH94" s="696">
        <v>0</v>
      </c>
      <c r="BI94" s="696">
        <v>0</v>
      </c>
      <c r="BJ94" s="696">
        <v>0</v>
      </c>
      <c r="BK94" s="696">
        <v>0</v>
      </c>
      <c r="BL94" s="696">
        <v>0</v>
      </c>
      <c r="BM94" s="696">
        <v>0</v>
      </c>
      <c r="BN94" s="696">
        <v>0</v>
      </c>
      <c r="BO94" s="696">
        <v>0</v>
      </c>
      <c r="BP94" s="696">
        <v>0</v>
      </c>
      <c r="BQ94" s="696">
        <v>0</v>
      </c>
      <c r="BR94" s="696">
        <v>0</v>
      </c>
      <c r="BS94" s="696">
        <v>0</v>
      </c>
      <c r="BT94" s="697">
        <v>0</v>
      </c>
    </row>
    <row r="95" spans="2:73">
      <c r="B95" s="691" t="s">
        <v>758</v>
      </c>
      <c r="C95" s="691" t="s">
        <v>760</v>
      </c>
      <c r="D95" s="691" t="s">
        <v>752</v>
      </c>
      <c r="E95" s="691" t="s">
        <v>736</v>
      </c>
      <c r="F95" s="750" t="s">
        <v>750</v>
      </c>
      <c r="G95" s="691" t="s">
        <v>740</v>
      </c>
      <c r="H95" s="751">
        <v>2014</v>
      </c>
      <c r="I95" s="691" t="s">
        <v>573</v>
      </c>
      <c r="J95" s="691" t="s">
        <v>588</v>
      </c>
      <c r="K95" s="633"/>
      <c r="L95" s="695">
        <v>0</v>
      </c>
      <c r="M95" s="696">
        <v>0</v>
      </c>
      <c r="N95" s="696">
        <v>0</v>
      </c>
      <c r="O95" s="696">
        <v>76.37697</v>
      </c>
      <c r="P95" s="696">
        <v>0</v>
      </c>
      <c r="Q95" s="696">
        <v>0</v>
      </c>
      <c r="R95" s="696">
        <v>0</v>
      </c>
      <c r="S95" s="696">
        <v>0</v>
      </c>
      <c r="T95" s="696">
        <v>0</v>
      </c>
      <c r="U95" s="696">
        <v>0</v>
      </c>
      <c r="V95" s="696">
        <v>0</v>
      </c>
      <c r="W95" s="696">
        <v>0</v>
      </c>
      <c r="X95" s="696">
        <v>0</v>
      </c>
      <c r="Y95" s="696">
        <v>0</v>
      </c>
      <c r="Z95" s="696">
        <v>0</v>
      </c>
      <c r="AA95" s="696">
        <v>0</v>
      </c>
      <c r="AB95" s="696">
        <v>0</v>
      </c>
      <c r="AC95" s="696">
        <v>0</v>
      </c>
      <c r="AD95" s="696">
        <v>0</v>
      </c>
      <c r="AE95" s="696">
        <v>0</v>
      </c>
      <c r="AF95" s="696">
        <v>0</v>
      </c>
      <c r="AG95" s="696">
        <v>0</v>
      </c>
      <c r="AH95" s="696">
        <v>0</v>
      </c>
      <c r="AI95" s="696">
        <v>0</v>
      </c>
      <c r="AJ95" s="696">
        <v>0</v>
      </c>
      <c r="AK95" s="696">
        <v>0</v>
      </c>
      <c r="AL95" s="696">
        <v>0</v>
      </c>
      <c r="AM95" s="696">
        <v>0</v>
      </c>
      <c r="AN95" s="696">
        <v>0</v>
      </c>
      <c r="AO95" s="697">
        <v>0</v>
      </c>
      <c r="AP95" s="633"/>
      <c r="AQ95" s="695">
        <v>0</v>
      </c>
      <c r="AR95" s="696">
        <v>0</v>
      </c>
      <c r="AS95" s="696">
        <v>0</v>
      </c>
      <c r="AT95" s="696">
        <v>0</v>
      </c>
      <c r="AU95" s="696">
        <v>0</v>
      </c>
      <c r="AV95" s="696">
        <v>0</v>
      </c>
      <c r="AW95" s="693">
        <v>0</v>
      </c>
      <c r="AX95" s="696">
        <v>0</v>
      </c>
      <c r="AY95" s="696">
        <v>0</v>
      </c>
      <c r="AZ95" s="696">
        <v>0</v>
      </c>
      <c r="BA95" s="696">
        <v>0</v>
      </c>
      <c r="BB95" s="696">
        <v>0</v>
      </c>
      <c r="BC95" s="696">
        <v>0</v>
      </c>
      <c r="BD95" s="696">
        <v>0</v>
      </c>
      <c r="BE95" s="696">
        <v>0</v>
      </c>
      <c r="BF95" s="696">
        <v>0</v>
      </c>
      <c r="BG95" s="696">
        <v>0</v>
      </c>
      <c r="BH95" s="696">
        <v>0</v>
      </c>
      <c r="BI95" s="696">
        <v>0</v>
      </c>
      <c r="BJ95" s="696">
        <v>0</v>
      </c>
      <c r="BK95" s="696">
        <v>0</v>
      </c>
      <c r="BL95" s="696">
        <v>0</v>
      </c>
      <c r="BM95" s="696">
        <v>0</v>
      </c>
      <c r="BN95" s="696">
        <v>0</v>
      </c>
      <c r="BO95" s="696">
        <v>0</v>
      </c>
      <c r="BP95" s="696">
        <v>0</v>
      </c>
      <c r="BQ95" s="696">
        <v>0</v>
      </c>
      <c r="BR95" s="696">
        <v>0</v>
      </c>
      <c r="BS95" s="696">
        <v>0</v>
      </c>
      <c r="BT95" s="697">
        <v>0</v>
      </c>
    </row>
    <row r="96" spans="2:73">
      <c r="B96" s="691" t="s">
        <v>758</v>
      </c>
      <c r="C96" s="691" t="s">
        <v>759</v>
      </c>
      <c r="D96" s="691" t="s">
        <v>42</v>
      </c>
      <c r="E96" s="691" t="s">
        <v>736</v>
      </c>
      <c r="F96" s="750" t="s">
        <v>29</v>
      </c>
      <c r="G96" s="691" t="s">
        <v>740</v>
      </c>
      <c r="H96" s="751">
        <v>2012</v>
      </c>
      <c r="I96" s="691" t="s">
        <v>573</v>
      </c>
      <c r="J96" s="691" t="s">
        <v>581</v>
      </c>
      <c r="K96" s="633"/>
      <c r="L96" s="695">
        <v>0</v>
      </c>
      <c r="M96" s="696">
        <v>0</v>
      </c>
      <c r="N96" s="696">
        <v>0</v>
      </c>
      <c r="O96" s="696">
        <v>445.99689999999998</v>
      </c>
      <c r="P96" s="696">
        <v>0</v>
      </c>
      <c r="Q96" s="696">
        <v>0</v>
      </c>
      <c r="R96" s="696">
        <v>0</v>
      </c>
      <c r="S96" s="696">
        <v>0</v>
      </c>
      <c r="T96" s="696">
        <v>0</v>
      </c>
      <c r="U96" s="696">
        <v>0</v>
      </c>
      <c r="V96" s="696">
        <v>0</v>
      </c>
      <c r="W96" s="696">
        <v>0</v>
      </c>
      <c r="X96" s="696">
        <v>0</v>
      </c>
      <c r="Y96" s="696">
        <v>0</v>
      </c>
      <c r="Z96" s="696">
        <v>0</v>
      </c>
      <c r="AA96" s="696">
        <v>0</v>
      </c>
      <c r="AB96" s="696">
        <v>0</v>
      </c>
      <c r="AC96" s="696">
        <v>0</v>
      </c>
      <c r="AD96" s="696">
        <v>0</v>
      </c>
      <c r="AE96" s="696">
        <v>0</v>
      </c>
      <c r="AF96" s="696">
        <v>0</v>
      </c>
      <c r="AG96" s="696">
        <v>0</v>
      </c>
      <c r="AH96" s="696">
        <v>0</v>
      </c>
      <c r="AI96" s="696">
        <v>0</v>
      </c>
      <c r="AJ96" s="696">
        <v>0</v>
      </c>
      <c r="AK96" s="696">
        <v>0</v>
      </c>
      <c r="AL96" s="696">
        <v>0</v>
      </c>
      <c r="AM96" s="696">
        <v>0</v>
      </c>
      <c r="AN96" s="696">
        <v>0</v>
      </c>
      <c r="AO96" s="697">
        <v>0</v>
      </c>
      <c r="AP96" s="633"/>
      <c r="AQ96" s="695">
        <v>0</v>
      </c>
      <c r="AR96" s="696">
        <v>0</v>
      </c>
      <c r="AS96" s="696">
        <v>0</v>
      </c>
      <c r="AT96" s="696">
        <v>0</v>
      </c>
      <c r="AU96" s="696">
        <v>0</v>
      </c>
      <c r="AV96" s="696">
        <v>0</v>
      </c>
      <c r="AW96" s="693">
        <v>0</v>
      </c>
      <c r="AX96" s="696">
        <v>0</v>
      </c>
      <c r="AY96" s="696">
        <v>0</v>
      </c>
      <c r="AZ96" s="696">
        <v>0</v>
      </c>
      <c r="BA96" s="696">
        <v>0</v>
      </c>
      <c r="BB96" s="696">
        <v>0</v>
      </c>
      <c r="BC96" s="696">
        <v>0</v>
      </c>
      <c r="BD96" s="696">
        <v>0</v>
      </c>
      <c r="BE96" s="696">
        <v>0</v>
      </c>
      <c r="BF96" s="696">
        <v>0</v>
      </c>
      <c r="BG96" s="696">
        <v>0</v>
      </c>
      <c r="BH96" s="696">
        <v>0</v>
      </c>
      <c r="BI96" s="696">
        <v>0</v>
      </c>
      <c r="BJ96" s="696">
        <v>0</v>
      </c>
      <c r="BK96" s="696">
        <v>0</v>
      </c>
      <c r="BL96" s="696">
        <v>0</v>
      </c>
      <c r="BM96" s="696">
        <v>0</v>
      </c>
      <c r="BN96" s="696">
        <v>0</v>
      </c>
      <c r="BO96" s="696">
        <v>0</v>
      </c>
      <c r="BP96" s="696">
        <v>0</v>
      </c>
      <c r="BQ96" s="696">
        <v>0</v>
      </c>
      <c r="BR96" s="696">
        <v>0</v>
      </c>
      <c r="BS96" s="696">
        <v>0</v>
      </c>
      <c r="BT96" s="697">
        <v>0</v>
      </c>
    </row>
    <row r="97" spans="2:73">
      <c r="B97" s="691" t="s">
        <v>758</v>
      </c>
      <c r="C97" s="691" t="s">
        <v>759</v>
      </c>
      <c r="D97" s="691" t="s">
        <v>42</v>
      </c>
      <c r="E97" s="691" t="s">
        <v>736</v>
      </c>
      <c r="F97" s="750" t="s">
        <v>29</v>
      </c>
      <c r="G97" s="691" t="s">
        <v>740</v>
      </c>
      <c r="H97" s="751">
        <v>2013</v>
      </c>
      <c r="I97" s="691" t="s">
        <v>573</v>
      </c>
      <c r="J97" s="691" t="s">
        <v>581</v>
      </c>
      <c r="K97" s="633"/>
      <c r="L97" s="695">
        <v>0</v>
      </c>
      <c r="M97" s="696">
        <v>0</v>
      </c>
      <c r="N97" s="696">
        <v>0</v>
      </c>
      <c r="O97" s="696">
        <v>1259.278</v>
      </c>
      <c r="P97" s="696">
        <v>0</v>
      </c>
      <c r="Q97" s="696">
        <v>0</v>
      </c>
      <c r="R97" s="696">
        <v>0</v>
      </c>
      <c r="S97" s="696">
        <v>0</v>
      </c>
      <c r="T97" s="696">
        <v>0</v>
      </c>
      <c r="U97" s="696">
        <v>0</v>
      </c>
      <c r="V97" s="696">
        <v>0</v>
      </c>
      <c r="W97" s="696">
        <v>0</v>
      </c>
      <c r="X97" s="696">
        <v>0</v>
      </c>
      <c r="Y97" s="696">
        <v>0</v>
      </c>
      <c r="Z97" s="696">
        <v>0</v>
      </c>
      <c r="AA97" s="696">
        <v>0</v>
      </c>
      <c r="AB97" s="696">
        <v>0</v>
      </c>
      <c r="AC97" s="696">
        <v>0</v>
      </c>
      <c r="AD97" s="696">
        <v>0</v>
      </c>
      <c r="AE97" s="696">
        <v>0</v>
      </c>
      <c r="AF97" s="696">
        <v>0</v>
      </c>
      <c r="AG97" s="696">
        <v>0</v>
      </c>
      <c r="AH97" s="696">
        <v>0</v>
      </c>
      <c r="AI97" s="696">
        <v>0</v>
      </c>
      <c r="AJ97" s="696">
        <v>0</v>
      </c>
      <c r="AK97" s="696">
        <v>0</v>
      </c>
      <c r="AL97" s="696">
        <v>0</v>
      </c>
      <c r="AM97" s="696">
        <v>0</v>
      </c>
      <c r="AN97" s="696">
        <v>0</v>
      </c>
      <c r="AO97" s="697">
        <v>0</v>
      </c>
      <c r="AP97" s="633"/>
      <c r="AQ97" s="695">
        <v>0</v>
      </c>
      <c r="AR97" s="696">
        <v>0</v>
      </c>
      <c r="AS97" s="696">
        <v>0</v>
      </c>
      <c r="AT97" s="696">
        <v>0</v>
      </c>
      <c r="AU97" s="696">
        <v>0</v>
      </c>
      <c r="AV97" s="696">
        <v>0</v>
      </c>
      <c r="AW97" s="693">
        <v>0</v>
      </c>
      <c r="AX97" s="696">
        <v>0</v>
      </c>
      <c r="AY97" s="696">
        <v>0</v>
      </c>
      <c r="AZ97" s="696">
        <v>0</v>
      </c>
      <c r="BA97" s="696">
        <v>0</v>
      </c>
      <c r="BB97" s="696">
        <v>0</v>
      </c>
      <c r="BC97" s="696">
        <v>0</v>
      </c>
      <c r="BD97" s="696">
        <v>0</v>
      </c>
      <c r="BE97" s="696">
        <v>0</v>
      </c>
      <c r="BF97" s="696">
        <v>0</v>
      </c>
      <c r="BG97" s="696">
        <v>0</v>
      </c>
      <c r="BH97" s="696">
        <v>0</v>
      </c>
      <c r="BI97" s="696">
        <v>0</v>
      </c>
      <c r="BJ97" s="696">
        <v>0</v>
      </c>
      <c r="BK97" s="696">
        <v>0</v>
      </c>
      <c r="BL97" s="696">
        <v>0</v>
      </c>
      <c r="BM97" s="696">
        <v>0</v>
      </c>
      <c r="BN97" s="696">
        <v>0</v>
      </c>
      <c r="BO97" s="696">
        <v>0</v>
      </c>
      <c r="BP97" s="696">
        <v>0</v>
      </c>
      <c r="BQ97" s="696">
        <v>0</v>
      </c>
      <c r="BR97" s="696">
        <v>0</v>
      </c>
      <c r="BS97" s="696">
        <v>0</v>
      </c>
      <c r="BT97" s="697">
        <v>0</v>
      </c>
    </row>
    <row r="98" spans="2:73" ht="15.9">
      <c r="B98" s="691" t="s">
        <v>758</v>
      </c>
      <c r="C98" s="691" t="s">
        <v>759</v>
      </c>
      <c r="D98" s="691" t="s">
        <v>42</v>
      </c>
      <c r="E98" s="691" t="s">
        <v>736</v>
      </c>
      <c r="F98" s="750" t="s">
        <v>29</v>
      </c>
      <c r="G98" s="691" t="s">
        <v>740</v>
      </c>
      <c r="H98" s="751">
        <v>2014</v>
      </c>
      <c r="I98" s="691" t="s">
        <v>573</v>
      </c>
      <c r="J98" s="691" t="s">
        <v>588</v>
      </c>
      <c r="K98" s="633"/>
      <c r="L98" s="695">
        <v>0</v>
      </c>
      <c r="M98" s="696">
        <v>0</v>
      </c>
      <c r="N98" s="696">
        <v>0</v>
      </c>
      <c r="O98" s="696">
        <v>342.01839999999999</v>
      </c>
      <c r="P98" s="696">
        <v>0</v>
      </c>
      <c r="Q98" s="696">
        <v>0</v>
      </c>
      <c r="R98" s="696">
        <v>0</v>
      </c>
      <c r="S98" s="696">
        <v>0</v>
      </c>
      <c r="T98" s="696">
        <v>0</v>
      </c>
      <c r="U98" s="696">
        <v>0</v>
      </c>
      <c r="V98" s="696">
        <v>0</v>
      </c>
      <c r="W98" s="696">
        <v>0</v>
      </c>
      <c r="X98" s="696">
        <v>0</v>
      </c>
      <c r="Y98" s="696">
        <v>0</v>
      </c>
      <c r="Z98" s="696">
        <v>0</v>
      </c>
      <c r="AA98" s="696">
        <v>0</v>
      </c>
      <c r="AB98" s="696">
        <v>0</v>
      </c>
      <c r="AC98" s="696">
        <v>0</v>
      </c>
      <c r="AD98" s="696">
        <v>0</v>
      </c>
      <c r="AE98" s="696">
        <v>0</v>
      </c>
      <c r="AF98" s="696">
        <v>0</v>
      </c>
      <c r="AG98" s="696">
        <v>0</v>
      </c>
      <c r="AH98" s="696">
        <v>0</v>
      </c>
      <c r="AI98" s="696">
        <v>0</v>
      </c>
      <c r="AJ98" s="696">
        <v>0</v>
      </c>
      <c r="AK98" s="696">
        <v>0</v>
      </c>
      <c r="AL98" s="696">
        <v>0</v>
      </c>
      <c r="AM98" s="696">
        <v>0</v>
      </c>
      <c r="AN98" s="696">
        <v>0</v>
      </c>
      <c r="AO98" s="697">
        <v>0</v>
      </c>
      <c r="AP98" s="633"/>
      <c r="AQ98" s="695">
        <v>0</v>
      </c>
      <c r="AR98" s="696">
        <v>0</v>
      </c>
      <c r="AS98" s="696">
        <v>0</v>
      </c>
      <c r="AT98" s="696">
        <v>0</v>
      </c>
      <c r="AU98" s="696">
        <v>0</v>
      </c>
      <c r="AV98" s="696">
        <v>0</v>
      </c>
      <c r="AW98" s="696">
        <v>0</v>
      </c>
      <c r="AX98" s="696">
        <v>0</v>
      </c>
      <c r="AY98" s="696">
        <v>0</v>
      </c>
      <c r="AZ98" s="696">
        <v>0</v>
      </c>
      <c r="BA98" s="696">
        <v>0</v>
      </c>
      <c r="BB98" s="696">
        <v>0</v>
      </c>
      <c r="BC98" s="696">
        <v>0</v>
      </c>
      <c r="BD98" s="696">
        <v>0</v>
      </c>
      <c r="BE98" s="696">
        <v>0</v>
      </c>
      <c r="BF98" s="696">
        <v>0</v>
      </c>
      <c r="BG98" s="696">
        <v>0</v>
      </c>
      <c r="BH98" s="696">
        <v>0</v>
      </c>
      <c r="BI98" s="696">
        <v>0</v>
      </c>
      <c r="BJ98" s="696">
        <v>0</v>
      </c>
      <c r="BK98" s="696">
        <v>0</v>
      </c>
      <c r="BL98" s="696">
        <v>0</v>
      </c>
      <c r="BM98" s="696">
        <v>0</v>
      </c>
      <c r="BN98" s="696">
        <v>0</v>
      </c>
      <c r="BO98" s="696">
        <v>0</v>
      </c>
      <c r="BP98" s="696">
        <v>0</v>
      </c>
      <c r="BQ98" s="696">
        <v>0</v>
      </c>
      <c r="BR98" s="696">
        <v>0</v>
      </c>
      <c r="BS98" s="696">
        <v>0</v>
      </c>
      <c r="BT98" s="697">
        <v>0</v>
      </c>
      <c r="BU98" s="163"/>
    </row>
    <row r="99" spans="2:73" ht="15.9">
      <c r="B99" s="691" t="s">
        <v>758</v>
      </c>
      <c r="C99" s="691" t="s">
        <v>741</v>
      </c>
      <c r="D99" s="691" t="s">
        <v>9</v>
      </c>
      <c r="E99" s="691" t="s">
        <v>736</v>
      </c>
      <c r="F99" s="750" t="s">
        <v>741</v>
      </c>
      <c r="G99" s="691" t="s">
        <v>740</v>
      </c>
      <c r="H99" s="751">
        <v>2014</v>
      </c>
      <c r="I99" s="691" t="s">
        <v>573</v>
      </c>
      <c r="J99" s="691" t="s">
        <v>588</v>
      </c>
      <c r="K99" s="633"/>
      <c r="L99" s="695">
        <v>0</v>
      </c>
      <c r="M99" s="696">
        <v>0</v>
      </c>
      <c r="N99" s="696">
        <v>0</v>
      </c>
      <c r="O99" s="696">
        <v>448.38139999999999</v>
      </c>
      <c r="P99" s="696">
        <v>0</v>
      </c>
      <c r="Q99" s="696">
        <v>0</v>
      </c>
      <c r="R99" s="696">
        <v>0</v>
      </c>
      <c r="S99" s="696">
        <v>0</v>
      </c>
      <c r="T99" s="696">
        <v>0</v>
      </c>
      <c r="U99" s="696">
        <v>0</v>
      </c>
      <c r="V99" s="696">
        <v>0</v>
      </c>
      <c r="W99" s="696">
        <v>0</v>
      </c>
      <c r="X99" s="696">
        <v>0</v>
      </c>
      <c r="Y99" s="696">
        <v>0</v>
      </c>
      <c r="Z99" s="696">
        <v>0</v>
      </c>
      <c r="AA99" s="696">
        <v>0</v>
      </c>
      <c r="AB99" s="696">
        <v>0</v>
      </c>
      <c r="AC99" s="696">
        <v>0</v>
      </c>
      <c r="AD99" s="696">
        <v>0</v>
      </c>
      <c r="AE99" s="696">
        <v>0</v>
      </c>
      <c r="AF99" s="696">
        <v>0</v>
      </c>
      <c r="AG99" s="696">
        <v>0</v>
      </c>
      <c r="AH99" s="696">
        <v>0</v>
      </c>
      <c r="AI99" s="696">
        <v>0</v>
      </c>
      <c r="AJ99" s="696">
        <v>0</v>
      </c>
      <c r="AK99" s="696">
        <v>0</v>
      </c>
      <c r="AL99" s="696">
        <v>0</v>
      </c>
      <c r="AM99" s="696">
        <v>0</v>
      </c>
      <c r="AN99" s="696">
        <v>0</v>
      </c>
      <c r="AO99" s="697">
        <v>0</v>
      </c>
      <c r="AP99" s="633"/>
      <c r="AQ99" s="695">
        <v>0</v>
      </c>
      <c r="AR99" s="696">
        <v>0</v>
      </c>
      <c r="AS99" s="696">
        <v>0</v>
      </c>
      <c r="AT99" s="696">
        <v>0</v>
      </c>
      <c r="AU99" s="696">
        <v>0</v>
      </c>
      <c r="AV99" s="696">
        <v>0</v>
      </c>
      <c r="AW99" s="696">
        <v>0</v>
      </c>
      <c r="AX99" s="696">
        <v>0</v>
      </c>
      <c r="AY99" s="696">
        <v>0</v>
      </c>
      <c r="AZ99" s="696">
        <v>0</v>
      </c>
      <c r="BA99" s="696">
        <v>0</v>
      </c>
      <c r="BB99" s="696">
        <v>0</v>
      </c>
      <c r="BC99" s="696">
        <v>0</v>
      </c>
      <c r="BD99" s="696">
        <v>0</v>
      </c>
      <c r="BE99" s="696">
        <v>0</v>
      </c>
      <c r="BF99" s="696">
        <v>0</v>
      </c>
      <c r="BG99" s="696">
        <v>0</v>
      </c>
      <c r="BH99" s="696">
        <v>0</v>
      </c>
      <c r="BI99" s="696">
        <v>0</v>
      </c>
      <c r="BJ99" s="696">
        <v>0</v>
      </c>
      <c r="BK99" s="696">
        <v>0</v>
      </c>
      <c r="BL99" s="696">
        <v>0</v>
      </c>
      <c r="BM99" s="696">
        <v>0</v>
      </c>
      <c r="BN99" s="696">
        <v>0</v>
      </c>
      <c r="BO99" s="696">
        <v>0</v>
      </c>
      <c r="BP99" s="696">
        <v>0</v>
      </c>
      <c r="BQ99" s="696">
        <v>0</v>
      </c>
      <c r="BR99" s="696">
        <v>0</v>
      </c>
      <c r="BS99" s="696">
        <v>0</v>
      </c>
      <c r="BT99" s="697">
        <v>0</v>
      </c>
      <c r="BU99" s="163"/>
    </row>
    <row r="100" spans="2:73" ht="15.9">
      <c r="B100" s="691"/>
      <c r="C100" s="691" t="s">
        <v>504</v>
      </c>
      <c r="D100" s="691" t="s">
        <v>95</v>
      </c>
      <c r="E100" s="691" t="s">
        <v>736</v>
      </c>
      <c r="F100" s="691"/>
      <c r="G100" s="691"/>
      <c r="H100" s="751">
        <v>2015</v>
      </c>
      <c r="I100" s="691" t="s">
        <v>574</v>
      </c>
      <c r="J100" s="691" t="s">
        <v>588</v>
      </c>
      <c r="K100" s="633"/>
      <c r="L100" s="695">
        <v>0</v>
      </c>
      <c r="M100" s="696">
        <v>0</v>
      </c>
      <c r="N100" s="696">
        <v>0</v>
      </c>
      <c r="O100" s="696">
        <v>0</v>
      </c>
      <c r="P100" s="696">
        <v>31</v>
      </c>
      <c r="Q100" s="696">
        <v>31</v>
      </c>
      <c r="R100" s="696">
        <v>31</v>
      </c>
      <c r="S100" s="696">
        <v>31</v>
      </c>
      <c r="T100" s="696">
        <v>31</v>
      </c>
      <c r="U100" s="696">
        <v>31</v>
      </c>
      <c r="V100" s="696">
        <v>31</v>
      </c>
      <c r="W100" s="696">
        <v>31</v>
      </c>
      <c r="X100" s="696">
        <v>31</v>
      </c>
      <c r="Y100" s="696">
        <v>31</v>
      </c>
      <c r="Z100" s="696">
        <v>26</v>
      </c>
      <c r="AA100" s="696">
        <v>26</v>
      </c>
      <c r="AB100" s="696">
        <v>26</v>
      </c>
      <c r="AC100" s="696">
        <v>26</v>
      </c>
      <c r="AD100" s="696">
        <v>26</v>
      </c>
      <c r="AE100" s="696">
        <v>26</v>
      </c>
      <c r="AF100" s="696">
        <v>10</v>
      </c>
      <c r="AG100" s="696">
        <v>10</v>
      </c>
      <c r="AH100" s="696">
        <v>10</v>
      </c>
      <c r="AI100" s="696">
        <v>10</v>
      </c>
      <c r="AJ100" s="696">
        <v>0</v>
      </c>
      <c r="AK100" s="696">
        <v>0</v>
      </c>
      <c r="AL100" s="696">
        <v>0</v>
      </c>
      <c r="AM100" s="696">
        <v>0</v>
      </c>
      <c r="AN100" s="696">
        <v>0</v>
      </c>
      <c r="AO100" s="697">
        <v>0</v>
      </c>
      <c r="AP100" s="633"/>
      <c r="AQ100" s="695">
        <v>0</v>
      </c>
      <c r="AR100" s="696">
        <v>0</v>
      </c>
      <c r="AS100" s="696">
        <v>0</v>
      </c>
      <c r="AT100" s="696">
        <v>0</v>
      </c>
      <c r="AU100" s="696">
        <v>463048</v>
      </c>
      <c r="AV100" s="696">
        <v>458886</v>
      </c>
      <c r="AW100" s="696">
        <v>458886</v>
      </c>
      <c r="AX100" s="696">
        <v>458886</v>
      </c>
      <c r="AY100" s="696">
        <v>458886</v>
      </c>
      <c r="AZ100" s="696">
        <v>458886</v>
      </c>
      <c r="BA100" s="696">
        <v>458886</v>
      </c>
      <c r="BB100" s="696">
        <v>458791</v>
      </c>
      <c r="BC100" s="696">
        <v>458791</v>
      </c>
      <c r="BD100" s="696">
        <v>458791</v>
      </c>
      <c r="BE100" s="696">
        <v>420228</v>
      </c>
      <c r="BF100" s="696">
        <v>418769</v>
      </c>
      <c r="BG100" s="696">
        <v>418769</v>
      </c>
      <c r="BH100" s="696">
        <v>415345</v>
      </c>
      <c r="BI100" s="696">
        <v>415345</v>
      </c>
      <c r="BJ100" s="696">
        <v>415173</v>
      </c>
      <c r="BK100" s="696">
        <v>153895</v>
      </c>
      <c r="BL100" s="696">
        <v>153895</v>
      </c>
      <c r="BM100" s="696">
        <v>153895</v>
      </c>
      <c r="BN100" s="696">
        <v>153895</v>
      </c>
      <c r="BO100" s="696">
        <v>0</v>
      </c>
      <c r="BP100" s="696">
        <v>0</v>
      </c>
      <c r="BQ100" s="696">
        <v>0</v>
      </c>
      <c r="BR100" s="696">
        <v>0</v>
      </c>
      <c r="BS100" s="696">
        <v>0</v>
      </c>
      <c r="BT100" s="697">
        <v>0</v>
      </c>
      <c r="BU100" s="163"/>
    </row>
    <row r="101" spans="2:73">
      <c r="B101" s="691"/>
      <c r="C101" s="691" t="s">
        <v>504</v>
      </c>
      <c r="D101" s="691" t="s">
        <v>96</v>
      </c>
      <c r="E101" s="691" t="s">
        <v>736</v>
      </c>
      <c r="F101" s="691"/>
      <c r="G101" s="691"/>
      <c r="H101" s="751">
        <v>2015</v>
      </c>
      <c r="I101" s="691" t="s">
        <v>574</v>
      </c>
      <c r="J101" s="691" t="s">
        <v>588</v>
      </c>
      <c r="K101" s="633"/>
      <c r="L101" s="695">
        <v>0</v>
      </c>
      <c r="M101" s="696">
        <v>0</v>
      </c>
      <c r="N101" s="696">
        <v>0</v>
      </c>
      <c r="O101" s="696">
        <v>0</v>
      </c>
      <c r="P101" s="696">
        <v>55</v>
      </c>
      <c r="Q101" s="696">
        <v>54</v>
      </c>
      <c r="R101" s="696">
        <v>54</v>
      </c>
      <c r="S101" s="696">
        <v>54</v>
      </c>
      <c r="T101" s="696">
        <v>54</v>
      </c>
      <c r="U101" s="696">
        <v>54</v>
      </c>
      <c r="V101" s="696">
        <v>54</v>
      </c>
      <c r="W101" s="696">
        <v>54</v>
      </c>
      <c r="X101" s="696">
        <v>54</v>
      </c>
      <c r="Y101" s="696">
        <v>54</v>
      </c>
      <c r="Z101" s="696">
        <v>45</v>
      </c>
      <c r="AA101" s="696">
        <v>43</v>
      </c>
      <c r="AB101" s="696">
        <v>43</v>
      </c>
      <c r="AC101" s="696">
        <v>43</v>
      </c>
      <c r="AD101" s="696">
        <v>43</v>
      </c>
      <c r="AE101" s="696">
        <v>43</v>
      </c>
      <c r="AF101" s="696">
        <v>16</v>
      </c>
      <c r="AG101" s="696">
        <v>16</v>
      </c>
      <c r="AH101" s="696">
        <v>16</v>
      </c>
      <c r="AI101" s="696">
        <v>16</v>
      </c>
      <c r="AJ101" s="696">
        <v>0</v>
      </c>
      <c r="AK101" s="696">
        <v>0</v>
      </c>
      <c r="AL101" s="696">
        <v>0</v>
      </c>
      <c r="AM101" s="696">
        <v>0</v>
      </c>
      <c r="AN101" s="696">
        <v>0</v>
      </c>
      <c r="AO101" s="697">
        <v>0</v>
      </c>
      <c r="AP101" s="633"/>
      <c r="AQ101" s="695">
        <v>0</v>
      </c>
      <c r="AR101" s="696">
        <v>0</v>
      </c>
      <c r="AS101" s="696">
        <v>0</v>
      </c>
      <c r="AT101" s="696">
        <v>0</v>
      </c>
      <c r="AU101" s="696">
        <v>812151</v>
      </c>
      <c r="AV101" s="696">
        <v>797717</v>
      </c>
      <c r="AW101" s="696">
        <v>797717</v>
      </c>
      <c r="AX101" s="696">
        <v>797717</v>
      </c>
      <c r="AY101" s="696">
        <v>797717</v>
      </c>
      <c r="AZ101" s="696">
        <v>797717</v>
      </c>
      <c r="BA101" s="696">
        <v>797717</v>
      </c>
      <c r="BB101" s="696">
        <v>797300</v>
      </c>
      <c r="BC101" s="696">
        <v>797300</v>
      </c>
      <c r="BD101" s="696">
        <v>797300</v>
      </c>
      <c r="BE101" s="696">
        <v>735225</v>
      </c>
      <c r="BF101" s="696">
        <v>697368</v>
      </c>
      <c r="BG101" s="696">
        <v>697368</v>
      </c>
      <c r="BH101" s="696">
        <v>682368</v>
      </c>
      <c r="BI101" s="696">
        <v>682368</v>
      </c>
      <c r="BJ101" s="696">
        <v>680778</v>
      </c>
      <c r="BK101" s="696">
        <v>252203</v>
      </c>
      <c r="BL101" s="696">
        <v>252203</v>
      </c>
      <c r="BM101" s="696">
        <v>252203</v>
      </c>
      <c r="BN101" s="696">
        <v>252203</v>
      </c>
      <c r="BO101" s="696">
        <v>0</v>
      </c>
      <c r="BP101" s="696">
        <v>0</v>
      </c>
      <c r="BQ101" s="696">
        <v>0</v>
      </c>
      <c r="BR101" s="696">
        <v>0</v>
      </c>
      <c r="BS101" s="696">
        <v>0</v>
      </c>
      <c r="BT101" s="697">
        <v>0</v>
      </c>
    </row>
    <row r="102" spans="2:73" ht="15.9">
      <c r="B102" s="691"/>
      <c r="C102" s="691" t="s">
        <v>504</v>
      </c>
      <c r="D102" s="691" t="s">
        <v>97</v>
      </c>
      <c r="E102" s="691" t="s">
        <v>736</v>
      </c>
      <c r="F102" s="691"/>
      <c r="G102" s="691"/>
      <c r="H102" s="751">
        <v>2015</v>
      </c>
      <c r="I102" s="691" t="s">
        <v>574</v>
      </c>
      <c r="J102" s="691" t="s">
        <v>588</v>
      </c>
      <c r="K102" s="633"/>
      <c r="L102" s="695">
        <v>0</v>
      </c>
      <c r="M102" s="696">
        <v>0</v>
      </c>
      <c r="N102" s="696">
        <v>0</v>
      </c>
      <c r="O102" s="696">
        <v>0</v>
      </c>
      <c r="P102" s="696">
        <v>2</v>
      </c>
      <c r="Q102" s="696">
        <v>2</v>
      </c>
      <c r="R102" s="696">
        <v>2</v>
      </c>
      <c r="S102" s="696">
        <v>2</v>
      </c>
      <c r="T102" s="696">
        <v>1</v>
      </c>
      <c r="U102" s="696">
        <v>0</v>
      </c>
      <c r="V102" s="696">
        <v>0</v>
      </c>
      <c r="W102" s="696">
        <v>0</v>
      </c>
      <c r="X102" s="696">
        <v>0</v>
      </c>
      <c r="Y102" s="696">
        <v>0</v>
      </c>
      <c r="Z102" s="696">
        <v>0</v>
      </c>
      <c r="AA102" s="696">
        <v>0</v>
      </c>
      <c r="AB102" s="696">
        <v>0</v>
      </c>
      <c r="AC102" s="696">
        <v>0</v>
      </c>
      <c r="AD102" s="696">
        <v>0</v>
      </c>
      <c r="AE102" s="696">
        <v>0</v>
      </c>
      <c r="AF102" s="696">
        <v>0</v>
      </c>
      <c r="AG102" s="696">
        <v>0</v>
      </c>
      <c r="AH102" s="696">
        <v>0</v>
      </c>
      <c r="AI102" s="696">
        <v>0</v>
      </c>
      <c r="AJ102" s="696">
        <v>0</v>
      </c>
      <c r="AK102" s="696">
        <v>0</v>
      </c>
      <c r="AL102" s="696">
        <v>0</v>
      </c>
      <c r="AM102" s="696">
        <v>0</v>
      </c>
      <c r="AN102" s="696">
        <v>0</v>
      </c>
      <c r="AO102" s="697">
        <v>0</v>
      </c>
      <c r="AP102" s="633"/>
      <c r="AQ102" s="695">
        <v>0</v>
      </c>
      <c r="AR102" s="696">
        <v>0</v>
      </c>
      <c r="AS102" s="696">
        <v>0</v>
      </c>
      <c r="AT102" s="696">
        <v>0</v>
      </c>
      <c r="AU102" s="696">
        <v>12724</v>
      </c>
      <c r="AV102" s="696">
        <v>12724</v>
      </c>
      <c r="AW102" s="696">
        <v>12724</v>
      </c>
      <c r="AX102" s="696">
        <v>12619</v>
      </c>
      <c r="AY102" s="696">
        <v>8546</v>
      </c>
      <c r="AZ102" s="696">
        <v>0</v>
      </c>
      <c r="BA102" s="696">
        <v>0</v>
      </c>
      <c r="BB102" s="696">
        <v>0</v>
      </c>
      <c r="BC102" s="696">
        <v>0</v>
      </c>
      <c r="BD102" s="696">
        <v>0</v>
      </c>
      <c r="BE102" s="696">
        <v>0</v>
      </c>
      <c r="BF102" s="696">
        <v>0</v>
      </c>
      <c r="BG102" s="696">
        <v>0</v>
      </c>
      <c r="BH102" s="696">
        <v>0</v>
      </c>
      <c r="BI102" s="696">
        <v>0</v>
      </c>
      <c r="BJ102" s="696">
        <v>0</v>
      </c>
      <c r="BK102" s="696">
        <v>0</v>
      </c>
      <c r="BL102" s="696">
        <v>0</v>
      </c>
      <c r="BM102" s="696">
        <v>0</v>
      </c>
      <c r="BN102" s="696">
        <v>0</v>
      </c>
      <c r="BO102" s="696">
        <v>0</v>
      </c>
      <c r="BP102" s="696">
        <v>0</v>
      </c>
      <c r="BQ102" s="696">
        <v>0</v>
      </c>
      <c r="BR102" s="696">
        <v>0</v>
      </c>
      <c r="BS102" s="696">
        <v>0</v>
      </c>
      <c r="BT102" s="697">
        <v>0</v>
      </c>
      <c r="BU102" s="163"/>
    </row>
    <row r="103" spans="2:73" ht="15.9">
      <c r="B103" s="691"/>
      <c r="C103" s="691" t="s">
        <v>504</v>
      </c>
      <c r="D103" s="691" t="s">
        <v>675</v>
      </c>
      <c r="E103" s="691" t="s">
        <v>736</v>
      </c>
      <c r="F103" s="691"/>
      <c r="G103" s="691"/>
      <c r="H103" s="751">
        <v>2015</v>
      </c>
      <c r="I103" s="691" t="s">
        <v>574</v>
      </c>
      <c r="J103" s="691" t="s">
        <v>588</v>
      </c>
      <c r="K103" s="633"/>
      <c r="L103" s="695">
        <v>0</v>
      </c>
      <c r="M103" s="696">
        <v>0</v>
      </c>
      <c r="N103" s="696">
        <v>0</v>
      </c>
      <c r="O103" s="696">
        <v>0</v>
      </c>
      <c r="P103" s="696">
        <v>599</v>
      </c>
      <c r="Q103" s="696">
        <v>599</v>
      </c>
      <c r="R103" s="696">
        <v>599</v>
      </c>
      <c r="S103" s="696">
        <v>599</v>
      </c>
      <c r="T103" s="696">
        <v>599</v>
      </c>
      <c r="U103" s="696">
        <v>599</v>
      </c>
      <c r="V103" s="696">
        <v>599</v>
      </c>
      <c r="W103" s="696">
        <v>599</v>
      </c>
      <c r="X103" s="696">
        <v>599</v>
      </c>
      <c r="Y103" s="696">
        <v>599</v>
      </c>
      <c r="Z103" s="696">
        <v>599</v>
      </c>
      <c r="AA103" s="696">
        <v>599</v>
      </c>
      <c r="AB103" s="696">
        <v>599</v>
      </c>
      <c r="AC103" s="696">
        <v>599</v>
      </c>
      <c r="AD103" s="696">
        <v>599</v>
      </c>
      <c r="AE103" s="696">
        <v>599</v>
      </c>
      <c r="AF103" s="696">
        <v>599</v>
      </c>
      <c r="AG103" s="696">
        <v>599</v>
      </c>
      <c r="AH103" s="696">
        <v>542</v>
      </c>
      <c r="AI103" s="696">
        <v>0</v>
      </c>
      <c r="AJ103" s="696">
        <v>0</v>
      </c>
      <c r="AK103" s="696">
        <v>0</v>
      </c>
      <c r="AL103" s="696">
        <v>0</v>
      </c>
      <c r="AM103" s="696">
        <v>0</v>
      </c>
      <c r="AN103" s="696">
        <v>0</v>
      </c>
      <c r="AO103" s="697">
        <v>0</v>
      </c>
      <c r="AP103" s="633"/>
      <c r="AQ103" s="695">
        <v>0</v>
      </c>
      <c r="AR103" s="696">
        <v>0</v>
      </c>
      <c r="AS103" s="696">
        <v>0</v>
      </c>
      <c r="AT103" s="696">
        <v>0</v>
      </c>
      <c r="AU103" s="696">
        <v>1140449</v>
      </c>
      <c r="AV103" s="696">
        <v>1140449</v>
      </c>
      <c r="AW103" s="696">
        <v>1140449</v>
      </c>
      <c r="AX103" s="696">
        <v>1140449</v>
      </c>
      <c r="AY103" s="696">
        <v>1140449</v>
      </c>
      <c r="AZ103" s="696">
        <v>1140449</v>
      </c>
      <c r="BA103" s="696">
        <v>1140449</v>
      </c>
      <c r="BB103" s="696">
        <v>1140449</v>
      </c>
      <c r="BC103" s="696">
        <v>1140449</v>
      </c>
      <c r="BD103" s="696">
        <v>1140449</v>
      </c>
      <c r="BE103" s="696">
        <v>1140449</v>
      </c>
      <c r="BF103" s="696">
        <v>1140449</v>
      </c>
      <c r="BG103" s="696">
        <v>1140449</v>
      </c>
      <c r="BH103" s="696">
        <v>1140449</v>
      </c>
      <c r="BI103" s="696">
        <v>1140449</v>
      </c>
      <c r="BJ103" s="696">
        <v>1140449</v>
      </c>
      <c r="BK103" s="696">
        <v>1140449</v>
      </c>
      <c r="BL103" s="696">
        <v>1140449</v>
      </c>
      <c r="BM103" s="696">
        <v>1089138</v>
      </c>
      <c r="BN103" s="696">
        <v>0</v>
      </c>
      <c r="BO103" s="696">
        <v>0</v>
      </c>
      <c r="BP103" s="696">
        <v>0</v>
      </c>
      <c r="BQ103" s="696">
        <v>0</v>
      </c>
      <c r="BR103" s="696">
        <v>0</v>
      </c>
      <c r="BS103" s="696">
        <v>0</v>
      </c>
      <c r="BT103" s="697">
        <v>0</v>
      </c>
      <c r="BU103" s="163"/>
    </row>
    <row r="104" spans="2:73" ht="15.9">
      <c r="B104" s="691"/>
      <c r="C104" s="691" t="s">
        <v>504</v>
      </c>
      <c r="D104" s="691" t="s">
        <v>100</v>
      </c>
      <c r="E104" s="691" t="s">
        <v>736</v>
      </c>
      <c r="F104" s="691"/>
      <c r="G104" s="691"/>
      <c r="H104" s="751">
        <v>2015</v>
      </c>
      <c r="I104" s="691" t="s">
        <v>574</v>
      </c>
      <c r="J104" s="691" t="s">
        <v>588</v>
      </c>
      <c r="K104" s="633"/>
      <c r="L104" s="695">
        <v>0</v>
      </c>
      <c r="M104" s="696">
        <v>0</v>
      </c>
      <c r="N104" s="696">
        <v>0</v>
      </c>
      <c r="O104" s="696">
        <v>0</v>
      </c>
      <c r="P104" s="696">
        <v>296</v>
      </c>
      <c r="Q104" s="696">
        <v>296</v>
      </c>
      <c r="R104" s="696">
        <v>295</v>
      </c>
      <c r="S104" s="696">
        <v>295</v>
      </c>
      <c r="T104" s="696">
        <v>295</v>
      </c>
      <c r="U104" s="696">
        <v>295</v>
      </c>
      <c r="V104" s="696">
        <v>287</v>
      </c>
      <c r="W104" s="696">
        <v>287</v>
      </c>
      <c r="X104" s="696">
        <v>257</v>
      </c>
      <c r="Y104" s="696">
        <v>229</v>
      </c>
      <c r="Z104" s="696">
        <v>159</v>
      </c>
      <c r="AA104" s="696">
        <v>155</v>
      </c>
      <c r="AB104" s="696">
        <v>91</v>
      </c>
      <c r="AC104" s="696">
        <v>45</v>
      </c>
      <c r="AD104" s="696">
        <v>45</v>
      </c>
      <c r="AE104" s="696">
        <v>44</v>
      </c>
      <c r="AF104" s="696">
        <v>42</v>
      </c>
      <c r="AG104" s="696">
        <v>42</v>
      </c>
      <c r="AH104" s="696">
        <v>42</v>
      </c>
      <c r="AI104" s="696">
        <v>42</v>
      </c>
      <c r="AJ104" s="696">
        <v>0</v>
      </c>
      <c r="AK104" s="696">
        <v>0</v>
      </c>
      <c r="AL104" s="696">
        <v>0</v>
      </c>
      <c r="AM104" s="696">
        <v>0</v>
      </c>
      <c r="AN104" s="696">
        <v>0</v>
      </c>
      <c r="AO104" s="697">
        <v>0</v>
      </c>
      <c r="AP104" s="633"/>
      <c r="AQ104" s="695">
        <v>0</v>
      </c>
      <c r="AR104" s="696">
        <v>0</v>
      </c>
      <c r="AS104" s="696">
        <v>0</v>
      </c>
      <c r="AT104" s="696">
        <v>0</v>
      </c>
      <c r="AU104" s="696">
        <v>3615737</v>
      </c>
      <c r="AV104" s="696">
        <v>3615737</v>
      </c>
      <c r="AW104" s="696">
        <v>3612476</v>
      </c>
      <c r="AX104" s="696">
        <v>3612476</v>
      </c>
      <c r="AY104" s="696">
        <v>3612476</v>
      </c>
      <c r="AZ104" s="696">
        <v>3612476</v>
      </c>
      <c r="BA104" s="696">
        <v>3549305</v>
      </c>
      <c r="BB104" s="696">
        <v>3549305</v>
      </c>
      <c r="BC104" s="696">
        <v>3441661</v>
      </c>
      <c r="BD104" s="696">
        <v>3228789</v>
      </c>
      <c r="BE104" s="696">
        <v>2669944</v>
      </c>
      <c r="BF104" s="696">
        <v>2621374</v>
      </c>
      <c r="BG104" s="696">
        <v>325771</v>
      </c>
      <c r="BH104" s="696">
        <v>181418</v>
      </c>
      <c r="BI104" s="696">
        <v>181418</v>
      </c>
      <c r="BJ104" s="696">
        <v>161267</v>
      </c>
      <c r="BK104" s="696">
        <v>121539</v>
      </c>
      <c r="BL104" s="696">
        <v>121539</v>
      </c>
      <c r="BM104" s="696">
        <v>121539</v>
      </c>
      <c r="BN104" s="696">
        <v>121539</v>
      </c>
      <c r="BO104" s="696">
        <v>0</v>
      </c>
      <c r="BP104" s="696">
        <v>0</v>
      </c>
      <c r="BQ104" s="696">
        <v>0</v>
      </c>
      <c r="BR104" s="696">
        <v>0</v>
      </c>
      <c r="BS104" s="696">
        <v>0</v>
      </c>
      <c r="BT104" s="697">
        <v>0</v>
      </c>
      <c r="BU104" s="163"/>
    </row>
    <row r="105" spans="2:73" ht="15.9">
      <c r="B105" s="691"/>
      <c r="C105" s="691" t="s">
        <v>504</v>
      </c>
      <c r="D105" s="691" t="s">
        <v>101</v>
      </c>
      <c r="E105" s="691" t="s">
        <v>736</v>
      </c>
      <c r="F105" s="691"/>
      <c r="G105" s="691"/>
      <c r="H105" s="751">
        <v>2015</v>
      </c>
      <c r="I105" s="691" t="s">
        <v>574</v>
      </c>
      <c r="J105" s="691" t="s">
        <v>588</v>
      </c>
      <c r="K105" s="633"/>
      <c r="L105" s="695">
        <v>0</v>
      </c>
      <c r="M105" s="696">
        <v>0</v>
      </c>
      <c r="N105" s="696">
        <v>0</v>
      </c>
      <c r="O105" s="696">
        <v>0</v>
      </c>
      <c r="P105" s="696">
        <v>33</v>
      </c>
      <c r="Q105" s="696">
        <v>27</v>
      </c>
      <c r="R105" s="696">
        <v>23</v>
      </c>
      <c r="S105" s="696">
        <v>23</v>
      </c>
      <c r="T105" s="696">
        <v>23</v>
      </c>
      <c r="U105" s="696">
        <v>23</v>
      </c>
      <c r="V105" s="696">
        <v>23</v>
      </c>
      <c r="W105" s="696">
        <v>23</v>
      </c>
      <c r="X105" s="696">
        <v>23</v>
      </c>
      <c r="Y105" s="696">
        <v>23</v>
      </c>
      <c r="Z105" s="696">
        <v>23</v>
      </c>
      <c r="AA105" s="696">
        <v>2</v>
      </c>
      <c r="AB105" s="696">
        <v>0</v>
      </c>
      <c r="AC105" s="696">
        <v>0</v>
      </c>
      <c r="AD105" s="696">
        <v>0</v>
      </c>
      <c r="AE105" s="696">
        <v>0</v>
      </c>
      <c r="AF105" s="696">
        <v>0</v>
      </c>
      <c r="AG105" s="696">
        <v>0</v>
      </c>
      <c r="AH105" s="696">
        <v>0</v>
      </c>
      <c r="AI105" s="696">
        <v>0</v>
      </c>
      <c r="AJ105" s="696">
        <v>0</v>
      </c>
      <c r="AK105" s="696">
        <v>0</v>
      </c>
      <c r="AL105" s="696">
        <v>0</v>
      </c>
      <c r="AM105" s="696">
        <v>0</v>
      </c>
      <c r="AN105" s="696">
        <v>0</v>
      </c>
      <c r="AO105" s="697">
        <v>0</v>
      </c>
      <c r="AP105" s="633"/>
      <c r="AQ105" s="695">
        <v>0</v>
      </c>
      <c r="AR105" s="696">
        <v>0</v>
      </c>
      <c r="AS105" s="696">
        <v>0</v>
      </c>
      <c r="AT105" s="696">
        <v>0</v>
      </c>
      <c r="AU105" s="696">
        <v>155411</v>
      </c>
      <c r="AV105" s="696">
        <v>129008</v>
      </c>
      <c r="AW105" s="696">
        <v>115975</v>
      </c>
      <c r="AX105" s="696">
        <v>115975</v>
      </c>
      <c r="AY105" s="696">
        <v>115975</v>
      </c>
      <c r="AZ105" s="696">
        <v>115975</v>
      </c>
      <c r="BA105" s="696">
        <v>115975</v>
      </c>
      <c r="BB105" s="696">
        <v>115975</v>
      </c>
      <c r="BC105" s="696">
        <v>115975</v>
      </c>
      <c r="BD105" s="696">
        <v>115975</v>
      </c>
      <c r="BE105" s="696">
        <v>107771</v>
      </c>
      <c r="BF105" s="696">
        <v>8548</v>
      </c>
      <c r="BG105" s="696">
        <v>0</v>
      </c>
      <c r="BH105" s="696">
        <v>0</v>
      </c>
      <c r="BI105" s="696">
        <v>0</v>
      </c>
      <c r="BJ105" s="696">
        <v>0</v>
      </c>
      <c r="BK105" s="696">
        <v>0</v>
      </c>
      <c r="BL105" s="696">
        <v>0</v>
      </c>
      <c r="BM105" s="696">
        <v>0</v>
      </c>
      <c r="BN105" s="696">
        <v>0</v>
      </c>
      <c r="BO105" s="696">
        <v>0</v>
      </c>
      <c r="BP105" s="696">
        <v>0</v>
      </c>
      <c r="BQ105" s="696">
        <v>0</v>
      </c>
      <c r="BR105" s="696">
        <v>0</v>
      </c>
      <c r="BS105" s="696">
        <v>0</v>
      </c>
      <c r="BT105" s="697">
        <v>0</v>
      </c>
      <c r="BU105" s="163"/>
    </row>
    <row r="106" spans="2:73" ht="15.9">
      <c r="B106" s="691"/>
      <c r="C106" s="691" t="s">
        <v>504</v>
      </c>
      <c r="D106" s="691" t="s">
        <v>106</v>
      </c>
      <c r="E106" s="691" t="s">
        <v>736</v>
      </c>
      <c r="F106" s="691"/>
      <c r="G106" s="691"/>
      <c r="H106" s="751">
        <v>2015</v>
      </c>
      <c r="I106" s="691" t="s">
        <v>574</v>
      </c>
      <c r="J106" s="691" t="s">
        <v>588</v>
      </c>
      <c r="K106" s="633"/>
      <c r="L106" s="695">
        <v>0</v>
      </c>
      <c r="M106" s="696">
        <v>0</v>
      </c>
      <c r="N106" s="696">
        <v>0</v>
      </c>
      <c r="O106" s="696">
        <v>0</v>
      </c>
      <c r="P106" s="696">
        <v>0</v>
      </c>
      <c r="Q106" s="696">
        <v>0</v>
      </c>
      <c r="R106" s="696">
        <v>0</v>
      </c>
      <c r="S106" s="696">
        <v>0</v>
      </c>
      <c r="T106" s="696">
        <v>0</v>
      </c>
      <c r="U106" s="696">
        <v>0</v>
      </c>
      <c r="V106" s="696">
        <v>0</v>
      </c>
      <c r="W106" s="696">
        <v>0</v>
      </c>
      <c r="X106" s="696">
        <v>0</v>
      </c>
      <c r="Y106" s="696">
        <v>0</v>
      </c>
      <c r="Z106" s="696">
        <v>0</v>
      </c>
      <c r="AA106" s="696">
        <v>0</v>
      </c>
      <c r="AB106" s="696">
        <v>0</v>
      </c>
      <c r="AC106" s="696">
        <v>0</v>
      </c>
      <c r="AD106" s="696">
        <v>0</v>
      </c>
      <c r="AE106" s="696">
        <v>0</v>
      </c>
      <c r="AF106" s="696">
        <v>0</v>
      </c>
      <c r="AG106" s="696">
        <v>0</v>
      </c>
      <c r="AH106" s="696">
        <v>0</v>
      </c>
      <c r="AI106" s="696">
        <v>0</v>
      </c>
      <c r="AJ106" s="696">
        <v>0</v>
      </c>
      <c r="AK106" s="696">
        <v>0</v>
      </c>
      <c r="AL106" s="696">
        <v>0</v>
      </c>
      <c r="AM106" s="696">
        <v>0</v>
      </c>
      <c r="AN106" s="696">
        <v>0</v>
      </c>
      <c r="AO106" s="697">
        <v>0</v>
      </c>
      <c r="AP106" s="633"/>
      <c r="AQ106" s="695">
        <v>0</v>
      </c>
      <c r="AR106" s="696">
        <v>0</v>
      </c>
      <c r="AS106" s="696">
        <v>0</v>
      </c>
      <c r="AT106" s="696">
        <v>0</v>
      </c>
      <c r="AU106" s="696">
        <v>10350</v>
      </c>
      <c r="AV106" s="696">
        <v>0</v>
      </c>
      <c r="AW106" s="696">
        <v>0</v>
      </c>
      <c r="AX106" s="696">
        <v>0</v>
      </c>
      <c r="AY106" s="696">
        <v>0</v>
      </c>
      <c r="AZ106" s="696">
        <v>0</v>
      </c>
      <c r="BA106" s="696">
        <v>0</v>
      </c>
      <c r="BB106" s="696">
        <v>0</v>
      </c>
      <c r="BC106" s="696">
        <v>0</v>
      </c>
      <c r="BD106" s="696">
        <v>0</v>
      </c>
      <c r="BE106" s="696">
        <v>0</v>
      </c>
      <c r="BF106" s="696">
        <v>0</v>
      </c>
      <c r="BG106" s="696">
        <v>0</v>
      </c>
      <c r="BH106" s="696">
        <v>0</v>
      </c>
      <c r="BI106" s="696">
        <v>0</v>
      </c>
      <c r="BJ106" s="696">
        <v>0</v>
      </c>
      <c r="BK106" s="696">
        <v>0</v>
      </c>
      <c r="BL106" s="696">
        <v>0</v>
      </c>
      <c r="BM106" s="696">
        <v>0</v>
      </c>
      <c r="BN106" s="696">
        <v>0</v>
      </c>
      <c r="BO106" s="696">
        <v>0</v>
      </c>
      <c r="BP106" s="696">
        <v>0</v>
      </c>
      <c r="BQ106" s="696">
        <v>0</v>
      </c>
      <c r="BR106" s="696">
        <v>0</v>
      </c>
      <c r="BS106" s="696">
        <v>0</v>
      </c>
      <c r="BT106" s="697">
        <v>0</v>
      </c>
      <c r="BU106" s="163"/>
    </row>
    <row r="107" spans="2:73" ht="15.9">
      <c r="B107" s="691"/>
      <c r="C107" s="691" t="s">
        <v>504</v>
      </c>
      <c r="D107" s="691" t="s">
        <v>105</v>
      </c>
      <c r="E107" s="691" t="s">
        <v>736</v>
      </c>
      <c r="F107" s="691"/>
      <c r="G107" s="691"/>
      <c r="H107" s="751">
        <v>2015</v>
      </c>
      <c r="I107" s="691" t="s">
        <v>574</v>
      </c>
      <c r="J107" s="691" t="s">
        <v>588</v>
      </c>
      <c r="K107" s="633"/>
      <c r="L107" s="695">
        <v>0</v>
      </c>
      <c r="M107" s="696">
        <v>0</v>
      </c>
      <c r="N107" s="696">
        <v>0</v>
      </c>
      <c r="O107" s="696">
        <v>0</v>
      </c>
      <c r="P107" s="696">
        <v>0</v>
      </c>
      <c r="Q107" s="696">
        <v>0</v>
      </c>
      <c r="R107" s="696">
        <v>0</v>
      </c>
      <c r="S107" s="696">
        <v>0</v>
      </c>
      <c r="T107" s="696">
        <v>0</v>
      </c>
      <c r="U107" s="696">
        <v>0</v>
      </c>
      <c r="V107" s="696">
        <v>0</v>
      </c>
      <c r="W107" s="696">
        <v>0</v>
      </c>
      <c r="X107" s="696">
        <v>0</v>
      </c>
      <c r="Y107" s="696">
        <v>0</v>
      </c>
      <c r="Z107" s="696">
        <v>0</v>
      </c>
      <c r="AA107" s="696">
        <v>0</v>
      </c>
      <c r="AB107" s="696">
        <v>0</v>
      </c>
      <c r="AC107" s="696">
        <v>0</v>
      </c>
      <c r="AD107" s="696">
        <v>0</v>
      </c>
      <c r="AE107" s="696">
        <v>0</v>
      </c>
      <c r="AF107" s="696">
        <v>0</v>
      </c>
      <c r="AG107" s="696">
        <v>0</v>
      </c>
      <c r="AH107" s="696">
        <v>0</v>
      </c>
      <c r="AI107" s="696">
        <v>0</v>
      </c>
      <c r="AJ107" s="696">
        <v>0</v>
      </c>
      <c r="AK107" s="696">
        <v>0</v>
      </c>
      <c r="AL107" s="696">
        <v>0</v>
      </c>
      <c r="AM107" s="696">
        <v>0</v>
      </c>
      <c r="AN107" s="696">
        <v>0</v>
      </c>
      <c r="AO107" s="697">
        <v>0</v>
      </c>
      <c r="AP107" s="633"/>
      <c r="AQ107" s="698">
        <v>0</v>
      </c>
      <c r="AR107" s="699">
        <v>0</v>
      </c>
      <c r="AS107" s="699">
        <v>0</v>
      </c>
      <c r="AT107" s="699">
        <v>0</v>
      </c>
      <c r="AU107" s="699">
        <v>244000</v>
      </c>
      <c r="AV107" s="699">
        <v>0</v>
      </c>
      <c r="AW107" s="699">
        <v>0</v>
      </c>
      <c r="AX107" s="699">
        <v>0</v>
      </c>
      <c r="AY107" s="699">
        <v>0</v>
      </c>
      <c r="AZ107" s="699">
        <v>0</v>
      </c>
      <c r="BA107" s="699">
        <v>0</v>
      </c>
      <c r="BB107" s="699">
        <v>0</v>
      </c>
      <c r="BC107" s="699">
        <v>0</v>
      </c>
      <c r="BD107" s="699">
        <v>0</v>
      </c>
      <c r="BE107" s="699">
        <v>0</v>
      </c>
      <c r="BF107" s="699">
        <v>0</v>
      </c>
      <c r="BG107" s="699">
        <v>0</v>
      </c>
      <c r="BH107" s="699">
        <v>0</v>
      </c>
      <c r="BI107" s="699">
        <v>0</v>
      </c>
      <c r="BJ107" s="699">
        <v>0</v>
      </c>
      <c r="BK107" s="699">
        <v>0</v>
      </c>
      <c r="BL107" s="699">
        <v>0</v>
      </c>
      <c r="BM107" s="699">
        <v>0</v>
      </c>
      <c r="BN107" s="699">
        <v>0</v>
      </c>
      <c r="BO107" s="699">
        <v>0</v>
      </c>
      <c r="BP107" s="699">
        <v>0</v>
      </c>
      <c r="BQ107" s="699">
        <v>0</v>
      </c>
      <c r="BR107" s="699">
        <v>0</v>
      </c>
      <c r="BS107" s="699">
        <v>0</v>
      </c>
      <c r="BT107" s="700">
        <v>0</v>
      </c>
      <c r="BU107" s="163"/>
    </row>
    <row r="108" spans="2:73" ht="15.9">
      <c r="B108" s="691"/>
      <c r="C108" s="691" t="s">
        <v>504</v>
      </c>
      <c r="D108" s="691" t="s">
        <v>108</v>
      </c>
      <c r="E108" s="691" t="s">
        <v>736</v>
      </c>
      <c r="F108" s="691"/>
      <c r="G108" s="691"/>
      <c r="H108" s="751">
        <v>2015</v>
      </c>
      <c r="I108" s="691" t="s">
        <v>574</v>
      </c>
      <c r="J108" s="691" t="s">
        <v>588</v>
      </c>
      <c r="K108" s="633"/>
      <c r="L108" s="695">
        <v>0</v>
      </c>
      <c r="M108" s="696">
        <v>0</v>
      </c>
      <c r="N108" s="696">
        <v>0</v>
      </c>
      <c r="O108" s="696">
        <v>0</v>
      </c>
      <c r="P108" s="696">
        <v>1</v>
      </c>
      <c r="Q108" s="696">
        <v>1</v>
      </c>
      <c r="R108" s="696">
        <v>1</v>
      </c>
      <c r="S108" s="696">
        <v>1</v>
      </c>
      <c r="T108" s="696">
        <v>1</v>
      </c>
      <c r="U108" s="696">
        <v>1</v>
      </c>
      <c r="V108" s="696">
        <v>1</v>
      </c>
      <c r="W108" s="696">
        <v>1</v>
      </c>
      <c r="X108" s="696">
        <v>1</v>
      </c>
      <c r="Y108" s="696">
        <v>1</v>
      </c>
      <c r="Z108" s="696">
        <v>1</v>
      </c>
      <c r="AA108" s="696">
        <v>1</v>
      </c>
      <c r="AB108" s="696">
        <v>0</v>
      </c>
      <c r="AC108" s="696">
        <v>0</v>
      </c>
      <c r="AD108" s="696">
        <v>0</v>
      </c>
      <c r="AE108" s="696">
        <v>0</v>
      </c>
      <c r="AF108" s="696">
        <v>0</v>
      </c>
      <c r="AG108" s="696">
        <v>0</v>
      </c>
      <c r="AH108" s="696">
        <v>0</v>
      </c>
      <c r="AI108" s="696">
        <v>0</v>
      </c>
      <c r="AJ108" s="696">
        <v>0</v>
      </c>
      <c r="AK108" s="696">
        <v>0</v>
      </c>
      <c r="AL108" s="696">
        <v>0</v>
      </c>
      <c r="AM108" s="696">
        <v>0</v>
      </c>
      <c r="AN108" s="696">
        <v>0</v>
      </c>
      <c r="AO108" s="697">
        <v>0</v>
      </c>
      <c r="AP108" s="633"/>
      <c r="AQ108" s="692">
        <v>0</v>
      </c>
      <c r="AR108" s="693">
        <v>0</v>
      </c>
      <c r="AS108" s="693">
        <v>0</v>
      </c>
      <c r="AT108" s="693">
        <v>0</v>
      </c>
      <c r="AU108" s="693">
        <v>14599</v>
      </c>
      <c r="AV108" s="693">
        <v>11059</v>
      </c>
      <c r="AW108" s="693">
        <v>10434</v>
      </c>
      <c r="AX108" s="693">
        <v>9837</v>
      </c>
      <c r="AY108" s="693">
        <v>9837</v>
      </c>
      <c r="AZ108" s="693">
        <v>9837</v>
      </c>
      <c r="BA108" s="693">
        <v>9085</v>
      </c>
      <c r="BB108" s="693">
        <v>9085</v>
      </c>
      <c r="BC108" s="693">
        <v>3977</v>
      </c>
      <c r="BD108" s="693">
        <v>3977</v>
      </c>
      <c r="BE108" s="693">
        <v>3924</v>
      </c>
      <c r="BF108" s="693">
        <v>3924</v>
      </c>
      <c r="BG108" s="693">
        <v>3682</v>
      </c>
      <c r="BH108" s="693">
        <v>3682</v>
      </c>
      <c r="BI108" s="693">
        <v>0</v>
      </c>
      <c r="BJ108" s="693">
        <v>0</v>
      </c>
      <c r="BK108" s="693">
        <v>0</v>
      </c>
      <c r="BL108" s="693">
        <v>0</v>
      </c>
      <c r="BM108" s="693">
        <v>0</v>
      </c>
      <c r="BN108" s="693">
        <v>0</v>
      </c>
      <c r="BO108" s="693">
        <v>0</v>
      </c>
      <c r="BP108" s="693">
        <v>0</v>
      </c>
      <c r="BQ108" s="693">
        <v>0</v>
      </c>
      <c r="BR108" s="693">
        <v>0</v>
      </c>
      <c r="BS108" s="693">
        <v>0</v>
      </c>
      <c r="BT108" s="694">
        <v>0</v>
      </c>
      <c r="BU108" s="163"/>
    </row>
    <row r="109" spans="2:73" ht="15.9">
      <c r="B109" s="691"/>
      <c r="C109" s="691" t="s">
        <v>503</v>
      </c>
      <c r="D109" s="691" t="s">
        <v>118</v>
      </c>
      <c r="E109" s="691" t="s">
        <v>736</v>
      </c>
      <c r="F109" s="691"/>
      <c r="G109" s="691"/>
      <c r="H109" s="751">
        <v>2015</v>
      </c>
      <c r="I109" s="691" t="s">
        <v>574</v>
      </c>
      <c r="J109" s="691" t="s">
        <v>588</v>
      </c>
      <c r="K109" s="633"/>
      <c r="L109" s="695">
        <v>0</v>
      </c>
      <c r="M109" s="696">
        <v>0</v>
      </c>
      <c r="N109" s="696">
        <v>0</v>
      </c>
      <c r="O109" s="696">
        <v>0</v>
      </c>
      <c r="P109" s="696">
        <v>10</v>
      </c>
      <c r="Q109" s="696">
        <v>10</v>
      </c>
      <c r="R109" s="696">
        <v>10</v>
      </c>
      <c r="S109" s="696">
        <v>10</v>
      </c>
      <c r="T109" s="696">
        <v>10</v>
      </c>
      <c r="U109" s="696">
        <v>10</v>
      </c>
      <c r="V109" s="696">
        <v>10</v>
      </c>
      <c r="W109" s="696">
        <v>10</v>
      </c>
      <c r="X109" s="696">
        <v>7</v>
      </c>
      <c r="Y109" s="696">
        <v>6</v>
      </c>
      <c r="Z109" s="696">
        <v>2</v>
      </c>
      <c r="AA109" s="696">
        <v>2</v>
      </c>
      <c r="AB109" s="696">
        <v>0</v>
      </c>
      <c r="AC109" s="696">
        <v>0</v>
      </c>
      <c r="AD109" s="696">
        <v>0</v>
      </c>
      <c r="AE109" s="696">
        <v>0</v>
      </c>
      <c r="AF109" s="696">
        <v>0</v>
      </c>
      <c r="AG109" s="696">
        <v>0</v>
      </c>
      <c r="AH109" s="696">
        <v>0</v>
      </c>
      <c r="AI109" s="696">
        <v>0</v>
      </c>
      <c r="AJ109" s="696">
        <v>0</v>
      </c>
      <c r="AK109" s="696">
        <v>0</v>
      </c>
      <c r="AL109" s="696">
        <v>0</v>
      </c>
      <c r="AM109" s="696">
        <v>0</v>
      </c>
      <c r="AN109" s="696">
        <v>0</v>
      </c>
      <c r="AO109" s="697">
        <v>0</v>
      </c>
      <c r="AP109" s="633"/>
      <c r="AQ109" s="695">
        <v>0</v>
      </c>
      <c r="AR109" s="696">
        <v>0</v>
      </c>
      <c r="AS109" s="696">
        <v>0</v>
      </c>
      <c r="AT109" s="696">
        <v>0</v>
      </c>
      <c r="AU109" s="696">
        <v>75468</v>
      </c>
      <c r="AV109" s="696">
        <v>75468</v>
      </c>
      <c r="AW109" s="696">
        <v>75468</v>
      </c>
      <c r="AX109" s="696">
        <v>75468</v>
      </c>
      <c r="AY109" s="696">
        <v>75468</v>
      </c>
      <c r="AZ109" s="696">
        <v>75468</v>
      </c>
      <c r="BA109" s="696">
        <v>71900</v>
      </c>
      <c r="BB109" s="696">
        <v>71900</v>
      </c>
      <c r="BC109" s="696">
        <v>63716</v>
      </c>
      <c r="BD109" s="696">
        <v>52087</v>
      </c>
      <c r="BE109" s="696">
        <v>24322</v>
      </c>
      <c r="BF109" s="696">
        <v>24322</v>
      </c>
      <c r="BG109" s="696">
        <v>154</v>
      </c>
      <c r="BH109" s="696">
        <v>154</v>
      </c>
      <c r="BI109" s="696">
        <v>154</v>
      </c>
      <c r="BJ109" s="696">
        <v>154</v>
      </c>
      <c r="BK109" s="696">
        <v>154</v>
      </c>
      <c r="BL109" s="696">
        <v>154</v>
      </c>
      <c r="BM109" s="696">
        <v>154</v>
      </c>
      <c r="BN109" s="696">
        <v>154</v>
      </c>
      <c r="BO109" s="696">
        <v>0</v>
      </c>
      <c r="BP109" s="696">
        <v>0</v>
      </c>
      <c r="BQ109" s="696">
        <v>0</v>
      </c>
      <c r="BR109" s="696">
        <v>0</v>
      </c>
      <c r="BS109" s="696">
        <v>0</v>
      </c>
      <c r="BT109" s="697">
        <v>0</v>
      </c>
      <c r="BU109" s="163"/>
    </row>
    <row r="110" spans="2:73" ht="15.9">
      <c r="B110" s="691"/>
      <c r="C110" s="691" t="s">
        <v>503</v>
      </c>
      <c r="D110" s="691" t="s">
        <v>118</v>
      </c>
      <c r="E110" s="691" t="s">
        <v>736</v>
      </c>
      <c r="F110" s="691"/>
      <c r="G110" s="691"/>
      <c r="H110" s="751">
        <v>2015</v>
      </c>
      <c r="I110" s="691" t="s">
        <v>575</v>
      </c>
      <c r="J110" s="691" t="s">
        <v>581</v>
      </c>
      <c r="K110" s="633"/>
      <c r="L110" s="695">
        <v>0</v>
      </c>
      <c r="M110" s="696">
        <v>0</v>
      </c>
      <c r="N110" s="696">
        <v>0</v>
      </c>
      <c r="O110" s="696">
        <v>0</v>
      </c>
      <c r="P110" s="696">
        <v>24</v>
      </c>
      <c r="Q110" s="696">
        <v>24</v>
      </c>
      <c r="R110" s="696">
        <v>24</v>
      </c>
      <c r="S110" s="696">
        <v>24</v>
      </c>
      <c r="T110" s="696">
        <v>24</v>
      </c>
      <c r="U110" s="696">
        <v>24</v>
      </c>
      <c r="V110" s="696">
        <v>22</v>
      </c>
      <c r="W110" s="696">
        <v>22</v>
      </c>
      <c r="X110" s="696">
        <v>22</v>
      </c>
      <c r="Y110" s="696">
        <v>16</v>
      </c>
      <c r="Z110" s="696">
        <v>1</v>
      </c>
      <c r="AA110" s="696">
        <v>1</v>
      </c>
      <c r="AB110" s="696">
        <v>0</v>
      </c>
      <c r="AC110" s="696">
        <v>0</v>
      </c>
      <c r="AD110" s="696">
        <v>0</v>
      </c>
      <c r="AE110" s="696">
        <v>0</v>
      </c>
      <c r="AF110" s="696">
        <v>0</v>
      </c>
      <c r="AG110" s="696">
        <v>0</v>
      </c>
      <c r="AH110" s="696">
        <v>0</v>
      </c>
      <c r="AI110" s="696">
        <v>0</v>
      </c>
      <c r="AJ110" s="696">
        <v>0</v>
      </c>
      <c r="AK110" s="696">
        <v>0</v>
      </c>
      <c r="AL110" s="696">
        <v>0</v>
      </c>
      <c r="AM110" s="696">
        <v>0</v>
      </c>
      <c r="AN110" s="696">
        <v>0</v>
      </c>
      <c r="AO110" s="697">
        <v>0</v>
      </c>
      <c r="AP110" s="633"/>
      <c r="AQ110" s="695">
        <v>0</v>
      </c>
      <c r="AR110" s="696">
        <v>0</v>
      </c>
      <c r="AS110" s="696">
        <v>0</v>
      </c>
      <c r="AT110" s="696">
        <v>0</v>
      </c>
      <c r="AU110" s="696">
        <v>192374</v>
      </c>
      <c r="AV110" s="696">
        <v>192374</v>
      </c>
      <c r="AW110" s="696">
        <v>192374</v>
      </c>
      <c r="AX110" s="696">
        <v>192374</v>
      </c>
      <c r="AY110" s="696">
        <v>192374</v>
      </c>
      <c r="AZ110" s="696">
        <v>192374</v>
      </c>
      <c r="BA110" s="696">
        <v>178364</v>
      </c>
      <c r="BB110" s="696">
        <v>178364</v>
      </c>
      <c r="BC110" s="696">
        <v>178364</v>
      </c>
      <c r="BD110" s="696">
        <v>134120</v>
      </c>
      <c r="BE110" s="696">
        <v>27879</v>
      </c>
      <c r="BF110" s="696">
        <v>27879</v>
      </c>
      <c r="BG110" s="696">
        <v>0</v>
      </c>
      <c r="BH110" s="696">
        <v>0</v>
      </c>
      <c r="BI110" s="696">
        <v>0</v>
      </c>
      <c r="BJ110" s="696">
        <v>0</v>
      </c>
      <c r="BK110" s="696">
        <v>0</v>
      </c>
      <c r="BL110" s="696">
        <v>0</v>
      </c>
      <c r="BM110" s="696">
        <v>0</v>
      </c>
      <c r="BN110" s="696">
        <v>0</v>
      </c>
      <c r="BO110" s="696">
        <v>0</v>
      </c>
      <c r="BP110" s="696">
        <v>0</v>
      </c>
      <c r="BQ110" s="696">
        <v>0</v>
      </c>
      <c r="BR110" s="696">
        <v>0</v>
      </c>
      <c r="BS110" s="696">
        <v>0</v>
      </c>
      <c r="BT110" s="697">
        <v>0</v>
      </c>
      <c r="BU110" s="163"/>
    </row>
    <row r="111" spans="2:73" ht="15.9">
      <c r="B111" s="691"/>
      <c r="C111" s="691" t="s">
        <v>504</v>
      </c>
      <c r="D111" s="691" t="s">
        <v>95</v>
      </c>
      <c r="E111" s="691" t="s">
        <v>736</v>
      </c>
      <c r="F111" s="691"/>
      <c r="G111" s="691"/>
      <c r="H111" s="751">
        <v>2015</v>
      </c>
      <c r="I111" s="691" t="s">
        <v>575</v>
      </c>
      <c r="J111" s="691" t="s">
        <v>581</v>
      </c>
      <c r="K111" s="633"/>
      <c r="L111" s="695">
        <v>0</v>
      </c>
      <c r="M111" s="696">
        <v>0</v>
      </c>
      <c r="N111" s="696">
        <v>0</v>
      </c>
      <c r="O111" s="696">
        <v>0</v>
      </c>
      <c r="P111" s="696">
        <v>6</v>
      </c>
      <c r="Q111" s="696">
        <v>6</v>
      </c>
      <c r="R111" s="696">
        <v>6</v>
      </c>
      <c r="S111" s="696">
        <v>6</v>
      </c>
      <c r="T111" s="696">
        <v>6</v>
      </c>
      <c r="U111" s="696">
        <v>6</v>
      </c>
      <c r="V111" s="696">
        <v>6</v>
      </c>
      <c r="W111" s="696">
        <v>6</v>
      </c>
      <c r="X111" s="696">
        <v>6</v>
      </c>
      <c r="Y111" s="696">
        <v>6</v>
      </c>
      <c r="Z111" s="696">
        <v>5</v>
      </c>
      <c r="AA111" s="696">
        <v>5</v>
      </c>
      <c r="AB111" s="696">
        <v>5</v>
      </c>
      <c r="AC111" s="696">
        <v>5</v>
      </c>
      <c r="AD111" s="696">
        <v>5</v>
      </c>
      <c r="AE111" s="696">
        <v>5</v>
      </c>
      <c r="AF111" s="696">
        <v>3</v>
      </c>
      <c r="AG111" s="696">
        <v>3</v>
      </c>
      <c r="AH111" s="696">
        <v>3</v>
      </c>
      <c r="AI111" s="696">
        <v>3</v>
      </c>
      <c r="AJ111" s="696">
        <v>0</v>
      </c>
      <c r="AK111" s="696">
        <v>0</v>
      </c>
      <c r="AL111" s="696">
        <v>0</v>
      </c>
      <c r="AM111" s="696">
        <v>0</v>
      </c>
      <c r="AN111" s="696">
        <v>0</v>
      </c>
      <c r="AO111" s="697">
        <v>0</v>
      </c>
      <c r="AP111" s="633"/>
      <c r="AQ111" s="695">
        <v>0</v>
      </c>
      <c r="AR111" s="696">
        <v>0</v>
      </c>
      <c r="AS111" s="696">
        <v>0</v>
      </c>
      <c r="AT111" s="696">
        <v>0</v>
      </c>
      <c r="AU111" s="696">
        <v>87602</v>
      </c>
      <c r="AV111" s="696">
        <v>86378</v>
      </c>
      <c r="AW111" s="696">
        <v>86378</v>
      </c>
      <c r="AX111" s="696">
        <v>86378</v>
      </c>
      <c r="AY111" s="696">
        <v>86378</v>
      </c>
      <c r="AZ111" s="696">
        <v>86378</v>
      </c>
      <c r="BA111" s="696">
        <v>86378</v>
      </c>
      <c r="BB111" s="696">
        <v>86349</v>
      </c>
      <c r="BC111" s="696">
        <v>86349</v>
      </c>
      <c r="BD111" s="696">
        <v>86349</v>
      </c>
      <c r="BE111" s="696">
        <v>83486</v>
      </c>
      <c r="BF111" s="696">
        <v>83407</v>
      </c>
      <c r="BG111" s="696">
        <v>83407</v>
      </c>
      <c r="BH111" s="696">
        <v>82566</v>
      </c>
      <c r="BI111" s="696">
        <v>82566</v>
      </c>
      <c r="BJ111" s="696">
        <v>82437</v>
      </c>
      <c r="BK111" s="696">
        <v>40837</v>
      </c>
      <c r="BL111" s="696">
        <v>40837</v>
      </c>
      <c r="BM111" s="696">
        <v>40837</v>
      </c>
      <c r="BN111" s="696">
        <v>40837</v>
      </c>
      <c r="BO111" s="696">
        <v>0</v>
      </c>
      <c r="BP111" s="696">
        <v>0</v>
      </c>
      <c r="BQ111" s="696">
        <v>0</v>
      </c>
      <c r="BR111" s="696">
        <v>0</v>
      </c>
      <c r="BS111" s="696">
        <v>0</v>
      </c>
      <c r="BT111" s="697">
        <v>0</v>
      </c>
      <c r="BU111" s="163"/>
    </row>
    <row r="112" spans="2:73">
      <c r="B112" s="691"/>
      <c r="C112" s="691" t="s">
        <v>504</v>
      </c>
      <c r="D112" s="691" t="s">
        <v>96</v>
      </c>
      <c r="E112" s="691" t="s">
        <v>736</v>
      </c>
      <c r="F112" s="691"/>
      <c r="G112" s="691"/>
      <c r="H112" s="751">
        <v>2015</v>
      </c>
      <c r="I112" s="691" t="s">
        <v>575</v>
      </c>
      <c r="J112" s="691" t="s">
        <v>581</v>
      </c>
      <c r="K112" s="633"/>
      <c r="L112" s="695">
        <v>0</v>
      </c>
      <c r="M112" s="696">
        <v>0</v>
      </c>
      <c r="N112" s="696">
        <v>0</v>
      </c>
      <c r="O112" s="696">
        <v>0</v>
      </c>
      <c r="P112" s="696">
        <v>1</v>
      </c>
      <c r="Q112" s="696">
        <v>1</v>
      </c>
      <c r="R112" s="696">
        <v>1</v>
      </c>
      <c r="S112" s="696">
        <v>1</v>
      </c>
      <c r="T112" s="696">
        <v>1</v>
      </c>
      <c r="U112" s="696">
        <v>1</v>
      </c>
      <c r="V112" s="696">
        <v>1</v>
      </c>
      <c r="W112" s="696">
        <v>1</v>
      </c>
      <c r="X112" s="696">
        <v>1</v>
      </c>
      <c r="Y112" s="696">
        <v>1</v>
      </c>
      <c r="Z112" s="696">
        <v>0</v>
      </c>
      <c r="AA112" s="696">
        <v>0</v>
      </c>
      <c r="AB112" s="696">
        <v>0</v>
      </c>
      <c r="AC112" s="696">
        <v>0</v>
      </c>
      <c r="AD112" s="696">
        <v>0</v>
      </c>
      <c r="AE112" s="696">
        <v>0</v>
      </c>
      <c r="AF112" s="696">
        <v>0</v>
      </c>
      <c r="AG112" s="696">
        <v>0</v>
      </c>
      <c r="AH112" s="696">
        <v>0</v>
      </c>
      <c r="AI112" s="696">
        <v>0</v>
      </c>
      <c r="AJ112" s="696">
        <v>0</v>
      </c>
      <c r="AK112" s="696">
        <v>0</v>
      </c>
      <c r="AL112" s="696">
        <v>0</v>
      </c>
      <c r="AM112" s="696">
        <v>0</v>
      </c>
      <c r="AN112" s="696">
        <v>0</v>
      </c>
      <c r="AO112" s="697">
        <v>0</v>
      </c>
      <c r="AP112" s="633"/>
      <c r="AQ112" s="695">
        <v>0</v>
      </c>
      <c r="AR112" s="696">
        <v>0</v>
      </c>
      <c r="AS112" s="696">
        <v>0</v>
      </c>
      <c r="AT112" s="696">
        <v>0</v>
      </c>
      <c r="AU112" s="696">
        <v>8401</v>
      </c>
      <c r="AV112" s="696">
        <v>8302</v>
      </c>
      <c r="AW112" s="696">
        <v>8302</v>
      </c>
      <c r="AX112" s="696">
        <v>8302</v>
      </c>
      <c r="AY112" s="696">
        <v>8302</v>
      </c>
      <c r="AZ112" s="696">
        <v>8302</v>
      </c>
      <c r="BA112" s="696">
        <v>8302</v>
      </c>
      <c r="BB112" s="696">
        <v>8281</v>
      </c>
      <c r="BC112" s="696">
        <v>8281</v>
      </c>
      <c r="BD112" s="696">
        <v>8281</v>
      </c>
      <c r="BE112" s="696">
        <v>7023</v>
      </c>
      <c r="BF112" s="696">
        <v>6966</v>
      </c>
      <c r="BG112" s="696">
        <v>6966</v>
      </c>
      <c r="BH112" s="696">
        <v>6752</v>
      </c>
      <c r="BI112" s="696">
        <v>6752</v>
      </c>
      <c r="BJ112" s="696">
        <v>6727</v>
      </c>
      <c r="BK112" s="696">
        <v>2811</v>
      </c>
      <c r="BL112" s="696">
        <v>2811</v>
      </c>
      <c r="BM112" s="696">
        <v>2811</v>
      </c>
      <c r="BN112" s="696">
        <v>2811</v>
      </c>
      <c r="BO112" s="696">
        <v>0</v>
      </c>
      <c r="BP112" s="696">
        <v>0</v>
      </c>
      <c r="BQ112" s="696">
        <v>0</v>
      </c>
      <c r="BR112" s="696">
        <v>0</v>
      </c>
      <c r="BS112" s="696">
        <v>0</v>
      </c>
      <c r="BT112" s="697">
        <v>0</v>
      </c>
    </row>
    <row r="113" spans="2:73">
      <c r="B113" s="691"/>
      <c r="C113" s="691" t="s">
        <v>504</v>
      </c>
      <c r="D113" s="691" t="s">
        <v>675</v>
      </c>
      <c r="E113" s="691" t="s">
        <v>736</v>
      </c>
      <c r="F113" s="691"/>
      <c r="G113" s="691"/>
      <c r="H113" s="751">
        <v>2015</v>
      </c>
      <c r="I113" s="691" t="s">
        <v>575</v>
      </c>
      <c r="J113" s="691" t="s">
        <v>581</v>
      </c>
      <c r="K113" s="633"/>
      <c r="L113" s="695">
        <v>0</v>
      </c>
      <c r="M113" s="696">
        <v>0</v>
      </c>
      <c r="N113" s="696">
        <v>0</v>
      </c>
      <c r="O113" s="696">
        <v>0</v>
      </c>
      <c r="P113" s="696">
        <v>15</v>
      </c>
      <c r="Q113" s="696">
        <v>15</v>
      </c>
      <c r="R113" s="696">
        <v>15</v>
      </c>
      <c r="S113" s="696">
        <v>15</v>
      </c>
      <c r="T113" s="696">
        <v>15</v>
      </c>
      <c r="U113" s="696">
        <v>15</v>
      </c>
      <c r="V113" s="696">
        <v>15</v>
      </c>
      <c r="W113" s="696">
        <v>15</v>
      </c>
      <c r="X113" s="696">
        <v>15</v>
      </c>
      <c r="Y113" s="696">
        <v>15</v>
      </c>
      <c r="Z113" s="696">
        <v>15</v>
      </c>
      <c r="AA113" s="696">
        <v>15</v>
      </c>
      <c r="AB113" s="696">
        <v>15</v>
      </c>
      <c r="AC113" s="696">
        <v>15</v>
      </c>
      <c r="AD113" s="696">
        <v>15</v>
      </c>
      <c r="AE113" s="696">
        <v>15</v>
      </c>
      <c r="AF113" s="696">
        <v>15</v>
      </c>
      <c r="AG113" s="696">
        <v>15</v>
      </c>
      <c r="AH113" s="696">
        <v>14</v>
      </c>
      <c r="AI113" s="696">
        <v>0</v>
      </c>
      <c r="AJ113" s="696">
        <v>0</v>
      </c>
      <c r="AK113" s="696">
        <v>0</v>
      </c>
      <c r="AL113" s="696">
        <v>0</v>
      </c>
      <c r="AM113" s="696">
        <v>0</v>
      </c>
      <c r="AN113" s="696">
        <v>0</v>
      </c>
      <c r="AO113" s="697">
        <v>0</v>
      </c>
      <c r="AP113" s="633"/>
      <c r="AQ113" s="695">
        <v>0</v>
      </c>
      <c r="AR113" s="696">
        <v>0</v>
      </c>
      <c r="AS113" s="696">
        <v>0</v>
      </c>
      <c r="AT113" s="696">
        <v>0</v>
      </c>
      <c r="AU113" s="696">
        <v>29105</v>
      </c>
      <c r="AV113" s="696">
        <v>29105</v>
      </c>
      <c r="AW113" s="696">
        <v>29105</v>
      </c>
      <c r="AX113" s="696">
        <v>29105</v>
      </c>
      <c r="AY113" s="696">
        <v>29105</v>
      </c>
      <c r="AZ113" s="696">
        <v>29105</v>
      </c>
      <c r="BA113" s="696">
        <v>29105</v>
      </c>
      <c r="BB113" s="696">
        <v>29105</v>
      </c>
      <c r="BC113" s="696">
        <v>29105</v>
      </c>
      <c r="BD113" s="696">
        <v>29105</v>
      </c>
      <c r="BE113" s="696">
        <v>29105</v>
      </c>
      <c r="BF113" s="696">
        <v>29105</v>
      </c>
      <c r="BG113" s="696">
        <v>29105</v>
      </c>
      <c r="BH113" s="696">
        <v>29105</v>
      </c>
      <c r="BI113" s="696">
        <v>29105</v>
      </c>
      <c r="BJ113" s="696">
        <v>29105</v>
      </c>
      <c r="BK113" s="696">
        <v>29105</v>
      </c>
      <c r="BL113" s="696">
        <v>29105</v>
      </c>
      <c r="BM113" s="696">
        <v>27898</v>
      </c>
      <c r="BN113" s="696">
        <v>0</v>
      </c>
      <c r="BO113" s="696">
        <v>0</v>
      </c>
      <c r="BP113" s="696">
        <v>0</v>
      </c>
      <c r="BQ113" s="696">
        <v>0</v>
      </c>
      <c r="BR113" s="696">
        <v>0</v>
      </c>
      <c r="BS113" s="696">
        <v>0</v>
      </c>
      <c r="BT113" s="697">
        <v>0</v>
      </c>
    </row>
    <row r="114" spans="2:73">
      <c r="B114" s="691"/>
      <c r="C114" s="691" t="s">
        <v>504</v>
      </c>
      <c r="D114" s="691" t="s">
        <v>100</v>
      </c>
      <c r="E114" s="691" t="s">
        <v>736</v>
      </c>
      <c r="F114" s="691"/>
      <c r="G114" s="691"/>
      <c r="H114" s="751">
        <v>2015</v>
      </c>
      <c r="I114" s="691" t="s">
        <v>575</v>
      </c>
      <c r="J114" s="691" t="s">
        <v>581</v>
      </c>
      <c r="K114" s="633"/>
      <c r="L114" s="695">
        <v>0</v>
      </c>
      <c r="M114" s="696">
        <v>0</v>
      </c>
      <c r="N114" s="696">
        <v>0</v>
      </c>
      <c r="O114" s="696">
        <v>0</v>
      </c>
      <c r="P114" s="696">
        <v>3</v>
      </c>
      <c r="Q114" s="696">
        <v>3</v>
      </c>
      <c r="R114" s="696">
        <v>3</v>
      </c>
      <c r="S114" s="696">
        <v>3</v>
      </c>
      <c r="T114" s="696">
        <v>3</v>
      </c>
      <c r="U114" s="696">
        <v>3</v>
      </c>
      <c r="V114" s="696">
        <v>3</v>
      </c>
      <c r="W114" s="696">
        <v>3</v>
      </c>
      <c r="X114" s="696">
        <v>3</v>
      </c>
      <c r="Y114" s="696">
        <v>3</v>
      </c>
      <c r="Z114" s="696">
        <v>3</v>
      </c>
      <c r="AA114" s="696">
        <v>3</v>
      </c>
      <c r="AB114" s="696">
        <v>3</v>
      </c>
      <c r="AC114" s="696">
        <v>3</v>
      </c>
      <c r="AD114" s="696">
        <v>3</v>
      </c>
      <c r="AE114" s="696">
        <v>3</v>
      </c>
      <c r="AF114" s="696">
        <v>2</v>
      </c>
      <c r="AG114" s="696">
        <v>2</v>
      </c>
      <c r="AH114" s="696">
        <v>2</v>
      </c>
      <c r="AI114" s="696">
        <v>2</v>
      </c>
      <c r="AJ114" s="696">
        <v>0</v>
      </c>
      <c r="AK114" s="696">
        <v>0</v>
      </c>
      <c r="AL114" s="696">
        <v>0</v>
      </c>
      <c r="AM114" s="696">
        <v>0</v>
      </c>
      <c r="AN114" s="696">
        <v>0</v>
      </c>
      <c r="AO114" s="697">
        <v>0</v>
      </c>
      <c r="AP114" s="633"/>
      <c r="AQ114" s="695">
        <v>0</v>
      </c>
      <c r="AR114" s="696">
        <v>0</v>
      </c>
      <c r="AS114" s="696">
        <v>0</v>
      </c>
      <c r="AT114" s="696">
        <v>0</v>
      </c>
      <c r="AU114" s="696">
        <v>9845</v>
      </c>
      <c r="AV114" s="696">
        <v>9845</v>
      </c>
      <c r="AW114" s="696">
        <v>9845</v>
      </c>
      <c r="AX114" s="696">
        <v>9845</v>
      </c>
      <c r="AY114" s="696">
        <v>9845</v>
      </c>
      <c r="AZ114" s="696">
        <v>9845</v>
      </c>
      <c r="BA114" s="696">
        <v>9845</v>
      </c>
      <c r="BB114" s="696">
        <v>9845</v>
      </c>
      <c r="BC114" s="696">
        <v>9845</v>
      </c>
      <c r="BD114" s="696">
        <v>9845</v>
      </c>
      <c r="BE114" s="696">
        <v>9845</v>
      </c>
      <c r="BF114" s="696">
        <v>9845</v>
      </c>
      <c r="BG114" s="696">
        <v>9845</v>
      </c>
      <c r="BH114" s="696">
        <v>9845</v>
      </c>
      <c r="BI114" s="696">
        <v>9845</v>
      </c>
      <c r="BJ114" s="696">
        <v>7787</v>
      </c>
      <c r="BK114" s="696">
        <v>6000</v>
      </c>
      <c r="BL114" s="696">
        <v>6000</v>
      </c>
      <c r="BM114" s="696">
        <v>6000</v>
      </c>
      <c r="BN114" s="696">
        <v>6000</v>
      </c>
      <c r="BO114" s="696">
        <v>0</v>
      </c>
      <c r="BP114" s="696">
        <v>0</v>
      </c>
      <c r="BQ114" s="696">
        <v>0</v>
      </c>
      <c r="BR114" s="696">
        <v>0</v>
      </c>
      <c r="BS114" s="696">
        <v>0</v>
      </c>
      <c r="BT114" s="697">
        <v>0</v>
      </c>
    </row>
    <row r="115" spans="2:73" ht="15.9">
      <c r="B115" s="691"/>
      <c r="C115" s="691" t="s">
        <v>504</v>
      </c>
      <c r="D115" s="691" t="s">
        <v>102</v>
      </c>
      <c r="E115" s="691" t="s">
        <v>736</v>
      </c>
      <c r="F115" s="691"/>
      <c r="G115" s="691"/>
      <c r="H115" s="751">
        <v>2015</v>
      </c>
      <c r="I115" s="691" t="s">
        <v>575</v>
      </c>
      <c r="J115" s="691" t="s">
        <v>581</v>
      </c>
      <c r="K115" s="633"/>
      <c r="L115" s="695">
        <v>0</v>
      </c>
      <c r="M115" s="696">
        <v>0</v>
      </c>
      <c r="N115" s="696">
        <v>0</v>
      </c>
      <c r="O115" s="696">
        <v>0</v>
      </c>
      <c r="P115" s="696">
        <v>30</v>
      </c>
      <c r="Q115" s="696">
        <v>30</v>
      </c>
      <c r="R115" s="696">
        <v>30</v>
      </c>
      <c r="S115" s="696">
        <v>30</v>
      </c>
      <c r="T115" s="696">
        <v>30</v>
      </c>
      <c r="U115" s="696">
        <v>30</v>
      </c>
      <c r="V115" s="696">
        <v>30</v>
      </c>
      <c r="W115" s="696">
        <v>30</v>
      </c>
      <c r="X115" s="696">
        <v>30</v>
      </c>
      <c r="Y115" s="696">
        <v>30</v>
      </c>
      <c r="Z115" s="696">
        <v>30</v>
      </c>
      <c r="AA115" s="696">
        <v>30</v>
      </c>
      <c r="AB115" s="696">
        <v>30</v>
      </c>
      <c r="AC115" s="696">
        <v>30</v>
      </c>
      <c r="AD115" s="696">
        <v>13</v>
      </c>
      <c r="AE115" s="696">
        <v>0</v>
      </c>
      <c r="AF115" s="696">
        <v>0</v>
      </c>
      <c r="AG115" s="696">
        <v>0</v>
      </c>
      <c r="AH115" s="696">
        <v>0</v>
      </c>
      <c r="AI115" s="696">
        <v>0</v>
      </c>
      <c r="AJ115" s="696">
        <v>0</v>
      </c>
      <c r="AK115" s="696">
        <v>0</v>
      </c>
      <c r="AL115" s="696">
        <v>0</v>
      </c>
      <c r="AM115" s="696">
        <v>0</v>
      </c>
      <c r="AN115" s="696">
        <v>0</v>
      </c>
      <c r="AO115" s="697">
        <v>0</v>
      </c>
      <c r="AP115" s="633"/>
      <c r="AQ115" s="695">
        <v>0</v>
      </c>
      <c r="AR115" s="696">
        <v>0</v>
      </c>
      <c r="AS115" s="696">
        <v>0</v>
      </c>
      <c r="AT115" s="696">
        <v>0</v>
      </c>
      <c r="AU115" s="696">
        <v>84385</v>
      </c>
      <c r="AV115" s="696">
        <v>84385</v>
      </c>
      <c r="AW115" s="696">
        <v>84385</v>
      </c>
      <c r="AX115" s="696">
        <v>84385</v>
      </c>
      <c r="AY115" s="696">
        <v>84385</v>
      </c>
      <c r="AZ115" s="696">
        <v>84385</v>
      </c>
      <c r="BA115" s="696">
        <v>84385</v>
      </c>
      <c r="BB115" s="696">
        <v>84385</v>
      </c>
      <c r="BC115" s="696">
        <v>84385</v>
      </c>
      <c r="BD115" s="696">
        <v>84385</v>
      </c>
      <c r="BE115" s="696">
        <v>84385</v>
      </c>
      <c r="BF115" s="696">
        <v>84385</v>
      </c>
      <c r="BG115" s="696">
        <v>84385</v>
      </c>
      <c r="BH115" s="696">
        <v>84385</v>
      </c>
      <c r="BI115" s="696">
        <v>36615</v>
      </c>
      <c r="BJ115" s="696">
        <v>0</v>
      </c>
      <c r="BK115" s="696">
        <v>0</v>
      </c>
      <c r="BL115" s="696">
        <v>0</v>
      </c>
      <c r="BM115" s="696">
        <v>0</v>
      </c>
      <c r="BN115" s="696">
        <v>0</v>
      </c>
      <c r="BO115" s="696">
        <v>0</v>
      </c>
      <c r="BP115" s="696">
        <v>0</v>
      </c>
      <c r="BQ115" s="696">
        <v>0</v>
      </c>
      <c r="BR115" s="696">
        <v>0</v>
      </c>
      <c r="BS115" s="696">
        <v>0</v>
      </c>
      <c r="BT115" s="697">
        <v>0</v>
      </c>
      <c r="BU115" s="163"/>
    </row>
    <row r="116" spans="2:73" ht="15.9">
      <c r="B116" s="691"/>
      <c r="C116" s="691" t="s">
        <v>503</v>
      </c>
      <c r="D116" s="691" t="s">
        <v>113</v>
      </c>
      <c r="E116" s="691" t="s">
        <v>736</v>
      </c>
      <c r="F116" s="691"/>
      <c r="G116" s="691"/>
      <c r="H116" s="751">
        <v>2016</v>
      </c>
      <c r="I116" s="691" t="s">
        <v>575</v>
      </c>
      <c r="J116" s="691" t="s">
        <v>588</v>
      </c>
      <c r="K116" s="633"/>
      <c r="L116" s="695">
        <v>0</v>
      </c>
      <c r="M116" s="696">
        <v>0</v>
      </c>
      <c r="N116" s="696">
        <v>0</v>
      </c>
      <c r="O116" s="696">
        <v>0</v>
      </c>
      <c r="P116" s="696">
        <v>0</v>
      </c>
      <c r="Q116" s="696">
        <v>353</v>
      </c>
      <c r="R116" s="696">
        <v>353</v>
      </c>
      <c r="S116" s="696">
        <v>353</v>
      </c>
      <c r="T116" s="696">
        <v>353</v>
      </c>
      <c r="U116" s="696">
        <v>353</v>
      </c>
      <c r="V116" s="696">
        <v>353</v>
      </c>
      <c r="W116" s="696">
        <v>353</v>
      </c>
      <c r="X116" s="696">
        <v>353</v>
      </c>
      <c r="Y116" s="696">
        <v>353</v>
      </c>
      <c r="Z116" s="696">
        <v>351</v>
      </c>
      <c r="AA116" s="696">
        <v>339</v>
      </c>
      <c r="AB116" s="696">
        <v>339</v>
      </c>
      <c r="AC116" s="696">
        <v>339</v>
      </c>
      <c r="AD116" s="696">
        <v>339</v>
      </c>
      <c r="AE116" s="696">
        <v>295</v>
      </c>
      <c r="AF116" s="696">
        <v>295</v>
      </c>
      <c r="AG116" s="696">
        <v>127</v>
      </c>
      <c r="AH116" s="696">
        <v>0</v>
      </c>
      <c r="AI116" s="696">
        <v>0</v>
      </c>
      <c r="AJ116" s="696">
        <v>0</v>
      </c>
      <c r="AK116" s="696">
        <v>0</v>
      </c>
      <c r="AL116" s="696">
        <v>0</v>
      </c>
      <c r="AM116" s="696">
        <v>0</v>
      </c>
      <c r="AN116" s="696">
        <v>0</v>
      </c>
      <c r="AO116" s="697">
        <v>0</v>
      </c>
      <c r="AP116" s="633"/>
      <c r="AQ116" s="695">
        <v>0</v>
      </c>
      <c r="AR116" s="696">
        <v>0</v>
      </c>
      <c r="AS116" s="696">
        <v>0</v>
      </c>
      <c r="AT116" s="696">
        <v>0</v>
      </c>
      <c r="AU116" s="696">
        <v>0</v>
      </c>
      <c r="AV116" s="696">
        <v>5429010</v>
      </c>
      <c r="AW116" s="696">
        <v>5429010</v>
      </c>
      <c r="AX116" s="696">
        <v>5429010</v>
      </c>
      <c r="AY116" s="696">
        <v>5429010</v>
      </c>
      <c r="AZ116" s="696">
        <v>5429010</v>
      </c>
      <c r="BA116" s="696">
        <v>5429010</v>
      </c>
      <c r="BB116" s="696">
        <v>5429010</v>
      </c>
      <c r="BC116" s="696">
        <v>5428211</v>
      </c>
      <c r="BD116" s="696">
        <v>5428211</v>
      </c>
      <c r="BE116" s="696">
        <v>5404895</v>
      </c>
      <c r="BF116" s="696">
        <v>5339169</v>
      </c>
      <c r="BG116" s="696">
        <v>5336030</v>
      </c>
      <c r="BH116" s="696">
        <v>5336030</v>
      </c>
      <c r="BI116" s="696">
        <v>5307087</v>
      </c>
      <c r="BJ116" s="696">
        <v>4616266</v>
      </c>
      <c r="BK116" s="696">
        <v>4616266</v>
      </c>
      <c r="BL116" s="696">
        <v>2022821</v>
      </c>
      <c r="BM116" s="696">
        <v>0</v>
      </c>
      <c r="BN116" s="696">
        <v>0</v>
      </c>
      <c r="BO116" s="696">
        <v>0</v>
      </c>
      <c r="BP116" s="696">
        <v>0</v>
      </c>
      <c r="BQ116" s="696">
        <v>0</v>
      </c>
      <c r="BR116" s="696">
        <v>0</v>
      </c>
      <c r="BS116" s="696">
        <v>0</v>
      </c>
      <c r="BT116" s="697">
        <v>0</v>
      </c>
      <c r="BU116" s="163"/>
    </row>
    <row r="117" spans="2:73" ht="15.9">
      <c r="B117" s="691"/>
      <c r="C117" s="691" t="s">
        <v>503</v>
      </c>
      <c r="D117" s="691" t="s">
        <v>753</v>
      </c>
      <c r="E117" s="691" t="s">
        <v>736</v>
      </c>
      <c r="F117" s="691"/>
      <c r="G117" s="691"/>
      <c r="H117" s="751">
        <v>2016</v>
      </c>
      <c r="I117" s="691" t="s">
        <v>575</v>
      </c>
      <c r="J117" s="691" t="s">
        <v>588</v>
      </c>
      <c r="K117" s="633"/>
      <c r="L117" s="695">
        <v>0</v>
      </c>
      <c r="M117" s="696">
        <v>0</v>
      </c>
      <c r="N117" s="696">
        <v>0</v>
      </c>
      <c r="O117" s="696">
        <v>0</v>
      </c>
      <c r="P117" s="696">
        <v>0</v>
      </c>
      <c r="Q117" s="696">
        <v>302</v>
      </c>
      <c r="R117" s="696">
        <v>302</v>
      </c>
      <c r="S117" s="696">
        <v>302</v>
      </c>
      <c r="T117" s="696">
        <v>302</v>
      </c>
      <c r="U117" s="696">
        <v>302</v>
      </c>
      <c r="V117" s="696">
        <v>302</v>
      </c>
      <c r="W117" s="696">
        <v>302</v>
      </c>
      <c r="X117" s="696">
        <v>302</v>
      </c>
      <c r="Y117" s="696">
        <v>302</v>
      </c>
      <c r="Z117" s="696">
        <v>302</v>
      </c>
      <c r="AA117" s="696">
        <v>302</v>
      </c>
      <c r="AB117" s="696">
        <v>302</v>
      </c>
      <c r="AC117" s="696">
        <v>302</v>
      </c>
      <c r="AD117" s="696">
        <v>302</v>
      </c>
      <c r="AE117" s="696">
        <v>302</v>
      </c>
      <c r="AF117" s="696">
        <v>302</v>
      </c>
      <c r="AG117" s="696">
        <v>302</v>
      </c>
      <c r="AH117" s="696">
        <v>302</v>
      </c>
      <c r="AI117" s="696">
        <v>275</v>
      </c>
      <c r="AJ117" s="696">
        <v>0</v>
      </c>
      <c r="AK117" s="696">
        <v>0</v>
      </c>
      <c r="AL117" s="696">
        <v>0</v>
      </c>
      <c r="AM117" s="696">
        <v>0</v>
      </c>
      <c r="AN117" s="696">
        <v>0</v>
      </c>
      <c r="AO117" s="697">
        <v>0</v>
      </c>
      <c r="AP117" s="633"/>
      <c r="AQ117" s="695">
        <v>0</v>
      </c>
      <c r="AR117" s="696">
        <v>0</v>
      </c>
      <c r="AS117" s="696">
        <v>0</v>
      </c>
      <c r="AT117" s="696">
        <v>0</v>
      </c>
      <c r="AU117" s="696">
        <v>0</v>
      </c>
      <c r="AV117" s="696">
        <v>1022301</v>
      </c>
      <c r="AW117" s="696">
        <v>1022301</v>
      </c>
      <c r="AX117" s="696">
        <v>1022301</v>
      </c>
      <c r="AY117" s="696">
        <v>1022301</v>
      </c>
      <c r="AZ117" s="696">
        <v>1022301</v>
      </c>
      <c r="BA117" s="696">
        <v>1022301</v>
      </c>
      <c r="BB117" s="696">
        <v>1022301</v>
      </c>
      <c r="BC117" s="696">
        <v>1022301</v>
      </c>
      <c r="BD117" s="696">
        <v>1022301</v>
      </c>
      <c r="BE117" s="696">
        <v>1022301</v>
      </c>
      <c r="BF117" s="696">
        <v>1022301</v>
      </c>
      <c r="BG117" s="696">
        <v>1022301</v>
      </c>
      <c r="BH117" s="696">
        <v>1022301</v>
      </c>
      <c r="BI117" s="696">
        <v>1022301</v>
      </c>
      <c r="BJ117" s="696">
        <v>1022301</v>
      </c>
      <c r="BK117" s="696">
        <v>1022301</v>
      </c>
      <c r="BL117" s="696">
        <v>1022301</v>
      </c>
      <c r="BM117" s="696">
        <v>1022301</v>
      </c>
      <c r="BN117" s="696">
        <v>997942</v>
      </c>
      <c r="BO117" s="696">
        <v>0</v>
      </c>
      <c r="BP117" s="696">
        <v>0</v>
      </c>
      <c r="BQ117" s="696">
        <v>0</v>
      </c>
      <c r="BR117" s="696">
        <v>0</v>
      </c>
      <c r="BS117" s="696">
        <v>0</v>
      </c>
      <c r="BT117" s="697">
        <v>0</v>
      </c>
      <c r="BU117" s="163"/>
    </row>
    <row r="118" spans="2:73" ht="15.9">
      <c r="B118" s="691"/>
      <c r="C118" s="691" t="s">
        <v>503</v>
      </c>
      <c r="D118" s="691" t="s">
        <v>116</v>
      </c>
      <c r="E118" s="691" t="s">
        <v>736</v>
      </c>
      <c r="F118" s="691"/>
      <c r="G118" s="691"/>
      <c r="H118" s="751">
        <v>2016</v>
      </c>
      <c r="I118" s="691" t="s">
        <v>575</v>
      </c>
      <c r="J118" s="691" t="s">
        <v>588</v>
      </c>
      <c r="K118" s="633"/>
      <c r="L118" s="695">
        <v>0</v>
      </c>
      <c r="M118" s="696">
        <v>0</v>
      </c>
      <c r="N118" s="696">
        <v>0</v>
      </c>
      <c r="O118" s="696">
        <v>0</v>
      </c>
      <c r="P118" s="696">
        <v>0</v>
      </c>
      <c r="Q118" s="696">
        <v>1</v>
      </c>
      <c r="R118" s="696">
        <v>1</v>
      </c>
      <c r="S118" s="696">
        <v>1</v>
      </c>
      <c r="T118" s="696">
        <v>1</v>
      </c>
      <c r="U118" s="696">
        <v>1</v>
      </c>
      <c r="V118" s="696">
        <v>1</v>
      </c>
      <c r="W118" s="696">
        <v>1</v>
      </c>
      <c r="X118" s="696">
        <v>1</v>
      </c>
      <c r="Y118" s="696">
        <v>1</v>
      </c>
      <c r="Z118" s="696">
        <v>1</v>
      </c>
      <c r="AA118" s="696">
        <v>0</v>
      </c>
      <c r="AB118" s="696">
        <v>0</v>
      </c>
      <c r="AC118" s="696">
        <v>0</v>
      </c>
      <c r="AD118" s="696">
        <v>0</v>
      </c>
      <c r="AE118" s="696">
        <v>0</v>
      </c>
      <c r="AF118" s="696">
        <v>0</v>
      </c>
      <c r="AG118" s="696">
        <v>0</v>
      </c>
      <c r="AH118" s="696">
        <v>0</v>
      </c>
      <c r="AI118" s="696">
        <v>0</v>
      </c>
      <c r="AJ118" s="696">
        <v>0</v>
      </c>
      <c r="AK118" s="696">
        <v>0</v>
      </c>
      <c r="AL118" s="696">
        <v>0</v>
      </c>
      <c r="AM118" s="696">
        <v>0</v>
      </c>
      <c r="AN118" s="696">
        <v>0</v>
      </c>
      <c r="AO118" s="697">
        <v>0</v>
      </c>
      <c r="AP118" s="633"/>
      <c r="AQ118" s="695">
        <v>0</v>
      </c>
      <c r="AR118" s="696">
        <v>0</v>
      </c>
      <c r="AS118" s="696">
        <v>0</v>
      </c>
      <c r="AT118" s="696">
        <v>0</v>
      </c>
      <c r="AU118" s="696">
        <v>0</v>
      </c>
      <c r="AV118" s="696">
        <v>6075</v>
      </c>
      <c r="AW118" s="696">
        <v>6075</v>
      </c>
      <c r="AX118" s="696">
        <v>6075</v>
      </c>
      <c r="AY118" s="696">
        <v>6075</v>
      </c>
      <c r="AZ118" s="696">
        <v>6075</v>
      </c>
      <c r="BA118" s="696">
        <v>6075</v>
      </c>
      <c r="BB118" s="696">
        <v>6075</v>
      </c>
      <c r="BC118" s="696">
        <v>6075</v>
      </c>
      <c r="BD118" s="696">
        <v>6075</v>
      </c>
      <c r="BE118" s="696">
        <v>4746</v>
      </c>
      <c r="BF118" s="696">
        <v>3533</v>
      </c>
      <c r="BG118" s="696">
        <v>3533</v>
      </c>
      <c r="BH118" s="696">
        <v>3533</v>
      </c>
      <c r="BI118" s="696">
        <v>3533</v>
      </c>
      <c r="BJ118" s="696">
        <v>3533</v>
      </c>
      <c r="BK118" s="696">
        <v>3533</v>
      </c>
      <c r="BL118" s="696">
        <v>3533</v>
      </c>
      <c r="BM118" s="696">
        <v>3533</v>
      </c>
      <c r="BN118" s="696">
        <v>3533</v>
      </c>
      <c r="BO118" s="696">
        <v>3533</v>
      </c>
      <c r="BP118" s="696">
        <v>0</v>
      </c>
      <c r="BQ118" s="696">
        <v>0</v>
      </c>
      <c r="BR118" s="696">
        <v>0</v>
      </c>
      <c r="BS118" s="696">
        <v>0</v>
      </c>
      <c r="BT118" s="697">
        <v>0</v>
      </c>
      <c r="BU118" s="163"/>
    </row>
    <row r="119" spans="2:73" ht="15.9">
      <c r="B119" s="691"/>
      <c r="C119" s="691" t="s">
        <v>503</v>
      </c>
      <c r="D119" s="691" t="s">
        <v>118</v>
      </c>
      <c r="E119" s="691" t="s">
        <v>736</v>
      </c>
      <c r="F119" s="691"/>
      <c r="G119" s="691"/>
      <c r="H119" s="751">
        <v>2016</v>
      </c>
      <c r="I119" s="691" t="s">
        <v>575</v>
      </c>
      <c r="J119" s="691" t="s">
        <v>588</v>
      </c>
      <c r="K119" s="633"/>
      <c r="L119" s="695">
        <v>0</v>
      </c>
      <c r="M119" s="696">
        <v>0</v>
      </c>
      <c r="N119" s="696">
        <v>0</v>
      </c>
      <c r="O119" s="696">
        <v>0</v>
      </c>
      <c r="P119" s="696">
        <v>0</v>
      </c>
      <c r="Q119" s="696">
        <v>194</v>
      </c>
      <c r="R119" s="696">
        <v>188</v>
      </c>
      <c r="S119" s="696">
        <v>188</v>
      </c>
      <c r="T119" s="696">
        <v>188</v>
      </c>
      <c r="U119" s="696">
        <v>188</v>
      </c>
      <c r="V119" s="696">
        <v>182</v>
      </c>
      <c r="W119" s="696">
        <v>182</v>
      </c>
      <c r="X119" s="696">
        <v>182</v>
      </c>
      <c r="Y119" s="696">
        <v>182</v>
      </c>
      <c r="Z119" s="696">
        <v>182</v>
      </c>
      <c r="AA119" s="696">
        <v>181</v>
      </c>
      <c r="AB119" s="696">
        <v>122</v>
      </c>
      <c r="AC119" s="696">
        <v>36</v>
      </c>
      <c r="AD119" s="696">
        <v>36</v>
      </c>
      <c r="AE119" s="696">
        <v>14</v>
      </c>
      <c r="AF119" s="696">
        <v>0</v>
      </c>
      <c r="AG119" s="696">
        <v>0</v>
      </c>
      <c r="AH119" s="696">
        <v>0</v>
      </c>
      <c r="AI119" s="696">
        <v>0</v>
      </c>
      <c r="AJ119" s="696">
        <v>0</v>
      </c>
      <c r="AK119" s="696">
        <v>0</v>
      </c>
      <c r="AL119" s="696">
        <v>0</v>
      </c>
      <c r="AM119" s="696">
        <v>0</v>
      </c>
      <c r="AN119" s="696">
        <v>0</v>
      </c>
      <c r="AO119" s="697">
        <v>0</v>
      </c>
      <c r="AP119" s="633"/>
      <c r="AQ119" s="695">
        <v>0</v>
      </c>
      <c r="AR119" s="696">
        <v>0</v>
      </c>
      <c r="AS119" s="696">
        <v>0</v>
      </c>
      <c r="AT119" s="696">
        <v>0</v>
      </c>
      <c r="AU119" s="696">
        <v>0</v>
      </c>
      <c r="AV119" s="696">
        <v>4043950</v>
      </c>
      <c r="AW119" s="696">
        <v>3996982</v>
      </c>
      <c r="AX119" s="696">
        <v>3996982</v>
      </c>
      <c r="AY119" s="696">
        <v>3996982</v>
      </c>
      <c r="AZ119" s="696">
        <v>3996982</v>
      </c>
      <c r="BA119" s="696">
        <v>3954589</v>
      </c>
      <c r="BB119" s="696">
        <v>3954589</v>
      </c>
      <c r="BC119" s="696">
        <v>3954589</v>
      </c>
      <c r="BD119" s="696">
        <v>3954589</v>
      </c>
      <c r="BE119" s="696">
        <v>3954589</v>
      </c>
      <c r="BF119" s="696">
        <v>3949308</v>
      </c>
      <c r="BG119" s="696">
        <v>3476754</v>
      </c>
      <c r="BH119" s="696">
        <v>245130</v>
      </c>
      <c r="BI119" s="696">
        <v>245130</v>
      </c>
      <c r="BJ119" s="696">
        <v>54178</v>
      </c>
      <c r="BK119" s="696">
        <v>0</v>
      </c>
      <c r="BL119" s="696">
        <v>0</v>
      </c>
      <c r="BM119" s="696">
        <v>0</v>
      </c>
      <c r="BN119" s="696">
        <v>0</v>
      </c>
      <c r="BO119" s="696">
        <v>0</v>
      </c>
      <c r="BP119" s="696">
        <v>0</v>
      </c>
      <c r="BQ119" s="696">
        <v>0</v>
      </c>
      <c r="BR119" s="696">
        <v>0</v>
      </c>
      <c r="BS119" s="696">
        <v>0</v>
      </c>
      <c r="BT119" s="697">
        <v>0</v>
      </c>
      <c r="BU119" s="163"/>
    </row>
    <row r="120" spans="2:73">
      <c r="B120" s="691"/>
      <c r="C120" s="691" t="s">
        <v>764</v>
      </c>
      <c r="D120" s="691" t="s">
        <v>754</v>
      </c>
      <c r="E120" s="691" t="s">
        <v>736</v>
      </c>
      <c r="F120" s="691"/>
      <c r="G120" s="691"/>
      <c r="H120" s="751">
        <v>2016</v>
      </c>
      <c r="I120" s="691" t="s">
        <v>575</v>
      </c>
      <c r="J120" s="691" t="s">
        <v>588</v>
      </c>
      <c r="K120" s="633"/>
      <c r="L120" s="695">
        <v>0</v>
      </c>
      <c r="M120" s="696">
        <v>0</v>
      </c>
      <c r="N120" s="696">
        <v>0</v>
      </c>
      <c r="O120" s="696">
        <v>0</v>
      </c>
      <c r="P120" s="696">
        <v>0</v>
      </c>
      <c r="Q120" s="696">
        <v>0</v>
      </c>
      <c r="R120" s="696">
        <v>0</v>
      </c>
      <c r="S120" s="696">
        <v>0</v>
      </c>
      <c r="T120" s="696">
        <v>0</v>
      </c>
      <c r="U120" s="696">
        <v>0</v>
      </c>
      <c r="V120" s="696">
        <v>0</v>
      </c>
      <c r="W120" s="696">
        <v>0</v>
      </c>
      <c r="X120" s="696">
        <v>0</v>
      </c>
      <c r="Y120" s="696">
        <v>0</v>
      </c>
      <c r="Z120" s="696">
        <v>0</v>
      </c>
      <c r="AA120" s="696">
        <v>0</v>
      </c>
      <c r="AB120" s="696">
        <v>0</v>
      </c>
      <c r="AC120" s="696">
        <v>0</v>
      </c>
      <c r="AD120" s="696">
        <v>0</v>
      </c>
      <c r="AE120" s="696">
        <v>0</v>
      </c>
      <c r="AF120" s="696">
        <v>0</v>
      </c>
      <c r="AG120" s="696">
        <v>0</v>
      </c>
      <c r="AH120" s="696">
        <v>0</v>
      </c>
      <c r="AI120" s="696">
        <v>0</v>
      </c>
      <c r="AJ120" s="696">
        <v>0</v>
      </c>
      <c r="AK120" s="696">
        <v>0</v>
      </c>
      <c r="AL120" s="696">
        <v>0</v>
      </c>
      <c r="AM120" s="696">
        <v>0</v>
      </c>
      <c r="AN120" s="696">
        <v>0</v>
      </c>
      <c r="AO120" s="697">
        <v>0</v>
      </c>
      <c r="AP120" s="633"/>
      <c r="AQ120" s="695">
        <v>0</v>
      </c>
      <c r="AR120" s="696">
        <v>0</v>
      </c>
      <c r="AS120" s="696">
        <v>0</v>
      </c>
      <c r="AT120" s="696">
        <v>0</v>
      </c>
      <c r="AU120" s="696">
        <v>0</v>
      </c>
      <c r="AV120" s="696">
        <v>925</v>
      </c>
      <c r="AW120" s="696">
        <v>925</v>
      </c>
      <c r="AX120" s="696">
        <v>925</v>
      </c>
      <c r="AY120" s="696">
        <v>925</v>
      </c>
      <c r="AZ120" s="696">
        <v>925</v>
      </c>
      <c r="BA120" s="696">
        <v>925</v>
      </c>
      <c r="BB120" s="696">
        <v>925</v>
      </c>
      <c r="BC120" s="696">
        <v>925</v>
      </c>
      <c r="BD120" s="696">
        <v>925</v>
      </c>
      <c r="BE120" s="696">
        <v>925</v>
      </c>
      <c r="BF120" s="696">
        <v>925</v>
      </c>
      <c r="BG120" s="696">
        <v>925</v>
      </c>
      <c r="BH120" s="696">
        <v>925</v>
      </c>
      <c r="BI120" s="696">
        <v>925</v>
      </c>
      <c r="BJ120" s="696">
        <v>643</v>
      </c>
      <c r="BK120" s="696">
        <v>643</v>
      </c>
      <c r="BL120" s="696">
        <v>643</v>
      </c>
      <c r="BM120" s="696">
        <v>643</v>
      </c>
      <c r="BN120" s="696">
        <v>0</v>
      </c>
      <c r="BO120" s="696">
        <v>0</v>
      </c>
      <c r="BP120" s="696">
        <v>0</v>
      </c>
      <c r="BQ120" s="696">
        <v>0</v>
      </c>
      <c r="BR120" s="696">
        <v>0</v>
      </c>
      <c r="BS120" s="696">
        <v>0</v>
      </c>
      <c r="BT120" s="697">
        <v>0</v>
      </c>
    </row>
    <row r="121" spans="2:73" ht="15.9">
      <c r="B121" s="691"/>
      <c r="C121" s="691" t="s">
        <v>503</v>
      </c>
      <c r="D121" s="691" t="s">
        <v>118</v>
      </c>
      <c r="E121" s="691" t="s">
        <v>736</v>
      </c>
      <c r="F121" s="691"/>
      <c r="G121" s="691"/>
      <c r="H121" s="751">
        <v>2015</v>
      </c>
      <c r="I121" s="691" t="s">
        <v>576</v>
      </c>
      <c r="J121" s="691" t="s">
        <v>581</v>
      </c>
      <c r="K121" s="633"/>
      <c r="L121" s="695">
        <v>0</v>
      </c>
      <c r="M121" s="696">
        <v>0</v>
      </c>
      <c r="N121" s="696">
        <v>0</v>
      </c>
      <c r="O121" s="696">
        <v>0</v>
      </c>
      <c r="P121" s="696">
        <v>3</v>
      </c>
      <c r="Q121" s="696">
        <v>3</v>
      </c>
      <c r="R121" s="696">
        <v>3</v>
      </c>
      <c r="S121" s="696">
        <v>3</v>
      </c>
      <c r="T121" s="696">
        <v>3</v>
      </c>
      <c r="U121" s="696">
        <v>3</v>
      </c>
      <c r="V121" s="696">
        <v>6</v>
      </c>
      <c r="W121" s="696">
        <v>6</v>
      </c>
      <c r="X121" s="696">
        <v>6</v>
      </c>
      <c r="Y121" s="696">
        <v>5</v>
      </c>
      <c r="Z121" s="696">
        <v>3</v>
      </c>
      <c r="AA121" s="696">
        <v>3</v>
      </c>
      <c r="AB121" s="696">
        <v>0</v>
      </c>
      <c r="AC121" s="696">
        <v>0</v>
      </c>
      <c r="AD121" s="696">
        <v>0</v>
      </c>
      <c r="AE121" s="696">
        <v>0</v>
      </c>
      <c r="AF121" s="696">
        <v>0</v>
      </c>
      <c r="AG121" s="696">
        <v>0</v>
      </c>
      <c r="AH121" s="696">
        <v>0</v>
      </c>
      <c r="AI121" s="696">
        <v>0</v>
      </c>
      <c r="AJ121" s="696">
        <v>0</v>
      </c>
      <c r="AK121" s="696">
        <v>0</v>
      </c>
      <c r="AL121" s="696">
        <v>0</v>
      </c>
      <c r="AM121" s="696">
        <v>0</v>
      </c>
      <c r="AN121" s="696">
        <v>0</v>
      </c>
      <c r="AO121" s="697">
        <v>0</v>
      </c>
      <c r="AP121" s="633"/>
      <c r="AQ121" s="695">
        <v>0</v>
      </c>
      <c r="AR121" s="696">
        <v>0</v>
      </c>
      <c r="AS121" s="696">
        <v>0</v>
      </c>
      <c r="AT121" s="696">
        <v>0</v>
      </c>
      <c r="AU121" s="696">
        <v>17538</v>
      </c>
      <c r="AV121" s="696">
        <v>17538</v>
      </c>
      <c r="AW121" s="696">
        <v>17538</v>
      </c>
      <c r="AX121" s="696">
        <v>17555</v>
      </c>
      <c r="AY121" s="696">
        <v>17555</v>
      </c>
      <c r="AZ121" s="696">
        <v>17555</v>
      </c>
      <c r="BA121" s="696">
        <v>35132</v>
      </c>
      <c r="BB121" s="696">
        <v>35132</v>
      </c>
      <c r="BC121" s="696">
        <v>35132</v>
      </c>
      <c r="BD121" s="696">
        <v>29944</v>
      </c>
      <c r="BE121" s="696">
        <v>16736</v>
      </c>
      <c r="BF121" s="696">
        <v>16736</v>
      </c>
      <c r="BG121" s="696">
        <v>-67</v>
      </c>
      <c r="BH121" s="696">
        <v>-67</v>
      </c>
      <c r="BI121" s="696">
        <v>-67</v>
      </c>
      <c r="BJ121" s="696">
        <v>-67</v>
      </c>
      <c r="BK121" s="696">
        <v>-67</v>
      </c>
      <c r="BL121" s="696">
        <v>-67</v>
      </c>
      <c r="BM121" s="696">
        <v>-67</v>
      </c>
      <c r="BN121" s="696">
        <v>-67</v>
      </c>
      <c r="BO121" s="696">
        <v>0</v>
      </c>
      <c r="BP121" s="696">
        <v>0</v>
      </c>
      <c r="BQ121" s="696">
        <v>0</v>
      </c>
      <c r="BR121" s="696">
        <v>0</v>
      </c>
      <c r="BS121" s="696">
        <v>0</v>
      </c>
      <c r="BT121" s="697">
        <v>0</v>
      </c>
      <c r="BU121" s="163"/>
    </row>
    <row r="122" spans="2:73" ht="15.9">
      <c r="B122" s="691"/>
      <c r="C122" s="691" t="s">
        <v>504</v>
      </c>
      <c r="D122" s="691" t="s">
        <v>100</v>
      </c>
      <c r="E122" s="691" t="s">
        <v>736</v>
      </c>
      <c r="F122" s="691"/>
      <c r="G122" s="691"/>
      <c r="H122" s="751">
        <v>2015</v>
      </c>
      <c r="I122" s="691" t="s">
        <v>576</v>
      </c>
      <c r="J122" s="691" t="s">
        <v>581</v>
      </c>
      <c r="K122" s="633"/>
      <c r="L122" s="698">
        <v>0</v>
      </c>
      <c r="M122" s="699">
        <v>0</v>
      </c>
      <c r="N122" s="699">
        <v>0</v>
      </c>
      <c r="O122" s="699">
        <v>0</v>
      </c>
      <c r="P122" s="699">
        <v>38</v>
      </c>
      <c r="Q122" s="699">
        <v>38</v>
      </c>
      <c r="R122" s="699">
        <v>39</v>
      </c>
      <c r="S122" s="699">
        <v>39</v>
      </c>
      <c r="T122" s="699">
        <v>39</v>
      </c>
      <c r="U122" s="699">
        <v>39</v>
      </c>
      <c r="V122" s="699">
        <v>48</v>
      </c>
      <c r="W122" s="699">
        <v>48</v>
      </c>
      <c r="X122" s="699">
        <v>50</v>
      </c>
      <c r="Y122" s="699">
        <v>46</v>
      </c>
      <c r="Z122" s="699">
        <v>35</v>
      </c>
      <c r="AA122" s="699">
        <v>25</v>
      </c>
      <c r="AB122" s="699">
        <v>27</v>
      </c>
      <c r="AC122" s="699">
        <v>-1</v>
      </c>
      <c r="AD122" s="699">
        <v>-1</v>
      </c>
      <c r="AE122" s="699">
        <v>-1</v>
      </c>
      <c r="AF122" s="699">
        <v>-1</v>
      </c>
      <c r="AG122" s="699">
        <v>-1</v>
      </c>
      <c r="AH122" s="699">
        <v>-1</v>
      </c>
      <c r="AI122" s="699">
        <v>-1</v>
      </c>
      <c r="AJ122" s="699">
        <v>0</v>
      </c>
      <c r="AK122" s="699">
        <v>0</v>
      </c>
      <c r="AL122" s="699">
        <v>0</v>
      </c>
      <c r="AM122" s="699">
        <v>0</v>
      </c>
      <c r="AN122" s="699">
        <v>0</v>
      </c>
      <c r="AO122" s="700">
        <v>0</v>
      </c>
      <c r="AP122" s="633"/>
      <c r="AQ122" s="698">
        <v>0</v>
      </c>
      <c r="AR122" s="699">
        <v>0</v>
      </c>
      <c r="AS122" s="699">
        <v>0</v>
      </c>
      <c r="AT122" s="699">
        <v>0</v>
      </c>
      <c r="AU122" s="699">
        <v>135577</v>
      </c>
      <c r="AV122" s="699">
        <v>135577</v>
      </c>
      <c r="AW122" s="699">
        <v>138837</v>
      </c>
      <c r="AX122" s="699">
        <v>139403</v>
      </c>
      <c r="AY122" s="699">
        <v>139403</v>
      </c>
      <c r="AZ122" s="699">
        <v>139403</v>
      </c>
      <c r="BA122" s="699">
        <v>202574</v>
      </c>
      <c r="BB122" s="699">
        <v>202574</v>
      </c>
      <c r="BC122" s="699">
        <v>220867</v>
      </c>
      <c r="BD122" s="699">
        <v>199651</v>
      </c>
      <c r="BE122" s="699">
        <v>117752</v>
      </c>
      <c r="BF122" s="699">
        <v>76129</v>
      </c>
      <c r="BG122" s="699">
        <v>88930</v>
      </c>
      <c r="BH122" s="699">
        <v>913</v>
      </c>
      <c r="BI122" s="699">
        <v>913</v>
      </c>
      <c r="BJ122" s="699">
        <v>-800</v>
      </c>
      <c r="BK122" s="699">
        <v>-2287</v>
      </c>
      <c r="BL122" s="699">
        <v>-2287</v>
      </c>
      <c r="BM122" s="699">
        <v>-2287</v>
      </c>
      <c r="BN122" s="699">
        <v>-2287</v>
      </c>
      <c r="BO122" s="699">
        <v>0</v>
      </c>
      <c r="BP122" s="699">
        <v>0</v>
      </c>
      <c r="BQ122" s="699">
        <v>0</v>
      </c>
      <c r="BR122" s="699">
        <v>0</v>
      </c>
      <c r="BS122" s="699">
        <v>0</v>
      </c>
      <c r="BT122" s="700">
        <v>0</v>
      </c>
      <c r="BU122" s="163"/>
    </row>
    <row r="123" spans="2:73">
      <c r="B123" s="691"/>
      <c r="C123" s="691" t="s">
        <v>504</v>
      </c>
      <c r="D123" s="691" t="s">
        <v>101</v>
      </c>
      <c r="E123" s="691" t="s">
        <v>736</v>
      </c>
      <c r="F123" s="691"/>
      <c r="G123" s="691"/>
      <c r="H123" s="751">
        <v>2015</v>
      </c>
      <c r="I123" s="691" t="s">
        <v>576</v>
      </c>
      <c r="J123" s="691" t="s">
        <v>581</v>
      </c>
      <c r="L123" s="698">
        <v>0</v>
      </c>
      <c r="M123" s="699">
        <v>0</v>
      </c>
      <c r="N123" s="699">
        <v>0</v>
      </c>
      <c r="O123" s="699">
        <v>0</v>
      </c>
      <c r="P123" s="699">
        <v>-9</v>
      </c>
      <c r="Q123" s="699">
        <v>-4</v>
      </c>
      <c r="R123" s="699">
        <v>0</v>
      </c>
      <c r="S123" s="699">
        <v>1</v>
      </c>
      <c r="T123" s="699">
        <v>1</v>
      </c>
      <c r="U123" s="699">
        <v>1</v>
      </c>
      <c r="V123" s="699">
        <v>1</v>
      </c>
      <c r="W123" s="699">
        <v>1</v>
      </c>
      <c r="X123" s="699">
        <v>1</v>
      </c>
      <c r="Y123" s="699">
        <v>1</v>
      </c>
      <c r="Z123" s="699">
        <v>1</v>
      </c>
      <c r="AA123" s="699">
        <v>0</v>
      </c>
      <c r="AB123" s="699">
        <v>0</v>
      </c>
      <c r="AC123" s="699">
        <v>0</v>
      </c>
      <c r="AD123" s="699">
        <v>0</v>
      </c>
      <c r="AE123" s="699">
        <v>0</v>
      </c>
      <c r="AF123" s="699">
        <v>0</v>
      </c>
      <c r="AG123" s="699">
        <v>0</v>
      </c>
      <c r="AH123" s="699">
        <v>0</v>
      </c>
      <c r="AI123" s="699">
        <v>0</v>
      </c>
      <c r="AJ123" s="699">
        <v>0</v>
      </c>
      <c r="AK123" s="699">
        <v>0</v>
      </c>
      <c r="AL123" s="699">
        <v>0</v>
      </c>
      <c r="AM123" s="699">
        <v>0</v>
      </c>
      <c r="AN123" s="699">
        <v>0</v>
      </c>
      <c r="AO123" s="700">
        <v>0</v>
      </c>
      <c r="AQ123" s="698">
        <v>0</v>
      </c>
      <c r="AR123" s="699">
        <v>0</v>
      </c>
      <c r="AS123" s="699">
        <v>0</v>
      </c>
      <c r="AT123" s="699">
        <v>0</v>
      </c>
      <c r="AU123" s="699">
        <v>-40159</v>
      </c>
      <c r="AV123" s="699">
        <v>-13755</v>
      </c>
      <c r="AW123" s="699">
        <v>-723</v>
      </c>
      <c r="AX123" s="699">
        <v>5019</v>
      </c>
      <c r="AY123" s="699">
        <v>5019</v>
      </c>
      <c r="AZ123" s="699">
        <v>5019</v>
      </c>
      <c r="BA123" s="699">
        <v>5019</v>
      </c>
      <c r="BB123" s="699">
        <v>5019</v>
      </c>
      <c r="BC123" s="699">
        <v>5019</v>
      </c>
      <c r="BD123" s="699">
        <v>5019</v>
      </c>
      <c r="BE123" s="699">
        <v>5019</v>
      </c>
      <c r="BF123" s="699">
        <v>502</v>
      </c>
      <c r="BG123" s="699">
        <v>0</v>
      </c>
      <c r="BH123" s="699">
        <v>0</v>
      </c>
      <c r="BI123" s="699">
        <v>0</v>
      </c>
      <c r="BJ123" s="699">
        <v>0</v>
      </c>
      <c r="BK123" s="699">
        <v>0</v>
      </c>
      <c r="BL123" s="699">
        <v>0</v>
      </c>
      <c r="BM123" s="699">
        <v>0</v>
      </c>
      <c r="BN123" s="699">
        <v>0</v>
      </c>
      <c r="BO123" s="699">
        <v>0</v>
      </c>
      <c r="BP123" s="699">
        <v>0</v>
      </c>
      <c r="BQ123" s="699">
        <v>0</v>
      </c>
      <c r="BR123" s="699">
        <v>0</v>
      </c>
      <c r="BS123" s="699">
        <v>0</v>
      </c>
      <c r="BT123" s="700">
        <v>0</v>
      </c>
    </row>
    <row r="124" spans="2:73">
      <c r="B124" s="691"/>
      <c r="C124" s="691" t="s">
        <v>503</v>
      </c>
      <c r="D124" s="691" t="s">
        <v>113</v>
      </c>
      <c r="E124" s="691" t="s">
        <v>736</v>
      </c>
      <c r="F124" s="691"/>
      <c r="G124" s="691"/>
      <c r="H124" s="751">
        <v>2016</v>
      </c>
      <c r="I124" s="691" t="s">
        <v>576</v>
      </c>
      <c r="J124" s="691" t="s">
        <v>581</v>
      </c>
      <c r="L124" s="698">
        <v>0</v>
      </c>
      <c r="M124" s="699">
        <v>0</v>
      </c>
      <c r="N124" s="699">
        <v>0</v>
      </c>
      <c r="O124" s="699">
        <v>0</v>
      </c>
      <c r="P124" s="699">
        <v>0</v>
      </c>
      <c r="Q124" s="699">
        <v>39</v>
      </c>
      <c r="R124" s="699">
        <v>39</v>
      </c>
      <c r="S124" s="699">
        <v>39</v>
      </c>
      <c r="T124" s="699">
        <v>39</v>
      </c>
      <c r="U124" s="699">
        <v>39</v>
      </c>
      <c r="V124" s="699">
        <v>39</v>
      </c>
      <c r="W124" s="699">
        <v>39</v>
      </c>
      <c r="X124" s="699">
        <v>39</v>
      </c>
      <c r="Y124" s="699">
        <v>39</v>
      </c>
      <c r="Z124" s="699">
        <v>39</v>
      </c>
      <c r="AA124" s="699">
        <v>39</v>
      </c>
      <c r="AB124" s="699">
        <v>39</v>
      </c>
      <c r="AC124" s="699">
        <v>39</v>
      </c>
      <c r="AD124" s="699">
        <v>39</v>
      </c>
      <c r="AE124" s="699">
        <v>34</v>
      </c>
      <c r="AF124" s="699">
        <v>34</v>
      </c>
      <c r="AG124" s="699">
        <v>14</v>
      </c>
      <c r="AH124" s="699">
        <v>0</v>
      </c>
      <c r="AI124" s="699">
        <v>0</v>
      </c>
      <c r="AJ124" s="699">
        <v>0</v>
      </c>
      <c r="AK124" s="699">
        <v>0</v>
      </c>
      <c r="AL124" s="699">
        <v>0</v>
      </c>
      <c r="AM124" s="699">
        <v>0</v>
      </c>
      <c r="AN124" s="699">
        <v>0</v>
      </c>
      <c r="AO124" s="700">
        <v>0</v>
      </c>
      <c r="AQ124" s="698">
        <v>0</v>
      </c>
      <c r="AR124" s="699">
        <v>0</v>
      </c>
      <c r="AS124" s="699">
        <v>0</v>
      </c>
      <c r="AT124" s="699">
        <v>0</v>
      </c>
      <c r="AU124" s="699">
        <v>0</v>
      </c>
      <c r="AV124" s="699">
        <v>617704</v>
      </c>
      <c r="AW124" s="699">
        <v>617704</v>
      </c>
      <c r="AX124" s="699">
        <v>617704</v>
      </c>
      <c r="AY124" s="699">
        <v>617704</v>
      </c>
      <c r="AZ124" s="699">
        <v>617704</v>
      </c>
      <c r="BA124" s="699">
        <v>617704</v>
      </c>
      <c r="BB124" s="699">
        <v>617704</v>
      </c>
      <c r="BC124" s="699">
        <v>617653</v>
      </c>
      <c r="BD124" s="699">
        <v>617653</v>
      </c>
      <c r="BE124" s="699">
        <v>618288</v>
      </c>
      <c r="BF124" s="699">
        <v>617878</v>
      </c>
      <c r="BG124" s="699">
        <v>618459</v>
      </c>
      <c r="BH124" s="699">
        <v>618459</v>
      </c>
      <c r="BI124" s="699">
        <v>616834</v>
      </c>
      <c r="BJ124" s="699">
        <v>534014</v>
      </c>
      <c r="BK124" s="699">
        <v>534014</v>
      </c>
      <c r="BL124" s="699">
        <v>219003</v>
      </c>
      <c r="BM124" s="699">
        <v>0</v>
      </c>
      <c r="BN124" s="699">
        <v>0</v>
      </c>
      <c r="BO124" s="699">
        <v>0</v>
      </c>
      <c r="BP124" s="699">
        <v>0</v>
      </c>
      <c r="BQ124" s="699">
        <v>0</v>
      </c>
      <c r="BR124" s="699">
        <v>0</v>
      </c>
      <c r="BS124" s="699">
        <v>0</v>
      </c>
      <c r="BT124" s="700">
        <v>0</v>
      </c>
    </row>
    <row r="125" spans="2:73">
      <c r="B125" s="691"/>
      <c r="C125" s="691" t="s">
        <v>503</v>
      </c>
      <c r="D125" s="691" t="s">
        <v>753</v>
      </c>
      <c r="E125" s="691" t="s">
        <v>736</v>
      </c>
      <c r="F125" s="691"/>
      <c r="G125" s="691"/>
      <c r="H125" s="751">
        <v>2016</v>
      </c>
      <c r="I125" s="691" t="s">
        <v>576</v>
      </c>
      <c r="J125" s="691" t="s">
        <v>581</v>
      </c>
      <c r="L125" s="698">
        <v>0</v>
      </c>
      <c r="M125" s="699">
        <v>0</v>
      </c>
      <c r="N125" s="699">
        <v>0</v>
      </c>
      <c r="O125" s="699">
        <v>0</v>
      </c>
      <c r="P125" s="699">
        <v>0</v>
      </c>
      <c r="Q125" s="699">
        <v>2</v>
      </c>
      <c r="R125" s="699">
        <v>2</v>
      </c>
      <c r="S125" s="699">
        <v>2</v>
      </c>
      <c r="T125" s="699">
        <v>2</v>
      </c>
      <c r="U125" s="699">
        <v>2</v>
      </c>
      <c r="V125" s="699">
        <v>2</v>
      </c>
      <c r="W125" s="699">
        <v>2</v>
      </c>
      <c r="X125" s="699">
        <v>2</v>
      </c>
      <c r="Y125" s="699">
        <v>2</v>
      </c>
      <c r="Z125" s="699">
        <v>2</v>
      </c>
      <c r="AA125" s="699">
        <v>2</v>
      </c>
      <c r="AB125" s="699">
        <v>2</v>
      </c>
      <c r="AC125" s="699">
        <v>2</v>
      </c>
      <c r="AD125" s="699">
        <v>2</v>
      </c>
      <c r="AE125" s="699">
        <v>2</v>
      </c>
      <c r="AF125" s="699">
        <v>2</v>
      </c>
      <c r="AG125" s="699">
        <v>2</v>
      </c>
      <c r="AH125" s="699">
        <v>2</v>
      </c>
      <c r="AI125" s="699">
        <v>2</v>
      </c>
      <c r="AJ125" s="699">
        <v>0</v>
      </c>
      <c r="AK125" s="699">
        <v>0</v>
      </c>
      <c r="AL125" s="699">
        <v>0</v>
      </c>
      <c r="AM125" s="699">
        <v>0</v>
      </c>
      <c r="AN125" s="699">
        <v>0</v>
      </c>
      <c r="AO125" s="700">
        <v>0</v>
      </c>
      <c r="AQ125" s="698">
        <v>0</v>
      </c>
      <c r="AR125" s="699">
        <v>0</v>
      </c>
      <c r="AS125" s="699">
        <v>0</v>
      </c>
      <c r="AT125" s="699">
        <v>0</v>
      </c>
      <c r="AU125" s="699">
        <v>0</v>
      </c>
      <c r="AV125" s="699">
        <v>6825</v>
      </c>
      <c r="AW125" s="699">
        <v>6825</v>
      </c>
      <c r="AX125" s="699">
        <v>6825</v>
      </c>
      <c r="AY125" s="699">
        <v>6825</v>
      </c>
      <c r="AZ125" s="699">
        <v>6825</v>
      </c>
      <c r="BA125" s="699">
        <v>6825</v>
      </c>
      <c r="BB125" s="699">
        <v>6825</v>
      </c>
      <c r="BC125" s="699">
        <v>6825</v>
      </c>
      <c r="BD125" s="699">
        <v>6825</v>
      </c>
      <c r="BE125" s="699">
        <v>6825</v>
      </c>
      <c r="BF125" s="699">
        <v>6825</v>
      </c>
      <c r="BG125" s="699">
        <v>6825</v>
      </c>
      <c r="BH125" s="699">
        <v>6825</v>
      </c>
      <c r="BI125" s="699">
        <v>6825</v>
      </c>
      <c r="BJ125" s="699">
        <v>6825</v>
      </c>
      <c r="BK125" s="699">
        <v>6825</v>
      </c>
      <c r="BL125" s="699">
        <v>6825</v>
      </c>
      <c r="BM125" s="699">
        <v>6825</v>
      </c>
      <c r="BN125" s="699">
        <v>6697</v>
      </c>
      <c r="BO125" s="699">
        <v>0</v>
      </c>
      <c r="BP125" s="699">
        <v>0</v>
      </c>
      <c r="BQ125" s="699">
        <v>0</v>
      </c>
      <c r="BR125" s="699">
        <v>0</v>
      </c>
      <c r="BS125" s="699">
        <v>0</v>
      </c>
      <c r="BT125" s="700">
        <v>0</v>
      </c>
    </row>
    <row r="126" spans="2:73">
      <c r="B126" s="691"/>
      <c r="C126" s="691" t="s">
        <v>503</v>
      </c>
      <c r="D126" s="691" t="s">
        <v>118</v>
      </c>
      <c r="E126" s="691" t="s">
        <v>736</v>
      </c>
      <c r="F126" s="691"/>
      <c r="G126" s="691"/>
      <c r="H126" s="751">
        <v>2016</v>
      </c>
      <c r="I126" s="691" t="s">
        <v>576</v>
      </c>
      <c r="J126" s="691" t="s">
        <v>581</v>
      </c>
      <c r="L126" s="698">
        <v>0</v>
      </c>
      <c r="M126" s="699">
        <v>0</v>
      </c>
      <c r="N126" s="699">
        <v>0</v>
      </c>
      <c r="O126" s="699">
        <v>0</v>
      </c>
      <c r="P126" s="699">
        <v>0</v>
      </c>
      <c r="Q126" s="699">
        <v>111</v>
      </c>
      <c r="R126" s="699">
        <v>117</v>
      </c>
      <c r="S126" s="699">
        <v>118</v>
      </c>
      <c r="T126" s="699">
        <v>118</v>
      </c>
      <c r="U126" s="699">
        <v>118</v>
      </c>
      <c r="V126" s="699">
        <v>117</v>
      </c>
      <c r="W126" s="699">
        <v>117</v>
      </c>
      <c r="X126" s="699">
        <v>117</v>
      </c>
      <c r="Y126" s="699">
        <v>117</v>
      </c>
      <c r="Z126" s="699">
        <v>117</v>
      </c>
      <c r="AA126" s="699">
        <v>117</v>
      </c>
      <c r="AB126" s="699">
        <v>78</v>
      </c>
      <c r="AC126" s="699">
        <v>7</v>
      </c>
      <c r="AD126" s="699">
        <v>7</v>
      </c>
      <c r="AE126" s="699">
        <v>7</v>
      </c>
      <c r="AF126" s="699">
        <v>0</v>
      </c>
      <c r="AG126" s="699">
        <v>0</v>
      </c>
      <c r="AH126" s="699">
        <v>0</v>
      </c>
      <c r="AI126" s="699">
        <v>0</v>
      </c>
      <c r="AJ126" s="699">
        <v>0</v>
      </c>
      <c r="AK126" s="699">
        <v>0</v>
      </c>
      <c r="AL126" s="699">
        <v>0</v>
      </c>
      <c r="AM126" s="699">
        <v>0</v>
      </c>
      <c r="AN126" s="699">
        <v>0</v>
      </c>
      <c r="AO126" s="700">
        <v>0</v>
      </c>
      <c r="AQ126" s="698">
        <v>0</v>
      </c>
      <c r="AR126" s="699">
        <v>0</v>
      </c>
      <c r="AS126" s="699">
        <v>0</v>
      </c>
      <c r="AT126" s="699">
        <v>0</v>
      </c>
      <c r="AU126" s="699">
        <v>0</v>
      </c>
      <c r="AV126" s="699">
        <v>691151</v>
      </c>
      <c r="AW126" s="699">
        <v>738119</v>
      </c>
      <c r="AX126" s="699">
        <v>739161</v>
      </c>
      <c r="AY126" s="699">
        <v>739161</v>
      </c>
      <c r="AZ126" s="699">
        <v>739161</v>
      </c>
      <c r="BA126" s="699">
        <v>730767</v>
      </c>
      <c r="BB126" s="699">
        <v>730767</v>
      </c>
      <c r="BC126" s="699">
        <v>730767</v>
      </c>
      <c r="BD126" s="699">
        <v>730632</v>
      </c>
      <c r="BE126" s="699">
        <v>730632</v>
      </c>
      <c r="BF126" s="699">
        <v>725036</v>
      </c>
      <c r="BG126" s="699">
        <v>511069</v>
      </c>
      <c r="BH126" s="699">
        <v>35883</v>
      </c>
      <c r="BI126" s="699">
        <v>35883</v>
      </c>
      <c r="BJ126" s="699">
        <v>24065</v>
      </c>
      <c r="BK126" s="699">
        <v>0</v>
      </c>
      <c r="BL126" s="699">
        <v>0</v>
      </c>
      <c r="BM126" s="699">
        <v>0</v>
      </c>
      <c r="BN126" s="699">
        <v>0</v>
      </c>
      <c r="BO126" s="699">
        <v>0</v>
      </c>
      <c r="BP126" s="699">
        <v>0</v>
      </c>
      <c r="BQ126" s="699">
        <v>0</v>
      </c>
      <c r="BR126" s="699">
        <v>0</v>
      </c>
      <c r="BS126" s="699">
        <v>0</v>
      </c>
      <c r="BT126" s="700">
        <v>0</v>
      </c>
    </row>
    <row r="127" spans="2:73">
      <c r="B127" s="691"/>
      <c r="C127" s="691" t="s">
        <v>503</v>
      </c>
      <c r="D127" s="691" t="s">
        <v>124</v>
      </c>
      <c r="E127" s="691" t="s">
        <v>736</v>
      </c>
      <c r="F127" s="691"/>
      <c r="G127" s="691"/>
      <c r="H127" s="751">
        <v>2016</v>
      </c>
      <c r="I127" s="691" t="s">
        <v>576</v>
      </c>
      <c r="J127" s="691" t="s">
        <v>581</v>
      </c>
      <c r="L127" s="698">
        <v>0</v>
      </c>
      <c r="M127" s="699">
        <v>0</v>
      </c>
      <c r="N127" s="699">
        <v>0</v>
      </c>
      <c r="O127" s="699">
        <v>0</v>
      </c>
      <c r="P127" s="699">
        <v>0</v>
      </c>
      <c r="Q127" s="699">
        <v>3</v>
      </c>
      <c r="R127" s="699">
        <v>3</v>
      </c>
      <c r="S127" s="699">
        <v>3</v>
      </c>
      <c r="T127" s="699">
        <v>3</v>
      </c>
      <c r="U127" s="699">
        <v>3</v>
      </c>
      <c r="V127" s="699">
        <v>3</v>
      </c>
      <c r="W127" s="699">
        <v>3</v>
      </c>
      <c r="X127" s="699">
        <v>3</v>
      </c>
      <c r="Y127" s="699">
        <v>3</v>
      </c>
      <c r="Z127" s="699">
        <v>3</v>
      </c>
      <c r="AA127" s="699">
        <v>3</v>
      </c>
      <c r="AB127" s="699">
        <v>3</v>
      </c>
      <c r="AC127" s="699">
        <v>3</v>
      </c>
      <c r="AD127" s="699">
        <v>3</v>
      </c>
      <c r="AE127" s="699">
        <v>3</v>
      </c>
      <c r="AF127" s="699">
        <v>3</v>
      </c>
      <c r="AG127" s="699">
        <v>3</v>
      </c>
      <c r="AH127" s="699">
        <v>3</v>
      </c>
      <c r="AI127" s="699">
        <v>3</v>
      </c>
      <c r="AJ127" s="699">
        <v>3</v>
      </c>
      <c r="AK127" s="699">
        <v>3</v>
      </c>
      <c r="AL127" s="699">
        <v>0</v>
      </c>
      <c r="AM127" s="699">
        <v>0</v>
      </c>
      <c r="AN127" s="699">
        <v>0</v>
      </c>
      <c r="AO127" s="700">
        <v>0</v>
      </c>
      <c r="AQ127" s="698">
        <v>0</v>
      </c>
      <c r="AR127" s="699">
        <v>0</v>
      </c>
      <c r="AS127" s="699">
        <v>0</v>
      </c>
      <c r="AT127" s="699">
        <v>0</v>
      </c>
      <c r="AU127" s="699">
        <v>0</v>
      </c>
      <c r="AV127" s="699">
        <v>3366</v>
      </c>
      <c r="AW127" s="699">
        <v>3366</v>
      </c>
      <c r="AX127" s="699">
        <v>3366</v>
      </c>
      <c r="AY127" s="699">
        <v>3366</v>
      </c>
      <c r="AZ127" s="699">
        <v>3366</v>
      </c>
      <c r="BA127" s="699">
        <v>3366</v>
      </c>
      <c r="BB127" s="699">
        <v>3366</v>
      </c>
      <c r="BC127" s="699">
        <v>3366</v>
      </c>
      <c r="BD127" s="699">
        <v>3366</v>
      </c>
      <c r="BE127" s="699">
        <v>3366</v>
      </c>
      <c r="BF127" s="699">
        <v>3366</v>
      </c>
      <c r="BG127" s="699">
        <v>3366</v>
      </c>
      <c r="BH127" s="699">
        <v>2530</v>
      </c>
      <c r="BI127" s="699">
        <v>2530</v>
      </c>
      <c r="BJ127" s="699">
        <v>2530</v>
      </c>
      <c r="BK127" s="699">
        <v>2530</v>
      </c>
      <c r="BL127" s="699">
        <v>2530</v>
      </c>
      <c r="BM127" s="699">
        <v>2530</v>
      </c>
      <c r="BN127" s="699">
        <v>2530</v>
      </c>
      <c r="BO127" s="699">
        <v>2530</v>
      </c>
      <c r="BP127" s="699">
        <v>2530</v>
      </c>
      <c r="BQ127" s="699">
        <v>0</v>
      </c>
      <c r="BR127" s="699">
        <v>0</v>
      </c>
      <c r="BS127" s="699">
        <v>0</v>
      </c>
      <c r="BT127" s="700">
        <v>0</v>
      </c>
    </row>
    <row r="128" spans="2:73">
      <c r="B128" s="691"/>
      <c r="C128" s="691"/>
      <c r="D128" s="691" t="s">
        <v>113</v>
      </c>
      <c r="E128" s="691" t="s">
        <v>736</v>
      </c>
      <c r="F128" s="691"/>
      <c r="G128" s="691"/>
      <c r="H128" s="751">
        <v>2017</v>
      </c>
      <c r="I128" s="691" t="s">
        <v>576</v>
      </c>
      <c r="J128" s="691" t="s">
        <v>588</v>
      </c>
      <c r="L128" s="698">
        <v>0</v>
      </c>
      <c r="M128" s="699">
        <v>0</v>
      </c>
      <c r="N128" s="699">
        <v>0</v>
      </c>
      <c r="O128" s="699">
        <v>0</v>
      </c>
      <c r="P128" s="699">
        <v>0</v>
      </c>
      <c r="Q128" s="699">
        <v>0</v>
      </c>
      <c r="R128" s="699">
        <v>366</v>
      </c>
      <c r="S128" s="699">
        <v>297</v>
      </c>
      <c r="T128" s="699">
        <v>297</v>
      </c>
      <c r="U128" s="699">
        <v>297</v>
      </c>
      <c r="V128" s="699">
        <v>297</v>
      </c>
      <c r="W128" s="699">
        <v>297</v>
      </c>
      <c r="X128" s="699">
        <v>297</v>
      </c>
      <c r="Y128" s="699">
        <v>297</v>
      </c>
      <c r="Z128" s="699">
        <v>297</v>
      </c>
      <c r="AA128" s="699">
        <v>296</v>
      </c>
      <c r="AB128" s="699">
        <v>278</v>
      </c>
      <c r="AC128" s="699">
        <v>278</v>
      </c>
      <c r="AD128" s="699">
        <v>278</v>
      </c>
      <c r="AE128" s="699">
        <v>278</v>
      </c>
      <c r="AF128" s="699">
        <v>236</v>
      </c>
      <c r="AG128" s="699">
        <v>236</v>
      </c>
      <c r="AH128" s="699">
        <v>28</v>
      </c>
      <c r="AI128" s="699">
        <v>0</v>
      </c>
      <c r="AJ128" s="699">
        <v>0</v>
      </c>
      <c r="AK128" s="699">
        <v>0</v>
      </c>
      <c r="AL128" s="699">
        <v>0</v>
      </c>
      <c r="AM128" s="699">
        <v>0</v>
      </c>
      <c r="AN128" s="699">
        <v>0</v>
      </c>
      <c r="AO128" s="700">
        <v>0</v>
      </c>
      <c r="AQ128" s="698">
        <v>0</v>
      </c>
      <c r="AR128" s="699">
        <v>0</v>
      </c>
      <c r="AS128" s="699">
        <v>0</v>
      </c>
      <c r="AT128" s="699">
        <v>0</v>
      </c>
      <c r="AU128" s="699">
        <v>0</v>
      </c>
      <c r="AV128" s="699">
        <v>0</v>
      </c>
      <c r="AW128" s="699">
        <v>5282091</v>
      </c>
      <c r="AX128" s="699">
        <v>4251391</v>
      </c>
      <c r="AY128" s="699">
        <v>4251391</v>
      </c>
      <c r="AZ128" s="699">
        <v>4251391</v>
      </c>
      <c r="BA128" s="699">
        <v>4251391</v>
      </c>
      <c r="BB128" s="699">
        <v>4251391</v>
      </c>
      <c r="BC128" s="699">
        <v>4251391</v>
      </c>
      <c r="BD128" s="699">
        <v>4251347</v>
      </c>
      <c r="BE128" s="699">
        <v>4251347</v>
      </c>
      <c r="BF128" s="699">
        <v>4240810</v>
      </c>
      <c r="BG128" s="699">
        <v>4151335</v>
      </c>
      <c r="BH128" s="699">
        <v>4150650</v>
      </c>
      <c r="BI128" s="699">
        <v>4150650</v>
      </c>
      <c r="BJ128" s="699">
        <v>4150322</v>
      </c>
      <c r="BK128" s="699">
        <v>3522534</v>
      </c>
      <c r="BL128" s="699">
        <v>3522534</v>
      </c>
      <c r="BM128" s="699">
        <v>416791</v>
      </c>
      <c r="BN128" s="699">
        <v>0</v>
      </c>
      <c r="BO128" s="699">
        <v>0</v>
      </c>
      <c r="BP128" s="699">
        <v>0</v>
      </c>
      <c r="BQ128" s="699">
        <v>0</v>
      </c>
      <c r="BR128" s="699">
        <v>0</v>
      </c>
      <c r="BS128" s="699">
        <v>0</v>
      </c>
      <c r="BT128" s="700">
        <v>0</v>
      </c>
    </row>
    <row r="129" spans="2:72">
      <c r="B129" s="691"/>
      <c r="C129" s="691"/>
      <c r="D129" s="691" t="s">
        <v>755</v>
      </c>
      <c r="E129" s="691" t="s">
        <v>736</v>
      </c>
      <c r="F129" s="691"/>
      <c r="G129" s="691"/>
      <c r="H129" s="751">
        <v>2017</v>
      </c>
      <c r="I129" s="691" t="s">
        <v>576</v>
      </c>
      <c r="J129" s="691" t="s">
        <v>588</v>
      </c>
      <c r="L129" s="698">
        <v>0</v>
      </c>
      <c r="M129" s="699">
        <v>0</v>
      </c>
      <c r="N129" s="699">
        <v>0</v>
      </c>
      <c r="O129" s="699">
        <v>0</v>
      </c>
      <c r="P129" s="699">
        <v>0</v>
      </c>
      <c r="Q129" s="699">
        <v>0</v>
      </c>
      <c r="R129" s="699">
        <v>341</v>
      </c>
      <c r="S129" s="699">
        <v>249</v>
      </c>
      <c r="T129" s="699">
        <v>249</v>
      </c>
      <c r="U129" s="699">
        <v>249</v>
      </c>
      <c r="V129" s="699">
        <v>249</v>
      </c>
      <c r="W129" s="699">
        <v>249</v>
      </c>
      <c r="X129" s="699">
        <v>249</v>
      </c>
      <c r="Y129" s="699">
        <v>249</v>
      </c>
      <c r="Z129" s="699">
        <v>249</v>
      </c>
      <c r="AA129" s="699">
        <v>249</v>
      </c>
      <c r="AB129" s="699">
        <v>236</v>
      </c>
      <c r="AC129" s="699">
        <v>236</v>
      </c>
      <c r="AD129" s="699">
        <v>236</v>
      </c>
      <c r="AE129" s="699">
        <v>200</v>
      </c>
      <c r="AF129" s="699">
        <v>200</v>
      </c>
      <c r="AG129" s="699">
        <v>155</v>
      </c>
      <c r="AH129" s="699">
        <v>123</v>
      </c>
      <c r="AI129" s="699">
        <v>0</v>
      </c>
      <c r="AJ129" s="699">
        <v>0</v>
      </c>
      <c r="AK129" s="699">
        <v>0</v>
      </c>
      <c r="AL129" s="699">
        <v>0</v>
      </c>
      <c r="AM129" s="699">
        <v>0</v>
      </c>
      <c r="AN129" s="699">
        <v>0</v>
      </c>
      <c r="AO129" s="700">
        <v>0</v>
      </c>
      <c r="AQ129" s="698">
        <v>0</v>
      </c>
      <c r="AR129" s="699">
        <v>0</v>
      </c>
      <c r="AS129" s="699">
        <v>0</v>
      </c>
      <c r="AT129" s="699">
        <v>0</v>
      </c>
      <c r="AU129" s="699">
        <v>0</v>
      </c>
      <c r="AV129" s="699">
        <v>0</v>
      </c>
      <c r="AW129" s="699">
        <v>4977309</v>
      </c>
      <c r="AX129" s="699">
        <v>3604510</v>
      </c>
      <c r="AY129" s="699">
        <v>3604510</v>
      </c>
      <c r="AZ129" s="699">
        <v>3604510</v>
      </c>
      <c r="BA129" s="699">
        <v>3604510</v>
      </c>
      <c r="BB129" s="699">
        <v>3604510</v>
      </c>
      <c r="BC129" s="699">
        <v>3604510</v>
      </c>
      <c r="BD129" s="699">
        <v>3604440</v>
      </c>
      <c r="BE129" s="699">
        <v>3604440</v>
      </c>
      <c r="BF129" s="699">
        <v>3604440</v>
      </c>
      <c r="BG129" s="699">
        <v>3538818</v>
      </c>
      <c r="BH129" s="699">
        <v>3532649</v>
      </c>
      <c r="BI129" s="699">
        <v>3532649</v>
      </c>
      <c r="BJ129" s="699">
        <v>2982846</v>
      </c>
      <c r="BK129" s="699">
        <v>2982846</v>
      </c>
      <c r="BL129" s="699">
        <v>2310349</v>
      </c>
      <c r="BM129" s="699">
        <v>1831119</v>
      </c>
      <c r="BN129" s="699">
        <v>0</v>
      </c>
      <c r="BO129" s="699">
        <v>0</v>
      </c>
      <c r="BP129" s="699">
        <v>0</v>
      </c>
      <c r="BQ129" s="699">
        <v>0</v>
      </c>
      <c r="BR129" s="699">
        <v>0</v>
      </c>
      <c r="BS129" s="699">
        <v>0</v>
      </c>
      <c r="BT129" s="700">
        <v>0</v>
      </c>
    </row>
    <row r="130" spans="2:72">
      <c r="B130" s="691"/>
      <c r="C130" s="691"/>
      <c r="D130" s="691" t="s">
        <v>753</v>
      </c>
      <c r="E130" s="691" t="s">
        <v>736</v>
      </c>
      <c r="F130" s="691"/>
      <c r="G130" s="691"/>
      <c r="H130" s="751">
        <v>2017</v>
      </c>
      <c r="I130" s="691" t="s">
        <v>576</v>
      </c>
      <c r="J130" s="691" t="s">
        <v>588</v>
      </c>
      <c r="L130" s="698">
        <v>0</v>
      </c>
      <c r="M130" s="699">
        <v>0</v>
      </c>
      <c r="N130" s="699">
        <v>0</v>
      </c>
      <c r="O130" s="699">
        <v>0</v>
      </c>
      <c r="P130" s="699">
        <v>0</v>
      </c>
      <c r="Q130" s="699">
        <v>0</v>
      </c>
      <c r="R130" s="699">
        <v>291</v>
      </c>
      <c r="S130" s="699">
        <v>291</v>
      </c>
      <c r="T130" s="699">
        <v>291</v>
      </c>
      <c r="U130" s="699">
        <v>291</v>
      </c>
      <c r="V130" s="699">
        <v>291</v>
      </c>
      <c r="W130" s="699">
        <v>291</v>
      </c>
      <c r="X130" s="699">
        <v>291</v>
      </c>
      <c r="Y130" s="699">
        <v>291</v>
      </c>
      <c r="Z130" s="699">
        <v>291</v>
      </c>
      <c r="AA130" s="699">
        <v>291</v>
      </c>
      <c r="AB130" s="699">
        <v>291</v>
      </c>
      <c r="AC130" s="699">
        <v>291</v>
      </c>
      <c r="AD130" s="699">
        <v>291</v>
      </c>
      <c r="AE130" s="699">
        <v>291</v>
      </c>
      <c r="AF130" s="699">
        <v>291</v>
      </c>
      <c r="AG130" s="699">
        <v>291</v>
      </c>
      <c r="AH130" s="699">
        <v>291</v>
      </c>
      <c r="AI130" s="699">
        <v>291</v>
      </c>
      <c r="AJ130" s="699">
        <v>264</v>
      </c>
      <c r="AK130" s="699">
        <v>0</v>
      </c>
      <c r="AL130" s="699">
        <v>0</v>
      </c>
      <c r="AM130" s="699">
        <v>0</v>
      </c>
      <c r="AN130" s="699">
        <v>0</v>
      </c>
      <c r="AO130" s="700">
        <v>0</v>
      </c>
      <c r="AQ130" s="698">
        <v>0</v>
      </c>
      <c r="AR130" s="699">
        <v>0</v>
      </c>
      <c r="AS130" s="699">
        <v>0</v>
      </c>
      <c r="AT130" s="699">
        <v>0</v>
      </c>
      <c r="AU130" s="699">
        <v>0</v>
      </c>
      <c r="AV130" s="699">
        <v>0</v>
      </c>
      <c r="AW130" s="699">
        <v>1012769</v>
      </c>
      <c r="AX130" s="699">
        <v>1012769</v>
      </c>
      <c r="AY130" s="699">
        <v>1012769</v>
      </c>
      <c r="AZ130" s="699">
        <v>1012769</v>
      </c>
      <c r="BA130" s="699">
        <v>1012769</v>
      </c>
      <c r="BB130" s="699">
        <v>1012769</v>
      </c>
      <c r="BC130" s="699">
        <v>1012769</v>
      </c>
      <c r="BD130" s="699">
        <v>1012769</v>
      </c>
      <c r="BE130" s="699">
        <v>1012769</v>
      </c>
      <c r="BF130" s="699">
        <v>1012769</v>
      </c>
      <c r="BG130" s="699">
        <v>1012769</v>
      </c>
      <c r="BH130" s="699">
        <v>1012769</v>
      </c>
      <c r="BI130" s="699">
        <v>1012769</v>
      </c>
      <c r="BJ130" s="699">
        <v>1012769</v>
      </c>
      <c r="BK130" s="699">
        <v>1012769</v>
      </c>
      <c r="BL130" s="699">
        <v>1012769</v>
      </c>
      <c r="BM130" s="699">
        <v>1012769</v>
      </c>
      <c r="BN130" s="699">
        <v>1012769</v>
      </c>
      <c r="BO130" s="699">
        <v>980376</v>
      </c>
      <c r="BP130" s="699">
        <v>0</v>
      </c>
      <c r="BQ130" s="699">
        <v>0</v>
      </c>
      <c r="BR130" s="699">
        <v>0</v>
      </c>
      <c r="BS130" s="699">
        <v>0</v>
      </c>
      <c r="BT130" s="700">
        <v>0</v>
      </c>
    </row>
    <row r="131" spans="2:72">
      <c r="B131" s="691"/>
      <c r="C131" s="691"/>
      <c r="D131" s="691" t="s">
        <v>116</v>
      </c>
      <c r="E131" s="691" t="s">
        <v>736</v>
      </c>
      <c r="F131" s="691"/>
      <c r="G131" s="691"/>
      <c r="H131" s="751">
        <v>2017</v>
      </c>
      <c r="I131" s="691" t="s">
        <v>576</v>
      </c>
      <c r="J131" s="691" t="s">
        <v>588</v>
      </c>
      <c r="L131" s="698">
        <v>0</v>
      </c>
      <c r="M131" s="699">
        <v>0</v>
      </c>
      <c r="N131" s="699">
        <v>0</v>
      </c>
      <c r="O131" s="699">
        <v>0</v>
      </c>
      <c r="P131" s="699">
        <v>0</v>
      </c>
      <c r="Q131" s="699">
        <v>0</v>
      </c>
      <c r="R131" s="699">
        <v>23</v>
      </c>
      <c r="S131" s="699">
        <v>23</v>
      </c>
      <c r="T131" s="699">
        <v>23</v>
      </c>
      <c r="U131" s="699">
        <v>23</v>
      </c>
      <c r="V131" s="699">
        <v>23</v>
      </c>
      <c r="W131" s="699">
        <v>23</v>
      </c>
      <c r="X131" s="699">
        <v>23</v>
      </c>
      <c r="Y131" s="699">
        <v>23</v>
      </c>
      <c r="Z131" s="699">
        <v>23</v>
      </c>
      <c r="AA131" s="699">
        <v>23</v>
      </c>
      <c r="AB131" s="699">
        <v>3</v>
      </c>
      <c r="AC131" s="699">
        <v>3</v>
      </c>
      <c r="AD131" s="699">
        <v>3</v>
      </c>
      <c r="AE131" s="699">
        <v>3</v>
      </c>
      <c r="AF131" s="699">
        <v>3</v>
      </c>
      <c r="AG131" s="699">
        <v>3</v>
      </c>
      <c r="AH131" s="699">
        <v>3</v>
      </c>
      <c r="AI131" s="699">
        <v>3</v>
      </c>
      <c r="AJ131" s="699">
        <v>3</v>
      </c>
      <c r="AK131" s="699">
        <v>3</v>
      </c>
      <c r="AL131" s="699">
        <v>0</v>
      </c>
      <c r="AM131" s="699">
        <v>0</v>
      </c>
      <c r="AN131" s="699">
        <v>0</v>
      </c>
      <c r="AO131" s="700">
        <v>0</v>
      </c>
      <c r="AQ131" s="698">
        <v>0</v>
      </c>
      <c r="AR131" s="699">
        <v>0</v>
      </c>
      <c r="AS131" s="699">
        <v>0</v>
      </c>
      <c r="AT131" s="699">
        <v>0</v>
      </c>
      <c r="AU131" s="699">
        <v>0</v>
      </c>
      <c r="AV131" s="699">
        <v>0</v>
      </c>
      <c r="AW131" s="699">
        <v>74150</v>
      </c>
      <c r="AX131" s="699">
        <v>74150</v>
      </c>
      <c r="AY131" s="699">
        <v>74150</v>
      </c>
      <c r="AZ131" s="699">
        <v>74150</v>
      </c>
      <c r="BA131" s="699">
        <v>74150</v>
      </c>
      <c r="BB131" s="699">
        <v>74150</v>
      </c>
      <c r="BC131" s="699">
        <v>74150</v>
      </c>
      <c r="BD131" s="699">
        <v>74150</v>
      </c>
      <c r="BE131" s="699">
        <v>74150</v>
      </c>
      <c r="BF131" s="699">
        <v>74150</v>
      </c>
      <c r="BG131" s="699">
        <v>44635</v>
      </c>
      <c r="BH131" s="699">
        <v>44635</v>
      </c>
      <c r="BI131" s="699">
        <v>43281</v>
      </c>
      <c r="BJ131" s="699">
        <v>43281</v>
      </c>
      <c r="BK131" s="699">
        <v>40835</v>
      </c>
      <c r="BL131" s="699">
        <v>40680</v>
      </c>
      <c r="BM131" s="699">
        <v>40680</v>
      </c>
      <c r="BN131" s="699">
        <v>40680</v>
      </c>
      <c r="BO131" s="699">
        <v>40680</v>
      </c>
      <c r="BP131" s="699">
        <v>40680</v>
      </c>
      <c r="BQ131" s="699">
        <v>0</v>
      </c>
      <c r="BR131" s="699">
        <v>0</v>
      </c>
      <c r="BS131" s="699">
        <v>0</v>
      </c>
      <c r="BT131" s="700">
        <v>0</v>
      </c>
    </row>
    <row r="132" spans="2:72">
      <c r="B132" s="691"/>
      <c r="C132" s="691"/>
      <c r="D132" s="691" t="s">
        <v>117</v>
      </c>
      <c r="E132" s="691" t="s">
        <v>736</v>
      </c>
      <c r="F132" s="691"/>
      <c r="G132" s="691"/>
      <c r="H132" s="751">
        <v>2017</v>
      </c>
      <c r="I132" s="691" t="s">
        <v>576</v>
      </c>
      <c r="J132" s="691" t="s">
        <v>588</v>
      </c>
      <c r="L132" s="698">
        <v>0</v>
      </c>
      <c r="M132" s="699">
        <v>0</v>
      </c>
      <c r="N132" s="699">
        <v>0</v>
      </c>
      <c r="O132" s="699">
        <v>0</v>
      </c>
      <c r="P132" s="699">
        <v>0</v>
      </c>
      <c r="Q132" s="699">
        <v>0</v>
      </c>
      <c r="R132" s="699">
        <v>3</v>
      </c>
      <c r="S132" s="699">
        <v>3</v>
      </c>
      <c r="T132" s="699">
        <v>3</v>
      </c>
      <c r="U132" s="699">
        <v>3</v>
      </c>
      <c r="V132" s="699">
        <v>3</v>
      </c>
      <c r="W132" s="699">
        <v>3</v>
      </c>
      <c r="X132" s="699">
        <v>3</v>
      </c>
      <c r="Y132" s="699">
        <v>3</v>
      </c>
      <c r="Z132" s="699">
        <v>3</v>
      </c>
      <c r="AA132" s="699">
        <v>3</v>
      </c>
      <c r="AB132" s="699">
        <v>0</v>
      </c>
      <c r="AC132" s="699">
        <v>0</v>
      </c>
      <c r="AD132" s="699">
        <v>0</v>
      </c>
      <c r="AE132" s="699">
        <v>0</v>
      </c>
      <c r="AF132" s="699">
        <v>0</v>
      </c>
      <c r="AG132" s="699">
        <v>0</v>
      </c>
      <c r="AH132" s="699">
        <v>0</v>
      </c>
      <c r="AI132" s="699">
        <v>0</v>
      </c>
      <c r="AJ132" s="699">
        <v>0</v>
      </c>
      <c r="AK132" s="699">
        <v>0</v>
      </c>
      <c r="AL132" s="699">
        <v>0</v>
      </c>
      <c r="AM132" s="699">
        <v>0</v>
      </c>
      <c r="AN132" s="699">
        <v>0</v>
      </c>
      <c r="AO132" s="700">
        <v>0</v>
      </c>
      <c r="AQ132" s="698">
        <v>0</v>
      </c>
      <c r="AR132" s="699">
        <v>0</v>
      </c>
      <c r="AS132" s="699">
        <v>0</v>
      </c>
      <c r="AT132" s="699">
        <v>0</v>
      </c>
      <c r="AU132" s="699">
        <v>0</v>
      </c>
      <c r="AV132" s="699">
        <v>0</v>
      </c>
      <c r="AW132" s="699">
        <v>65334</v>
      </c>
      <c r="AX132" s="699">
        <v>65334</v>
      </c>
      <c r="AY132" s="699">
        <v>65334</v>
      </c>
      <c r="AZ132" s="699">
        <v>65334</v>
      </c>
      <c r="BA132" s="699">
        <v>65334</v>
      </c>
      <c r="BB132" s="699">
        <v>65334</v>
      </c>
      <c r="BC132" s="699">
        <v>65334</v>
      </c>
      <c r="BD132" s="699">
        <v>65334</v>
      </c>
      <c r="BE132" s="699">
        <v>65334</v>
      </c>
      <c r="BF132" s="699">
        <v>56427</v>
      </c>
      <c r="BG132" s="699">
        <v>0</v>
      </c>
      <c r="BH132" s="699">
        <v>0</v>
      </c>
      <c r="BI132" s="699">
        <v>0</v>
      </c>
      <c r="BJ132" s="699">
        <v>0</v>
      </c>
      <c r="BK132" s="699">
        <v>0</v>
      </c>
      <c r="BL132" s="699">
        <v>0</v>
      </c>
      <c r="BM132" s="699">
        <v>0</v>
      </c>
      <c r="BN132" s="699">
        <v>0</v>
      </c>
      <c r="BO132" s="699">
        <v>0</v>
      </c>
      <c r="BP132" s="699">
        <v>0</v>
      </c>
      <c r="BQ132" s="699">
        <v>0</v>
      </c>
      <c r="BR132" s="699">
        <v>0</v>
      </c>
      <c r="BS132" s="699">
        <v>0</v>
      </c>
      <c r="BT132" s="700">
        <v>0</v>
      </c>
    </row>
    <row r="133" spans="2:72">
      <c r="B133" s="691"/>
      <c r="C133" s="691"/>
      <c r="D133" s="691" t="s">
        <v>118</v>
      </c>
      <c r="E133" s="691" t="s">
        <v>736</v>
      </c>
      <c r="F133" s="691"/>
      <c r="G133" s="691"/>
      <c r="H133" s="751">
        <v>2017</v>
      </c>
      <c r="I133" s="691" t="s">
        <v>576</v>
      </c>
      <c r="J133" s="691" t="s">
        <v>588</v>
      </c>
      <c r="L133" s="698">
        <v>0</v>
      </c>
      <c r="M133" s="699">
        <v>0</v>
      </c>
      <c r="N133" s="699">
        <v>0</v>
      </c>
      <c r="O133" s="699">
        <v>0</v>
      </c>
      <c r="P133" s="699">
        <v>0</v>
      </c>
      <c r="Q133" s="699">
        <v>0</v>
      </c>
      <c r="R133" s="699">
        <v>871</v>
      </c>
      <c r="S133" s="699">
        <v>871</v>
      </c>
      <c r="T133" s="699">
        <v>871</v>
      </c>
      <c r="U133" s="699">
        <v>871</v>
      </c>
      <c r="V133" s="699">
        <v>871</v>
      </c>
      <c r="W133" s="699">
        <v>820</v>
      </c>
      <c r="X133" s="699">
        <v>820</v>
      </c>
      <c r="Y133" s="699">
        <v>820</v>
      </c>
      <c r="Z133" s="699">
        <v>820</v>
      </c>
      <c r="AA133" s="699">
        <v>820</v>
      </c>
      <c r="AB133" s="699">
        <v>817</v>
      </c>
      <c r="AC133" s="699">
        <v>817</v>
      </c>
      <c r="AD133" s="699">
        <v>531</v>
      </c>
      <c r="AE133" s="699">
        <v>479</v>
      </c>
      <c r="AF133" s="699">
        <v>39</v>
      </c>
      <c r="AG133" s="699">
        <v>0</v>
      </c>
      <c r="AH133" s="699">
        <v>0</v>
      </c>
      <c r="AI133" s="699">
        <v>0</v>
      </c>
      <c r="AJ133" s="699">
        <v>0</v>
      </c>
      <c r="AK133" s="699">
        <v>0</v>
      </c>
      <c r="AL133" s="699">
        <v>0</v>
      </c>
      <c r="AM133" s="699">
        <v>0</v>
      </c>
      <c r="AN133" s="699">
        <v>0</v>
      </c>
      <c r="AO133" s="700">
        <v>0</v>
      </c>
      <c r="AQ133" s="698">
        <v>0</v>
      </c>
      <c r="AR133" s="699">
        <v>0</v>
      </c>
      <c r="AS133" s="699">
        <v>0</v>
      </c>
      <c r="AT133" s="699">
        <v>0</v>
      </c>
      <c r="AU133" s="699">
        <v>0</v>
      </c>
      <c r="AV133" s="699">
        <v>0</v>
      </c>
      <c r="AW133" s="699">
        <v>4297254</v>
      </c>
      <c r="AX133" s="699">
        <v>4297254</v>
      </c>
      <c r="AY133" s="699">
        <v>4297254</v>
      </c>
      <c r="AZ133" s="699">
        <v>4297254</v>
      </c>
      <c r="BA133" s="699">
        <v>4297254</v>
      </c>
      <c r="BB133" s="699">
        <v>3992351</v>
      </c>
      <c r="BC133" s="699">
        <v>3992351</v>
      </c>
      <c r="BD133" s="699">
        <v>3992351</v>
      </c>
      <c r="BE133" s="699">
        <v>3989453</v>
      </c>
      <c r="BF133" s="699">
        <v>3989453</v>
      </c>
      <c r="BG133" s="699">
        <v>3968926</v>
      </c>
      <c r="BH133" s="699">
        <v>3968926</v>
      </c>
      <c r="BI133" s="699">
        <v>2505293</v>
      </c>
      <c r="BJ133" s="699">
        <v>2264351</v>
      </c>
      <c r="BK133" s="699">
        <v>183208</v>
      </c>
      <c r="BL133" s="699">
        <v>0</v>
      </c>
      <c r="BM133" s="699">
        <v>0</v>
      </c>
      <c r="BN133" s="699">
        <v>0</v>
      </c>
      <c r="BO133" s="699">
        <v>0</v>
      </c>
      <c r="BP133" s="699">
        <v>0</v>
      </c>
      <c r="BQ133" s="699">
        <v>0</v>
      </c>
      <c r="BR133" s="699">
        <v>0</v>
      </c>
      <c r="BS133" s="699">
        <v>0</v>
      </c>
      <c r="BT133" s="700">
        <v>0</v>
      </c>
    </row>
    <row r="134" spans="2:72">
      <c r="B134" s="691"/>
      <c r="C134" s="691"/>
      <c r="D134" s="691" t="s">
        <v>119</v>
      </c>
      <c r="E134" s="691" t="s">
        <v>736</v>
      </c>
      <c r="F134" s="691"/>
      <c r="G134" s="691"/>
      <c r="H134" s="751">
        <v>2017</v>
      </c>
      <c r="I134" s="691" t="s">
        <v>576</v>
      </c>
      <c r="J134" s="691" t="s">
        <v>588</v>
      </c>
      <c r="L134" s="698">
        <v>0</v>
      </c>
      <c r="M134" s="699">
        <v>0</v>
      </c>
      <c r="N134" s="699">
        <v>0</v>
      </c>
      <c r="O134" s="699">
        <v>0</v>
      </c>
      <c r="P134" s="699">
        <v>0</v>
      </c>
      <c r="Q134" s="699">
        <v>0</v>
      </c>
      <c r="R134" s="699">
        <v>55</v>
      </c>
      <c r="S134" s="699">
        <v>55</v>
      </c>
      <c r="T134" s="699">
        <v>51</v>
      </c>
      <c r="U134" s="699">
        <v>51</v>
      </c>
      <c r="V134" s="699">
        <v>49</v>
      </c>
      <c r="W134" s="699">
        <v>43</v>
      </c>
      <c r="X134" s="699">
        <v>35</v>
      </c>
      <c r="Y134" s="699">
        <v>31</v>
      </c>
      <c r="Z134" s="699">
        <v>22</v>
      </c>
      <c r="AA134" s="699">
        <v>16</v>
      </c>
      <c r="AB134" s="699">
        <v>12</v>
      </c>
      <c r="AC134" s="699">
        <v>7</v>
      </c>
      <c r="AD134" s="699">
        <v>7</v>
      </c>
      <c r="AE134" s="699">
        <v>4</v>
      </c>
      <c r="AF134" s="699">
        <v>3</v>
      </c>
      <c r="AG134" s="699">
        <v>3</v>
      </c>
      <c r="AH134" s="699">
        <v>2</v>
      </c>
      <c r="AI134" s="699">
        <v>2</v>
      </c>
      <c r="AJ134" s="699">
        <v>2</v>
      </c>
      <c r="AK134" s="699">
        <v>0</v>
      </c>
      <c r="AL134" s="699">
        <v>0</v>
      </c>
      <c r="AM134" s="699">
        <v>0</v>
      </c>
      <c r="AN134" s="699">
        <v>0</v>
      </c>
      <c r="AO134" s="700">
        <v>0</v>
      </c>
      <c r="AQ134" s="698">
        <v>0</v>
      </c>
      <c r="AR134" s="699">
        <v>0</v>
      </c>
      <c r="AS134" s="699">
        <v>0</v>
      </c>
      <c r="AT134" s="699">
        <v>0</v>
      </c>
      <c r="AU134" s="699">
        <v>0</v>
      </c>
      <c r="AV134" s="699">
        <v>0</v>
      </c>
      <c r="AW134" s="699">
        <v>247325</v>
      </c>
      <c r="AX134" s="699">
        <v>247325</v>
      </c>
      <c r="AY134" s="699">
        <v>208194</v>
      </c>
      <c r="AZ134" s="699">
        <v>208194</v>
      </c>
      <c r="BA134" s="699">
        <v>192339</v>
      </c>
      <c r="BB134" s="699">
        <v>156658</v>
      </c>
      <c r="BC134" s="699">
        <v>120111</v>
      </c>
      <c r="BD134" s="699">
        <v>104252</v>
      </c>
      <c r="BE134" s="699">
        <v>67622</v>
      </c>
      <c r="BF134" s="699">
        <v>48669</v>
      </c>
      <c r="BG134" s="699">
        <v>36266</v>
      </c>
      <c r="BH134" s="699">
        <v>21562</v>
      </c>
      <c r="BI134" s="699">
        <v>20518</v>
      </c>
      <c r="BJ134" s="699">
        <v>14496</v>
      </c>
      <c r="BK134" s="699">
        <v>11529</v>
      </c>
      <c r="BL134" s="699">
        <v>11529</v>
      </c>
      <c r="BM134" s="699">
        <v>6886</v>
      </c>
      <c r="BN134" s="699">
        <v>6886</v>
      </c>
      <c r="BO134" s="699">
        <v>6886</v>
      </c>
      <c r="BP134" s="699">
        <v>0</v>
      </c>
      <c r="BQ134" s="699">
        <v>0</v>
      </c>
      <c r="BR134" s="699">
        <v>0</v>
      </c>
      <c r="BS134" s="699">
        <v>0</v>
      </c>
      <c r="BT134" s="700">
        <v>0</v>
      </c>
    </row>
    <row r="135" spans="2:72">
      <c r="B135" s="691"/>
      <c r="C135" s="691"/>
      <c r="D135" s="691" t="s">
        <v>124</v>
      </c>
      <c r="E135" s="691" t="s">
        <v>736</v>
      </c>
      <c r="F135" s="691"/>
      <c r="G135" s="691"/>
      <c r="H135" s="751">
        <v>2017</v>
      </c>
      <c r="I135" s="691" t="s">
        <v>576</v>
      </c>
      <c r="J135" s="691" t="s">
        <v>588</v>
      </c>
      <c r="L135" s="698">
        <v>0</v>
      </c>
      <c r="M135" s="699">
        <v>0</v>
      </c>
      <c r="N135" s="699">
        <v>0</v>
      </c>
      <c r="O135" s="699">
        <v>0</v>
      </c>
      <c r="P135" s="699">
        <v>0</v>
      </c>
      <c r="Q135" s="699">
        <v>0</v>
      </c>
      <c r="R135" s="699">
        <v>0</v>
      </c>
      <c r="S135" s="699">
        <v>0</v>
      </c>
      <c r="T135" s="699">
        <v>0</v>
      </c>
      <c r="U135" s="699">
        <v>0</v>
      </c>
      <c r="V135" s="699">
        <v>0</v>
      </c>
      <c r="W135" s="699">
        <v>0</v>
      </c>
      <c r="X135" s="699">
        <v>0</v>
      </c>
      <c r="Y135" s="699">
        <v>0</v>
      </c>
      <c r="Z135" s="699">
        <v>0</v>
      </c>
      <c r="AA135" s="699">
        <v>0</v>
      </c>
      <c r="AB135" s="699">
        <v>0</v>
      </c>
      <c r="AC135" s="699">
        <v>0</v>
      </c>
      <c r="AD135" s="699">
        <v>0</v>
      </c>
      <c r="AE135" s="699">
        <v>0</v>
      </c>
      <c r="AF135" s="699">
        <v>0</v>
      </c>
      <c r="AG135" s="699">
        <v>0</v>
      </c>
      <c r="AH135" s="699">
        <v>0</v>
      </c>
      <c r="AI135" s="699">
        <v>0</v>
      </c>
      <c r="AJ135" s="699">
        <v>0</v>
      </c>
      <c r="AK135" s="699">
        <v>0</v>
      </c>
      <c r="AL135" s="699">
        <v>0</v>
      </c>
      <c r="AM135" s="699">
        <v>0</v>
      </c>
      <c r="AN135" s="699">
        <v>0</v>
      </c>
      <c r="AO135" s="700">
        <v>0</v>
      </c>
      <c r="AQ135" s="698">
        <v>0</v>
      </c>
      <c r="AR135" s="699">
        <v>0</v>
      </c>
      <c r="AS135" s="699">
        <v>0</v>
      </c>
      <c r="AT135" s="699">
        <v>0</v>
      </c>
      <c r="AU135" s="699">
        <v>0</v>
      </c>
      <c r="AV135" s="699">
        <v>0</v>
      </c>
      <c r="AW135" s="699">
        <v>62740</v>
      </c>
      <c r="AX135" s="699">
        <v>62740</v>
      </c>
      <c r="AY135" s="699">
        <v>62740</v>
      </c>
      <c r="AZ135" s="699">
        <v>62088</v>
      </c>
      <c r="BA135" s="699">
        <v>62088</v>
      </c>
      <c r="BB135" s="699">
        <v>62088</v>
      </c>
      <c r="BC135" s="699">
        <v>62088</v>
      </c>
      <c r="BD135" s="699">
        <v>62088</v>
      </c>
      <c r="BE135" s="699">
        <v>62088</v>
      </c>
      <c r="BF135" s="699">
        <v>62088</v>
      </c>
      <c r="BG135" s="699">
        <v>62088</v>
      </c>
      <c r="BH135" s="699">
        <v>62088</v>
      </c>
      <c r="BI135" s="699">
        <v>0</v>
      </c>
      <c r="BJ135" s="699">
        <v>0</v>
      </c>
      <c r="BK135" s="699">
        <v>0</v>
      </c>
      <c r="BL135" s="699">
        <v>0</v>
      </c>
      <c r="BM135" s="699">
        <v>0</v>
      </c>
      <c r="BN135" s="699">
        <v>0</v>
      </c>
      <c r="BO135" s="699">
        <v>0</v>
      </c>
      <c r="BP135" s="699">
        <v>0</v>
      </c>
      <c r="BQ135" s="699">
        <v>0</v>
      </c>
      <c r="BR135" s="699">
        <v>0</v>
      </c>
      <c r="BS135" s="699">
        <v>0</v>
      </c>
      <c r="BT135" s="700">
        <v>0</v>
      </c>
    </row>
    <row r="136" spans="2:72">
      <c r="B136" s="691"/>
      <c r="C136" s="691"/>
      <c r="D136" s="691" t="s">
        <v>756</v>
      </c>
      <c r="E136" s="691" t="s">
        <v>736</v>
      </c>
      <c r="F136" s="691"/>
      <c r="G136" s="691"/>
      <c r="H136" s="751">
        <v>2017</v>
      </c>
      <c r="I136" s="691" t="s">
        <v>576</v>
      </c>
      <c r="J136" s="691" t="s">
        <v>588</v>
      </c>
      <c r="L136" s="698">
        <v>0</v>
      </c>
      <c r="M136" s="699">
        <v>0</v>
      </c>
      <c r="N136" s="699">
        <v>0</v>
      </c>
      <c r="O136" s="699">
        <v>0</v>
      </c>
      <c r="P136" s="699">
        <v>0</v>
      </c>
      <c r="Q136" s="699">
        <v>0</v>
      </c>
      <c r="R136" s="699">
        <v>0</v>
      </c>
      <c r="S136" s="699">
        <v>0</v>
      </c>
      <c r="T136" s="699">
        <v>0</v>
      </c>
      <c r="U136" s="699">
        <v>0</v>
      </c>
      <c r="V136" s="699">
        <v>0</v>
      </c>
      <c r="W136" s="699">
        <v>0</v>
      </c>
      <c r="X136" s="699">
        <v>0</v>
      </c>
      <c r="Y136" s="699">
        <v>0</v>
      </c>
      <c r="Z136" s="699">
        <v>0</v>
      </c>
      <c r="AA136" s="699">
        <v>0</v>
      </c>
      <c r="AB136" s="699">
        <v>0</v>
      </c>
      <c r="AC136" s="699">
        <v>0</v>
      </c>
      <c r="AD136" s="699">
        <v>0</v>
      </c>
      <c r="AE136" s="699">
        <v>0</v>
      </c>
      <c r="AF136" s="699">
        <v>0</v>
      </c>
      <c r="AG136" s="699">
        <v>0</v>
      </c>
      <c r="AH136" s="699">
        <v>0</v>
      </c>
      <c r="AI136" s="699">
        <v>0</v>
      </c>
      <c r="AJ136" s="699">
        <v>0</v>
      </c>
      <c r="AK136" s="699">
        <v>0</v>
      </c>
      <c r="AL136" s="699">
        <v>0</v>
      </c>
      <c r="AM136" s="699">
        <v>0</v>
      </c>
      <c r="AN136" s="699">
        <v>0</v>
      </c>
      <c r="AO136" s="700">
        <v>0</v>
      </c>
      <c r="AQ136" s="698">
        <v>0</v>
      </c>
      <c r="AR136" s="699">
        <v>0</v>
      </c>
      <c r="AS136" s="699">
        <v>0</v>
      </c>
      <c r="AT136" s="699">
        <v>0</v>
      </c>
      <c r="AU136" s="699">
        <v>0</v>
      </c>
      <c r="AV136" s="699">
        <v>0</v>
      </c>
      <c r="AW136" s="699">
        <v>397410</v>
      </c>
      <c r="AX136" s="699">
        <v>397410</v>
      </c>
      <c r="AY136" s="699">
        <v>397410</v>
      </c>
      <c r="AZ136" s="699">
        <v>397410</v>
      </c>
      <c r="BA136" s="699">
        <v>397410</v>
      </c>
      <c r="BB136" s="699">
        <v>397410</v>
      </c>
      <c r="BC136" s="699">
        <v>397410</v>
      </c>
      <c r="BD136" s="699">
        <v>397410</v>
      </c>
      <c r="BE136" s="699">
        <v>397410</v>
      </c>
      <c r="BF136" s="699">
        <v>0</v>
      </c>
      <c r="BG136" s="699">
        <v>0</v>
      </c>
      <c r="BH136" s="699">
        <v>0</v>
      </c>
      <c r="BI136" s="699">
        <v>0</v>
      </c>
      <c r="BJ136" s="699">
        <v>0</v>
      </c>
      <c r="BK136" s="699">
        <v>0</v>
      </c>
      <c r="BL136" s="699">
        <v>0</v>
      </c>
      <c r="BM136" s="699">
        <v>0</v>
      </c>
      <c r="BN136" s="699">
        <v>0</v>
      </c>
      <c r="BO136" s="699">
        <v>0</v>
      </c>
      <c r="BP136" s="699">
        <v>0</v>
      </c>
      <c r="BQ136" s="699">
        <v>0</v>
      </c>
      <c r="BR136" s="699">
        <v>0</v>
      </c>
      <c r="BS136" s="699">
        <v>0</v>
      </c>
      <c r="BT136" s="700">
        <v>0</v>
      </c>
    </row>
    <row r="137" spans="2:72">
      <c r="B137" s="691"/>
      <c r="C137" s="691"/>
      <c r="D137" s="691" t="s">
        <v>757</v>
      </c>
      <c r="E137" s="691" t="s">
        <v>736</v>
      </c>
      <c r="F137" s="691"/>
      <c r="G137" s="691"/>
      <c r="H137" s="751">
        <v>2017</v>
      </c>
      <c r="I137" s="691" t="s">
        <v>576</v>
      </c>
      <c r="J137" s="691" t="s">
        <v>588</v>
      </c>
      <c r="L137" s="698">
        <v>0</v>
      </c>
      <c r="M137" s="699">
        <v>0</v>
      </c>
      <c r="N137" s="699">
        <v>0</v>
      </c>
      <c r="O137" s="699">
        <v>0</v>
      </c>
      <c r="P137" s="699">
        <v>0</v>
      </c>
      <c r="Q137" s="699">
        <v>0</v>
      </c>
      <c r="R137" s="699">
        <v>6</v>
      </c>
      <c r="S137" s="699">
        <v>6</v>
      </c>
      <c r="T137" s="699">
        <v>6</v>
      </c>
      <c r="U137" s="699">
        <v>6</v>
      </c>
      <c r="V137" s="699">
        <v>6</v>
      </c>
      <c r="W137" s="699">
        <v>6</v>
      </c>
      <c r="X137" s="699">
        <v>6</v>
      </c>
      <c r="Y137" s="699">
        <v>6</v>
      </c>
      <c r="Z137" s="699">
        <v>6</v>
      </c>
      <c r="AA137" s="699">
        <v>6</v>
      </c>
      <c r="AB137" s="699">
        <v>6</v>
      </c>
      <c r="AC137" s="699">
        <v>6</v>
      </c>
      <c r="AD137" s="699">
        <v>6</v>
      </c>
      <c r="AE137" s="699">
        <v>6</v>
      </c>
      <c r="AF137" s="699">
        <v>6</v>
      </c>
      <c r="AG137" s="699">
        <v>6</v>
      </c>
      <c r="AH137" s="699">
        <v>6</v>
      </c>
      <c r="AI137" s="699">
        <v>6</v>
      </c>
      <c r="AJ137" s="699">
        <v>5</v>
      </c>
      <c r="AK137" s="699">
        <v>2</v>
      </c>
      <c r="AL137" s="699">
        <v>0</v>
      </c>
      <c r="AM137" s="699">
        <v>0</v>
      </c>
      <c r="AN137" s="699">
        <v>0</v>
      </c>
      <c r="AO137" s="700">
        <v>0</v>
      </c>
      <c r="AQ137" s="698">
        <v>0</v>
      </c>
      <c r="AR137" s="699">
        <v>0</v>
      </c>
      <c r="AS137" s="699">
        <v>0</v>
      </c>
      <c r="AT137" s="699">
        <v>0</v>
      </c>
      <c r="AU137" s="699">
        <v>0</v>
      </c>
      <c r="AV137" s="699">
        <v>0</v>
      </c>
      <c r="AW137" s="699">
        <v>61141</v>
      </c>
      <c r="AX137" s="699">
        <v>61141</v>
      </c>
      <c r="AY137" s="699">
        <v>61141</v>
      </c>
      <c r="AZ137" s="699">
        <v>61141</v>
      </c>
      <c r="BA137" s="699">
        <v>61141</v>
      </c>
      <c r="BB137" s="699">
        <v>61141</v>
      </c>
      <c r="BC137" s="699">
        <v>61141</v>
      </c>
      <c r="BD137" s="699">
        <v>61141</v>
      </c>
      <c r="BE137" s="699">
        <v>61141</v>
      </c>
      <c r="BF137" s="699">
        <v>61141</v>
      </c>
      <c r="BG137" s="699">
        <v>61141</v>
      </c>
      <c r="BH137" s="699">
        <v>61141</v>
      </c>
      <c r="BI137" s="699">
        <v>61141</v>
      </c>
      <c r="BJ137" s="699">
        <v>61141</v>
      </c>
      <c r="BK137" s="699">
        <v>61141</v>
      </c>
      <c r="BL137" s="699">
        <v>61141</v>
      </c>
      <c r="BM137" s="699">
        <v>61141</v>
      </c>
      <c r="BN137" s="699">
        <v>61141</v>
      </c>
      <c r="BO137" s="699">
        <v>60087</v>
      </c>
      <c r="BP137" s="699">
        <v>3461</v>
      </c>
      <c r="BQ137" s="699">
        <v>0</v>
      </c>
      <c r="BR137" s="699">
        <v>0</v>
      </c>
      <c r="BS137" s="699">
        <v>0</v>
      </c>
      <c r="BT137" s="700">
        <v>0</v>
      </c>
    </row>
    <row r="138" spans="2:72">
      <c r="L138" s="698">
        <v>0</v>
      </c>
      <c r="M138" s="699">
        <v>0</v>
      </c>
      <c r="N138" s="699">
        <v>0</v>
      </c>
      <c r="O138" s="699">
        <v>0</v>
      </c>
      <c r="P138" s="699">
        <v>0</v>
      </c>
      <c r="Q138" s="699">
        <v>0</v>
      </c>
      <c r="R138" s="699">
        <v>0</v>
      </c>
      <c r="S138" s="699">
        <v>0</v>
      </c>
      <c r="T138" s="699">
        <v>0</v>
      </c>
      <c r="U138" s="699">
        <v>0</v>
      </c>
      <c r="V138" s="699">
        <v>0</v>
      </c>
      <c r="W138" s="699">
        <v>0</v>
      </c>
      <c r="X138" s="699">
        <v>0</v>
      </c>
      <c r="Y138" s="699">
        <v>0</v>
      </c>
      <c r="Z138" s="699">
        <v>0</v>
      </c>
      <c r="AA138" s="699">
        <v>0</v>
      </c>
      <c r="AB138" s="699">
        <v>0</v>
      </c>
      <c r="AC138" s="699">
        <v>0</v>
      </c>
      <c r="AD138" s="699">
        <v>0</v>
      </c>
      <c r="AE138" s="699">
        <v>0</v>
      </c>
      <c r="AF138" s="699">
        <v>0</v>
      </c>
      <c r="AG138" s="699">
        <v>0</v>
      </c>
      <c r="AH138" s="699">
        <v>0</v>
      </c>
      <c r="AI138" s="699">
        <v>0</v>
      </c>
      <c r="AJ138" s="699">
        <v>0</v>
      </c>
      <c r="AK138" s="699">
        <v>0</v>
      </c>
      <c r="AL138" s="699">
        <v>0</v>
      </c>
      <c r="AM138" s="699">
        <v>0</v>
      </c>
      <c r="AN138" s="699">
        <v>0</v>
      </c>
      <c r="AO138" s="700">
        <v>0</v>
      </c>
      <c r="AQ138" s="698">
        <v>0</v>
      </c>
      <c r="AR138" s="699">
        <v>0</v>
      </c>
      <c r="AS138" s="699">
        <v>0</v>
      </c>
      <c r="AT138" s="699">
        <v>0</v>
      </c>
      <c r="AU138" s="699">
        <v>0</v>
      </c>
      <c r="AV138" s="699">
        <v>0</v>
      </c>
      <c r="AW138" s="699">
        <v>0</v>
      </c>
      <c r="AX138" s="699">
        <v>0</v>
      </c>
      <c r="AY138" s="699">
        <v>0</v>
      </c>
      <c r="AZ138" s="699">
        <v>0</v>
      </c>
      <c r="BA138" s="699">
        <v>0</v>
      </c>
      <c r="BB138" s="699">
        <v>0</v>
      </c>
      <c r="BC138" s="699">
        <v>0</v>
      </c>
      <c r="BD138" s="699">
        <v>0</v>
      </c>
      <c r="BE138" s="699">
        <v>0</v>
      </c>
      <c r="BF138" s="699">
        <v>0</v>
      </c>
      <c r="BG138" s="699">
        <v>0</v>
      </c>
      <c r="BH138" s="699">
        <v>0</v>
      </c>
      <c r="BI138" s="699">
        <v>0</v>
      </c>
      <c r="BJ138" s="699">
        <v>0</v>
      </c>
      <c r="BK138" s="699">
        <v>0</v>
      </c>
      <c r="BL138" s="699">
        <v>0</v>
      </c>
      <c r="BM138" s="699">
        <v>0</v>
      </c>
      <c r="BN138" s="699">
        <v>0</v>
      </c>
      <c r="BO138" s="699">
        <v>0</v>
      </c>
      <c r="BP138" s="699">
        <v>0</v>
      </c>
      <c r="BQ138" s="699">
        <v>0</v>
      </c>
      <c r="BR138" s="699">
        <v>0</v>
      </c>
      <c r="BS138" s="699">
        <v>0</v>
      </c>
      <c r="BT138" s="700">
        <v>0</v>
      </c>
    </row>
    <row r="139" spans="2:72">
      <c r="L139" s="698"/>
      <c r="M139" s="699"/>
      <c r="N139" s="699"/>
      <c r="O139" s="699"/>
      <c r="P139" s="699"/>
      <c r="Q139" s="699"/>
      <c r="R139" s="699"/>
      <c r="S139" s="699"/>
      <c r="T139" s="699"/>
      <c r="U139" s="699"/>
      <c r="V139" s="699"/>
      <c r="W139" s="699"/>
      <c r="X139" s="699"/>
      <c r="Y139" s="699"/>
      <c r="Z139" s="699"/>
      <c r="AA139" s="699"/>
      <c r="AB139" s="699"/>
      <c r="AC139" s="699"/>
      <c r="AD139" s="699"/>
      <c r="AE139" s="699"/>
      <c r="AF139" s="699"/>
      <c r="AG139" s="699"/>
      <c r="AH139" s="699"/>
      <c r="AI139" s="699"/>
      <c r="AJ139" s="699"/>
      <c r="AK139" s="699"/>
      <c r="AL139" s="699"/>
      <c r="AM139" s="699"/>
      <c r="AN139" s="699"/>
      <c r="AO139" s="700"/>
      <c r="AQ139" s="698"/>
      <c r="AR139" s="699"/>
      <c r="AS139" s="699"/>
      <c r="AT139" s="699"/>
      <c r="AU139" s="699"/>
      <c r="AV139" s="699"/>
      <c r="AW139" s="699"/>
      <c r="AX139" s="699"/>
      <c r="AY139" s="699"/>
      <c r="AZ139" s="699"/>
      <c r="BA139" s="699"/>
      <c r="BB139" s="699"/>
      <c r="BC139" s="699"/>
      <c r="BD139" s="699"/>
      <c r="BE139" s="699"/>
      <c r="BF139" s="699"/>
      <c r="BG139" s="699"/>
      <c r="BH139" s="699"/>
      <c r="BI139" s="699"/>
      <c r="BJ139" s="699"/>
      <c r="BK139" s="699"/>
      <c r="BL139" s="699"/>
      <c r="BM139" s="699"/>
      <c r="BN139" s="699"/>
      <c r="BO139" s="699"/>
      <c r="BP139" s="699"/>
      <c r="BQ139" s="699"/>
      <c r="BR139" s="699"/>
      <c r="BS139" s="699"/>
      <c r="BT139" s="700"/>
    </row>
    <row r="141" spans="2:72">
      <c r="R141" s="12" t="s">
        <v>26</v>
      </c>
      <c r="S141" s="1043">
        <f>SUBTOTAL(9,S27:S140)</f>
        <v>6559.9795176255557</v>
      </c>
      <c r="AW141" s="12" t="s">
        <v>26</v>
      </c>
      <c r="AX141" s="1043">
        <f>SUBTOTAL(9,AX27:AX140)</f>
        <v>45107485.619603544</v>
      </c>
    </row>
  </sheetData>
  <autoFilter ref="C26:BT137" xr:uid="{00000000-0009-0000-0000-00000D000000}">
    <sortState xmlns:xlrd2="http://schemas.microsoft.com/office/spreadsheetml/2017/richdata2" ref="C26:BT42">
      <sortCondition ref="H25"/>
    </sortState>
  </autoFilter>
  <mergeCells count="1">
    <mergeCell ref="C24:G24"/>
  </mergeCells>
  <conditionalFormatting sqref="L27:AO69 L110:AO139">
    <cfRule type="cellIs" dxfId="15" priority="18" operator="equal">
      <formula>0</formula>
    </cfRule>
  </conditionalFormatting>
  <conditionalFormatting sqref="L74:AO75 L76:Q86 S76:AO86">
    <cfRule type="cellIs" dxfId="14" priority="17" operator="equal">
      <formula>0</formula>
    </cfRule>
  </conditionalFormatting>
  <conditionalFormatting sqref="L98:AO105 L91:Q97 S91:AO97">
    <cfRule type="cellIs" dxfId="13" priority="16" operator="equal">
      <formula>0</formula>
    </cfRule>
  </conditionalFormatting>
  <conditionalFormatting sqref="L27:AO32">
    <cfRule type="cellIs" dxfId="12" priority="15" operator="equal">
      <formula>0</formula>
    </cfRule>
  </conditionalFormatting>
  <conditionalFormatting sqref="L33:AO43">
    <cfRule type="cellIs" dxfId="11" priority="14" operator="equal">
      <formula>0</formula>
    </cfRule>
  </conditionalFormatting>
  <conditionalFormatting sqref="L70:AO73">
    <cfRule type="cellIs" dxfId="10" priority="13" operator="equal">
      <formula>0</formula>
    </cfRule>
  </conditionalFormatting>
  <conditionalFormatting sqref="L87:Q90 S87:AO90">
    <cfRule type="cellIs" dxfId="9" priority="12" operator="equal">
      <formula>0</formula>
    </cfRule>
  </conditionalFormatting>
  <conditionalFormatting sqref="L106:AO109">
    <cfRule type="cellIs" dxfId="8" priority="11" operator="equal">
      <formula>0</formula>
    </cfRule>
  </conditionalFormatting>
  <conditionalFormatting sqref="R76:R97">
    <cfRule type="cellIs" dxfId="7" priority="10" operator="equal">
      <formula>0</formula>
    </cfRule>
  </conditionalFormatting>
  <conditionalFormatting sqref="AQ37:BT71 AQ108:BT139">
    <cfRule type="cellIs" dxfId="6" priority="9" operator="equal">
      <formula>0</formula>
    </cfRule>
  </conditionalFormatting>
  <conditionalFormatting sqref="AQ72:BT75 AQ76:AV88 AX76:BT88">
    <cfRule type="cellIs" dxfId="5" priority="8" operator="equal">
      <formula>0</formula>
    </cfRule>
  </conditionalFormatting>
  <conditionalFormatting sqref="AQ98:BT107 AQ89:AV97 AX89:BT97">
    <cfRule type="cellIs" dxfId="4" priority="7" operator="equal">
      <formula>0</formula>
    </cfRule>
  </conditionalFormatting>
  <conditionalFormatting sqref="AQ41:BT43">
    <cfRule type="cellIs" dxfId="3" priority="6" operator="equal">
      <formula>0</formula>
    </cfRule>
  </conditionalFormatting>
  <conditionalFormatting sqref="AQ27:BT28">
    <cfRule type="cellIs" dxfId="2" priority="5" operator="equal">
      <formula>0</formula>
    </cfRule>
  </conditionalFormatting>
  <conditionalFormatting sqref="AQ29:BT40">
    <cfRule type="cellIs" dxfId="1" priority="4" operator="equal">
      <formula>0</formula>
    </cfRule>
  </conditionalFormatting>
  <conditionalFormatting sqref="AW76:AW97">
    <cfRule type="cellIs" dxfId="0" priority="3"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D00-000000000000}">
          <x14:formula1>
            <xm:f>DropDownList!$G$2:$G$11</xm:f>
          </x14:formula1>
          <xm:sqref>I138:I1048576</xm:sqref>
        </x14:dataValidation>
        <x14:dataValidation type="list" allowBlank="1" showInputMessage="1" showErrorMessage="1" xr:uid="{00000000-0002-0000-0D00-000001000000}">
          <x14:formula1>
            <xm:f>DropDownList!$H$2:$H$3</xm:f>
          </x14:formula1>
          <xm:sqref>J138:J1048576</xm:sqref>
        </x14:dataValidation>
        <x14:dataValidation type="list" allowBlank="1" showInputMessage="1" showErrorMessage="1" xr:uid="{00000000-0002-0000-0D00-000002000000}">
          <x14:formula1>
            <xm:f>'C:\OEB\Rates\2021 Rate Application\LRAM\Whitby Model\Older Models\[Elexicon_Whitby RZ_2020_LRAMVA_Work_Form_3.0_FINAL.xlsx]DropDownList'!#REF!</xm:f>
          </x14:formula1>
          <xm:sqref>I27:J137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P124"/>
  <sheetViews>
    <sheetView showGridLines="0" zoomScale="70" zoomScaleNormal="70" workbookViewId="0">
      <pane xSplit="3" ySplit="4" topLeftCell="D13" activePane="bottomRight" state="frozen"/>
      <selection activeCell="C5" sqref="C5:F5"/>
      <selection pane="topRight" activeCell="C5" sqref="C5:F5"/>
      <selection pane="bottomLeft" activeCell="C5" sqref="C5:F5"/>
      <selection pane="bottomRight" activeCell="BQ127" sqref="BQ127"/>
    </sheetView>
  </sheetViews>
  <sheetFormatPr defaultColWidth="9.15234375" defaultRowHeight="12.45" outlineLevelRow="1" outlineLevelCol="3"/>
  <cols>
    <col min="1" max="1" width="2.3046875" style="816" customWidth="1"/>
    <col min="2" max="2" width="12.69140625" style="816" customWidth="1"/>
    <col min="3" max="3" width="69.84375" style="816" customWidth="1"/>
    <col min="4" max="4" width="1" style="816" customWidth="1"/>
    <col min="5" max="5" width="12.3828125" style="820" customWidth="1"/>
    <col min="6" max="6" width="1.3046875" style="816" customWidth="1"/>
    <col min="7" max="7" width="13.3046875" style="820" customWidth="1"/>
    <col min="8" max="8" width="1.3046875" style="816" customWidth="1"/>
    <col min="9" max="9" width="12.3828125" style="820" customWidth="1"/>
    <col min="10" max="10" width="1.3046875" style="816" customWidth="1"/>
    <col min="11" max="11" width="13.3046875" style="820" customWidth="1"/>
    <col min="12" max="12" width="1.3046875" style="816" customWidth="1"/>
    <col min="13" max="13" width="12" style="821" hidden="1" customWidth="1" outlineLevel="1"/>
    <col min="14" max="17" width="19.15234375" style="823" hidden="1" customWidth="1" outlineLevel="2"/>
    <col min="18" max="18" width="19.15234375" style="823" hidden="1" customWidth="1" outlineLevel="1" collapsed="1"/>
    <col min="19" max="21" width="19.15234375" style="823" hidden="1" customWidth="1" outlineLevel="2"/>
    <col min="22" max="22" width="19.15234375" style="823" hidden="1" customWidth="1" outlineLevel="1" collapsed="1"/>
    <col min="23" max="24" width="19.15234375" style="823" hidden="1" customWidth="1" outlineLevel="2"/>
    <col min="25" max="25" width="19.15234375" style="823" hidden="1" customWidth="1" outlineLevel="1" collapsed="1"/>
    <col min="26" max="26" width="17.53515625" style="816" hidden="1" customWidth="1" outlineLevel="1"/>
    <col min="27" max="38" width="12" style="816" hidden="1" customWidth="1" outlineLevel="2"/>
    <col min="39" max="39" width="19.15234375" style="816" hidden="1" customWidth="1" outlineLevel="1" collapsed="1"/>
    <col min="40" max="40" width="19.15234375" style="816" hidden="1" customWidth="1" outlineLevel="1"/>
    <col min="41" max="41" width="16.15234375" style="816" customWidth="1" collapsed="1"/>
    <col min="42" max="43" width="8.53515625" style="820" customWidth="1" outlineLevel="1"/>
    <col min="44" max="47" width="19.15234375" style="823" hidden="1" customWidth="1" outlineLevel="2"/>
    <col min="48" max="48" width="19.15234375" style="823" customWidth="1" outlineLevel="1" collapsed="1"/>
    <col min="49" max="51" width="19.15234375" style="823" hidden="1" customWidth="1" outlineLevel="2"/>
    <col min="52" max="52" width="19.15234375" style="823" customWidth="1" outlineLevel="1" collapsed="1"/>
    <col min="53" max="54" width="19.15234375" style="823" hidden="1" customWidth="1" outlineLevel="2"/>
    <col min="55" max="55" width="19.15234375" style="823" customWidth="1" outlineLevel="1" collapsed="1"/>
    <col min="56" max="56" width="19.15234375" style="823" customWidth="1" outlineLevel="1"/>
    <col min="57" max="68" width="12" style="823" hidden="1" customWidth="1" outlineLevel="2"/>
    <col min="69" max="69" width="19.15234375" style="823" customWidth="1" outlineLevel="1" collapsed="1"/>
    <col min="70" max="70" width="19.15234375" style="823" customWidth="1" outlineLevel="1"/>
    <col min="71" max="71" width="16.15234375" style="816" customWidth="1"/>
    <col min="72" max="73" width="8.53515625" style="820" hidden="1" customWidth="1" outlineLevel="1"/>
    <col min="74" max="77" width="19.15234375" style="823" hidden="1" customWidth="1" outlineLevel="2"/>
    <col min="78" max="78" width="19.15234375" style="823" hidden="1" customWidth="1" outlineLevel="1" collapsed="1"/>
    <col min="79" max="81" width="19.15234375" style="823" hidden="1" customWidth="1" outlineLevel="2"/>
    <col min="82" max="82" width="19.15234375" style="823" hidden="1" customWidth="1" outlineLevel="1" collapsed="1"/>
    <col min="83" max="84" width="19.15234375" style="823" hidden="1" customWidth="1" outlineLevel="2"/>
    <col min="85" max="85" width="19.15234375" style="823" hidden="1" customWidth="1" outlineLevel="1" collapsed="1"/>
    <col min="86" max="86" width="19.15234375" style="823" hidden="1" customWidth="1" outlineLevel="1"/>
    <col min="87" max="98" width="12" style="823" hidden="1" customWidth="1" outlineLevel="2"/>
    <col min="99" max="99" width="19.15234375" style="823" hidden="1" customWidth="1" outlineLevel="1" collapsed="1"/>
    <col min="100" max="100" width="19.15234375" style="823" hidden="1" customWidth="1" outlineLevel="1"/>
    <col min="101" max="101" width="16.15234375" style="816" customWidth="1" collapsed="1"/>
    <col min="102" max="102" width="25.15234375" style="816" hidden="1" customWidth="1" outlineLevel="1"/>
    <col min="103" max="114" width="14" style="816" hidden="1" customWidth="1" outlineLevel="2"/>
    <col min="115" max="115" width="25.15234375" style="816" hidden="1" customWidth="1" outlineLevel="1" collapsed="1"/>
    <col min="116" max="116" width="1" style="816" hidden="1" customWidth="1" outlineLevel="1"/>
    <col min="117" max="117" width="22.69140625" style="816" hidden="1" customWidth="1" outlineLevel="1"/>
    <col min="118" max="129" width="14.69140625" style="816" hidden="1" customWidth="1" outlineLevel="2"/>
    <col min="130" max="130" width="22.69140625" style="816" hidden="1" customWidth="1" outlineLevel="1" collapsed="1"/>
    <col min="131" max="131" width="1" style="816" hidden="1" customWidth="1" outlineLevel="1"/>
    <col min="132" max="133" width="22.69140625" style="816" hidden="1" customWidth="1" outlineLevel="1"/>
    <col min="134" max="134" width="16.15234375" style="816" customWidth="1" collapsed="1"/>
    <col min="135" max="135" width="25.15234375" style="816" customWidth="1" outlineLevel="1"/>
    <col min="136" max="136" width="23.53515625" style="816" hidden="1" customWidth="1" outlineLevel="3"/>
    <col min="137" max="139" width="22.69140625" style="816" hidden="1" customWidth="1" outlineLevel="3"/>
    <col min="140" max="140" width="22.69140625" style="816" hidden="1" customWidth="1" outlineLevel="2" collapsed="1"/>
    <col min="141" max="143" width="22.69140625" style="816" hidden="1" customWidth="1" outlineLevel="3"/>
    <col min="144" max="144" width="22.69140625" style="816" hidden="1" customWidth="1" outlineLevel="2" collapsed="1"/>
    <col min="145" max="146" width="22.69140625" style="816" hidden="1" customWidth="1" outlineLevel="3"/>
    <col min="147" max="147" width="22.69140625" style="816" hidden="1" customWidth="1" outlineLevel="2" collapsed="1"/>
    <col min="148" max="149" width="22.69140625" style="816" hidden="1" customWidth="1" outlineLevel="2"/>
    <col min="150" max="150" width="25.15234375" style="816" customWidth="1" outlineLevel="1" collapsed="1"/>
    <col min="151" max="151" width="1" style="816" customWidth="1" outlineLevel="1"/>
    <col min="152" max="152" width="22.69140625" style="816" customWidth="1" outlineLevel="1"/>
    <col min="153" max="156" width="22.69140625" style="816" hidden="1" customWidth="1" outlineLevel="3"/>
    <col min="157" max="157" width="22.69140625" style="816" hidden="1" customWidth="1" outlineLevel="2" collapsed="1"/>
    <col min="158" max="160" width="22.69140625" style="816" hidden="1" customWidth="1" outlineLevel="3"/>
    <col min="161" max="161" width="22.69140625" style="816" hidden="1" customWidth="1" outlineLevel="2" collapsed="1"/>
    <col min="162" max="163" width="22.69140625" style="816" hidden="1" customWidth="1" outlineLevel="3"/>
    <col min="164" max="164" width="22.69140625" style="816" hidden="1" customWidth="1" outlineLevel="2" collapsed="1"/>
    <col min="165" max="166" width="22.69140625" style="816" hidden="1" customWidth="1" outlineLevel="2"/>
    <col min="167" max="167" width="22.69140625" style="816" customWidth="1" outlineLevel="1" collapsed="1"/>
    <col min="168" max="168" width="1" style="816" customWidth="1" outlineLevel="1"/>
    <col min="169" max="169" width="22.69140625" style="816" customWidth="1" outlineLevel="1"/>
    <col min="170" max="173" width="22.69140625" style="816" hidden="1" customWidth="1" outlineLevel="3"/>
    <col min="174" max="174" width="22.69140625" style="816" hidden="1" customWidth="1" outlineLevel="2" collapsed="1"/>
    <col min="175" max="177" width="22.69140625" style="816" hidden="1" customWidth="1" outlineLevel="3"/>
    <col min="178" max="178" width="22.69140625" style="816" hidden="1" customWidth="1" outlineLevel="2" collapsed="1"/>
    <col min="179" max="180" width="22.69140625" style="816" hidden="1" customWidth="1" outlineLevel="3"/>
    <col min="181" max="181" width="22.69140625" style="816" hidden="1" customWidth="1" outlineLevel="2" collapsed="1"/>
    <col min="182" max="183" width="22.69140625" style="816" hidden="1" customWidth="1" outlineLevel="2"/>
    <col min="184" max="184" width="22.69140625" style="816" customWidth="1" outlineLevel="1" collapsed="1"/>
    <col min="185" max="185" width="16.15234375" style="816" customWidth="1"/>
    <col min="186" max="186" width="1.3046875" style="816" hidden="1" customWidth="1" outlineLevel="1"/>
    <col min="187" max="189" width="17.53515625" style="816" hidden="1" customWidth="1" outlineLevel="1"/>
    <col min="190" max="190" width="16.15234375" style="816" customWidth="1" collapsed="1"/>
    <col min="191" max="191" width="1.3046875" style="816" hidden="1" customWidth="1" outlineLevel="1"/>
    <col min="192" max="194" width="17.3046875" style="816" hidden="1" customWidth="1" outlineLevel="1"/>
    <col min="195" max="195" width="16.15234375" style="816" customWidth="1" collapsed="1"/>
    <col min="196" max="196" width="9.15234375" style="816"/>
    <col min="197" max="197" width="18.84375" style="816" customWidth="1"/>
    <col min="198" max="198" width="13.3828125" style="816" customWidth="1"/>
    <col min="199" max="16384" width="9.15234375" style="816"/>
  </cols>
  <sheetData>
    <row r="1" spans="1:198" ht="9" customHeight="1" thickBot="1">
      <c r="C1" s="817"/>
      <c r="D1" s="818"/>
      <c r="E1" s="817"/>
      <c r="G1" s="819"/>
      <c r="K1" s="819"/>
      <c r="N1" s="822"/>
      <c r="O1" s="822"/>
      <c r="P1" s="822"/>
      <c r="Q1" s="822"/>
      <c r="R1" s="822"/>
      <c r="S1" s="822"/>
      <c r="T1" s="822"/>
      <c r="U1" s="822"/>
      <c r="V1" s="822"/>
      <c r="W1" s="822"/>
      <c r="X1" s="822"/>
      <c r="Y1" s="822"/>
      <c r="AM1" s="1116" t="s">
        <v>782</v>
      </c>
      <c r="AN1" s="822"/>
      <c r="AO1" s="1118" t="s">
        <v>783</v>
      </c>
      <c r="AR1" s="822"/>
      <c r="AS1" s="822"/>
      <c r="AT1" s="822"/>
      <c r="AU1" s="822"/>
      <c r="AV1" s="822"/>
      <c r="AW1" s="822"/>
      <c r="AX1" s="822"/>
      <c r="AY1" s="822"/>
      <c r="AZ1" s="822"/>
      <c r="BA1" s="822"/>
      <c r="BB1" s="822"/>
      <c r="BC1" s="822"/>
      <c r="BQ1" s="1116" t="s">
        <v>782</v>
      </c>
      <c r="BS1" s="1119" t="s">
        <v>784</v>
      </c>
      <c r="BV1" s="822"/>
      <c r="BW1" s="822"/>
      <c r="BX1" s="822"/>
      <c r="BY1" s="822"/>
      <c r="BZ1" s="822"/>
      <c r="CA1" s="822"/>
      <c r="CB1" s="822"/>
      <c r="CC1" s="822"/>
      <c r="CD1" s="822"/>
      <c r="CE1" s="822"/>
      <c r="CF1" s="822"/>
      <c r="CG1" s="822"/>
      <c r="CU1" s="1116" t="s">
        <v>782</v>
      </c>
      <c r="CW1" s="1120" t="s">
        <v>785</v>
      </c>
      <c r="DK1" s="1116" t="s">
        <v>782</v>
      </c>
      <c r="DZ1" s="1116" t="s">
        <v>782</v>
      </c>
      <c r="ED1" s="1136" t="s">
        <v>786</v>
      </c>
      <c r="EE1" s="1116"/>
      <c r="EJ1" s="1116"/>
      <c r="EN1" s="1116"/>
      <c r="EO1" s="822"/>
      <c r="EP1" s="822"/>
      <c r="EQ1" s="822"/>
      <c r="ER1" s="822"/>
      <c r="ET1" s="1116" t="s">
        <v>787</v>
      </c>
      <c r="FK1" s="1116" t="s">
        <v>787</v>
      </c>
      <c r="FM1" s="1116"/>
      <c r="GB1" s="1116" t="s">
        <v>787</v>
      </c>
      <c r="GC1" s="1134" t="s">
        <v>788</v>
      </c>
      <c r="GH1" s="1135" t="s">
        <v>789</v>
      </c>
      <c r="GM1" s="1123" t="s">
        <v>790</v>
      </c>
    </row>
    <row r="2" spans="1:198" ht="28.5" customHeight="1" thickBot="1">
      <c r="B2" s="1124" t="s">
        <v>736</v>
      </c>
      <c r="C2" s="1125"/>
      <c r="E2" s="1126" t="s">
        <v>791</v>
      </c>
      <c r="F2" s="1127"/>
      <c r="G2" s="1128"/>
      <c r="H2" s="824"/>
      <c r="I2" s="1126" t="s">
        <v>792</v>
      </c>
      <c r="J2" s="1129"/>
      <c r="K2" s="1130"/>
      <c r="L2" s="824"/>
      <c r="N2" s="819"/>
      <c r="O2" s="825"/>
      <c r="P2" s="825"/>
      <c r="Q2" s="825"/>
      <c r="R2" s="825"/>
      <c r="S2" s="825"/>
      <c r="T2" s="825"/>
      <c r="U2" s="825"/>
      <c r="V2" s="825"/>
      <c r="W2" s="825"/>
      <c r="X2" s="825"/>
      <c r="Y2" s="825"/>
      <c r="Z2" s="826"/>
      <c r="AA2" s="827"/>
      <c r="AB2" s="828"/>
      <c r="AC2" s="828"/>
      <c r="AD2" s="828"/>
      <c r="AE2" s="828"/>
      <c r="AF2" s="827"/>
      <c r="AG2" s="828"/>
      <c r="AH2" s="828"/>
      <c r="AI2" s="828"/>
      <c r="AJ2" s="828"/>
      <c r="AK2" s="828"/>
      <c r="AL2" s="829"/>
      <c r="AM2" s="1117"/>
      <c r="AN2" s="819"/>
      <c r="AO2" s="1118"/>
      <c r="AP2" s="816"/>
      <c r="AQ2" s="816"/>
      <c r="AR2" s="819"/>
      <c r="AS2" s="830"/>
      <c r="AT2" s="830"/>
      <c r="AU2" s="830"/>
      <c r="AV2" s="830"/>
      <c r="AW2" s="830"/>
      <c r="AX2" s="830"/>
      <c r="AY2" s="830"/>
      <c r="AZ2" s="830"/>
      <c r="BA2" s="830"/>
      <c r="BB2" s="830"/>
      <c r="BC2" s="830"/>
      <c r="BD2" s="827"/>
      <c r="BE2" s="827"/>
      <c r="BM2" s="831"/>
      <c r="BQ2" s="1117"/>
      <c r="BR2" s="832"/>
      <c r="BS2" s="1119"/>
      <c r="BT2" s="816"/>
      <c r="BU2" s="816"/>
      <c r="BV2" s="819"/>
      <c r="BW2" s="830"/>
      <c r="BX2" s="830"/>
      <c r="BY2" s="830"/>
      <c r="BZ2" s="830"/>
      <c r="CA2" s="830"/>
      <c r="CB2" s="830"/>
      <c r="CC2" s="830"/>
      <c r="CD2" s="830"/>
      <c r="CE2" s="830"/>
      <c r="CF2" s="830"/>
      <c r="CG2" s="830"/>
      <c r="CH2" s="827"/>
      <c r="CI2" s="827"/>
      <c r="CQ2" s="831"/>
      <c r="CU2" s="1117"/>
      <c r="CV2" s="832"/>
      <c r="CW2" s="1120"/>
      <c r="DK2" s="1117"/>
      <c r="DZ2" s="1117"/>
      <c r="ED2" s="1136"/>
      <c r="EE2" s="1117"/>
      <c r="EF2" s="833"/>
      <c r="EG2" s="833"/>
      <c r="EH2" s="833"/>
      <c r="EI2" s="833"/>
      <c r="EJ2" s="1117"/>
      <c r="EK2" s="833"/>
      <c r="EL2" s="833"/>
      <c r="EM2" s="833"/>
      <c r="EN2" s="1117"/>
      <c r="EO2" s="819"/>
      <c r="EP2" s="819"/>
      <c r="EQ2" s="819"/>
      <c r="ER2" s="819"/>
      <c r="ET2" s="1117"/>
      <c r="EW2" s="833"/>
      <c r="EX2" s="833"/>
      <c r="EY2" s="833"/>
      <c r="EZ2" s="833"/>
      <c r="FA2" s="833"/>
      <c r="FB2" s="833"/>
      <c r="FC2" s="833"/>
      <c r="FD2" s="833"/>
      <c r="FE2" s="833"/>
      <c r="FF2" s="833"/>
      <c r="FG2" s="833"/>
      <c r="FH2" s="833"/>
      <c r="FI2" s="833"/>
      <c r="FK2" s="1117"/>
      <c r="FM2" s="1117"/>
      <c r="GB2" s="1117"/>
      <c r="GC2" s="1134"/>
      <c r="GD2" s="824"/>
      <c r="GE2" s="1131" t="s">
        <v>793</v>
      </c>
      <c r="GF2" s="1132"/>
      <c r="GG2" s="1133"/>
      <c r="GH2" s="1135"/>
      <c r="GI2" s="824"/>
      <c r="GJ2" s="1131" t="s">
        <v>794</v>
      </c>
      <c r="GK2" s="1132"/>
      <c r="GL2" s="1133"/>
      <c r="GM2" s="1123"/>
    </row>
    <row r="3" spans="1:198" ht="37.75" thickBot="1">
      <c r="B3" s="834" t="s">
        <v>795</v>
      </c>
      <c r="C3" s="835">
        <v>43570</v>
      </c>
      <c r="E3" s="836" t="s">
        <v>796</v>
      </c>
      <c r="F3" s="837"/>
      <c r="G3" s="838" t="s">
        <v>797</v>
      </c>
      <c r="H3" s="839"/>
      <c r="I3" s="836" t="s">
        <v>796</v>
      </c>
      <c r="J3" s="837"/>
      <c r="K3" s="838" t="s">
        <v>797</v>
      </c>
      <c r="L3" s="839"/>
      <c r="M3" s="840" t="s">
        <v>798</v>
      </c>
      <c r="N3" s="841" t="s">
        <v>799</v>
      </c>
      <c r="O3" s="841" t="s">
        <v>800</v>
      </c>
      <c r="P3" s="841" t="s">
        <v>801</v>
      </c>
      <c r="Q3" s="841" t="s">
        <v>802</v>
      </c>
      <c r="R3" s="841" t="s">
        <v>803</v>
      </c>
      <c r="S3" s="841" t="s">
        <v>804</v>
      </c>
      <c r="T3" s="841" t="s">
        <v>805</v>
      </c>
      <c r="U3" s="841" t="s">
        <v>806</v>
      </c>
      <c r="V3" s="841" t="s">
        <v>807</v>
      </c>
      <c r="W3" s="841" t="s">
        <v>808</v>
      </c>
      <c r="X3" s="841" t="s">
        <v>809</v>
      </c>
      <c r="Y3" s="841" t="s">
        <v>810</v>
      </c>
      <c r="Z3" s="841" t="s">
        <v>811</v>
      </c>
      <c r="AA3" s="842">
        <v>43466</v>
      </c>
      <c r="AB3" s="842">
        <v>43497</v>
      </c>
      <c r="AC3" s="842">
        <v>43525</v>
      </c>
      <c r="AD3" s="842">
        <v>43556</v>
      </c>
      <c r="AE3" s="842">
        <v>43586</v>
      </c>
      <c r="AF3" s="842">
        <v>43617</v>
      </c>
      <c r="AG3" s="842">
        <v>43647</v>
      </c>
      <c r="AH3" s="842">
        <v>43678</v>
      </c>
      <c r="AI3" s="842">
        <v>43709</v>
      </c>
      <c r="AJ3" s="842">
        <v>43739</v>
      </c>
      <c r="AK3" s="842">
        <v>43770</v>
      </c>
      <c r="AL3" s="842">
        <v>43800</v>
      </c>
      <c r="AM3" s="841" t="s">
        <v>812</v>
      </c>
      <c r="AN3" s="841" t="s">
        <v>813</v>
      </c>
      <c r="AO3" s="1118"/>
      <c r="AP3" s="843" t="s">
        <v>814</v>
      </c>
      <c r="AQ3" s="843" t="s">
        <v>815</v>
      </c>
      <c r="AR3" s="841" t="s">
        <v>799</v>
      </c>
      <c r="AS3" s="841" t="s">
        <v>816</v>
      </c>
      <c r="AT3" s="841" t="s">
        <v>817</v>
      </c>
      <c r="AU3" s="841" t="s">
        <v>818</v>
      </c>
      <c r="AV3" s="841" t="s">
        <v>803</v>
      </c>
      <c r="AW3" s="841" t="s">
        <v>804</v>
      </c>
      <c r="AX3" s="841" t="s">
        <v>819</v>
      </c>
      <c r="AY3" s="841" t="s">
        <v>806</v>
      </c>
      <c r="AZ3" s="841" t="s">
        <v>807</v>
      </c>
      <c r="BA3" s="841" t="s">
        <v>808</v>
      </c>
      <c r="BB3" s="841" t="s">
        <v>809</v>
      </c>
      <c r="BC3" s="841" t="s">
        <v>810</v>
      </c>
      <c r="BD3" s="841" t="s">
        <v>811</v>
      </c>
      <c r="BE3" s="842">
        <v>43466</v>
      </c>
      <c r="BF3" s="842">
        <v>43497</v>
      </c>
      <c r="BG3" s="842">
        <v>43525</v>
      </c>
      <c r="BH3" s="842">
        <v>43556</v>
      </c>
      <c r="BI3" s="842">
        <v>43586</v>
      </c>
      <c r="BJ3" s="842">
        <v>43617</v>
      </c>
      <c r="BK3" s="842">
        <v>43647</v>
      </c>
      <c r="BL3" s="842">
        <v>43678</v>
      </c>
      <c r="BM3" s="842">
        <v>43709</v>
      </c>
      <c r="BN3" s="842">
        <v>43739</v>
      </c>
      <c r="BO3" s="842">
        <v>43770</v>
      </c>
      <c r="BP3" s="842">
        <v>43800</v>
      </c>
      <c r="BQ3" s="841" t="s">
        <v>812</v>
      </c>
      <c r="BR3" s="841" t="s">
        <v>813</v>
      </c>
      <c r="BS3" s="1119"/>
      <c r="BT3" s="843" t="s">
        <v>814</v>
      </c>
      <c r="BU3" s="843" t="s">
        <v>815</v>
      </c>
      <c r="BV3" s="841" t="s">
        <v>799</v>
      </c>
      <c r="BW3" s="841" t="s">
        <v>816</v>
      </c>
      <c r="BX3" s="841" t="s">
        <v>817</v>
      </c>
      <c r="BY3" s="841" t="s">
        <v>818</v>
      </c>
      <c r="BZ3" s="841" t="s">
        <v>803</v>
      </c>
      <c r="CA3" s="841" t="s">
        <v>804</v>
      </c>
      <c r="CB3" s="844" t="s">
        <v>819</v>
      </c>
      <c r="CC3" s="841" t="s">
        <v>806</v>
      </c>
      <c r="CD3" s="841" t="s">
        <v>807</v>
      </c>
      <c r="CE3" s="841" t="s">
        <v>808</v>
      </c>
      <c r="CF3" s="841" t="s">
        <v>809</v>
      </c>
      <c r="CG3" s="841" t="s">
        <v>810</v>
      </c>
      <c r="CH3" s="841" t="s">
        <v>811</v>
      </c>
      <c r="CI3" s="842">
        <v>43466</v>
      </c>
      <c r="CJ3" s="842">
        <v>43497</v>
      </c>
      <c r="CK3" s="842">
        <v>43525</v>
      </c>
      <c r="CL3" s="842">
        <v>43556</v>
      </c>
      <c r="CM3" s="842">
        <v>43586</v>
      </c>
      <c r="CN3" s="842">
        <v>43617</v>
      </c>
      <c r="CO3" s="842">
        <v>43647</v>
      </c>
      <c r="CP3" s="842">
        <v>43678</v>
      </c>
      <c r="CQ3" s="842">
        <v>43709</v>
      </c>
      <c r="CR3" s="842">
        <v>43739</v>
      </c>
      <c r="CS3" s="842">
        <v>43770</v>
      </c>
      <c r="CT3" s="842">
        <v>43800</v>
      </c>
      <c r="CU3" s="841" t="s">
        <v>812</v>
      </c>
      <c r="CV3" s="841" t="s">
        <v>813</v>
      </c>
      <c r="CW3" s="1120"/>
      <c r="CX3" s="845">
        <v>2019</v>
      </c>
      <c r="CY3" s="842">
        <v>43466</v>
      </c>
      <c r="CZ3" s="842">
        <v>43497</v>
      </c>
      <c r="DA3" s="842">
        <v>43525</v>
      </c>
      <c r="DB3" s="842">
        <v>43556</v>
      </c>
      <c r="DC3" s="842">
        <v>43586</v>
      </c>
      <c r="DD3" s="842">
        <v>43617</v>
      </c>
      <c r="DE3" s="842">
        <v>43647</v>
      </c>
      <c r="DF3" s="842">
        <v>43678</v>
      </c>
      <c r="DG3" s="842">
        <v>43709</v>
      </c>
      <c r="DH3" s="842">
        <v>43739</v>
      </c>
      <c r="DI3" s="842">
        <v>43770</v>
      </c>
      <c r="DJ3" s="842">
        <v>43800</v>
      </c>
      <c r="DK3" s="845" t="s">
        <v>820</v>
      </c>
      <c r="DL3" s="845"/>
      <c r="DM3" s="845">
        <v>2019</v>
      </c>
      <c r="DN3" s="842">
        <v>43466</v>
      </c>
      <c r="DO3" s="842">
        <v>43497</v>
      </c>
      <c r="DP3" s="842">
        <v>43525</v>
      </c>
      <c r="DQ3" s="842">
        <v>43556</v>
      </c>
      <c r="DR3" s="842">
        <v>43586</v>
      </c>
      <c r="DS3" s="842">
        <v>43617</v>
      </c>
      <c r="DT3" s="842">
        <v>43647</v>
      </c>
      <c r="DU3" s="842">
        <v>43678</v>
      </c>
      <c r="DV3" s="842">
        <v>43709</v>
      </c>
      <c r="DW3" s="842">
        <v>43739</v>
      </c>
      <c r="DX3" s="842">
        <v>43770</v>
      </c>
      <c r="DY3" s="842">
        <v>43800</v>
      </c>
      <c r="DZ3" s="845" t="s">
        <v>820</v>
      </c>
      <c r="EA3" s="845"/>
      <c r="EB3" s="845">
        <v>2019</v>
      </c>
      <c r="EC3" s="845" t="s">
        <v>820</v>
      </c>
      <c r="ED3" s="1136"/>
      <c r="EE3" s="845" t="s">
        <v>821</v>
      </c>
      <c r="EF3" s="841" t="s">
        <v>799</v>
      </c>
      <c r="EG3" s="841" t="s">
        <v>816</v>
      </c>
      <c r="EH3" s="841" t="s">
        <v>817</v>
      </c>
      <c r="EI3" s="844" t="s">
        <v>818</v>
      </c>
      <c r="EJ3" s="841" t="s">
        <v>803</v>
      </c>
      <c r="EK3" s="841" t="s">
        <v>804</v>
      </c>
      <c r="EL3" s="841" t="s">
        <v>819</v>
      </c>
      <c r="EM3" s="841" t="s">
        <v>806</v>
      </c>
      <c r="EN3" s="841" t="s">
        <v>807</v>
      </c>
      <c r="EO3" s="841" t="s">
        <v>808</v>
      </c>
      <c r="EP3" s="841" t="s">
        <v>809</v>
      </c>
      <c r="EQ3" s="841" t="s">
        <v>810</v>
      </c>
      <c r="ER3" s="841" t="s">
        <v>811</v>
      </c>
      <c r="ES3" s="841" t="s">
        <v>812</v>
      </c>
      <c r="ET3" s="845" t="s">
        <v>813</v>
      </c>
      <c r="EU3" s="845"/>
      <c r="EV3" s="845" t="s">
        <v>821</v>
      </c>
      <c r="EW3" s="841" t="s">
        <v>799</v>
      </c>
      <c r="EX3" s="841" t="s">
        <v>816</v>
      </c>
      <c r="EY3" s="841" t="s">
        <v>817</v>
      </c>
      <c r="EZ3" s="841" t="s">
        <v>818</v>
      </c>
      <c r="FA3" s="841" t="s">
        <v>803</v>
      </c>
      <c r="FB3" s="841" t="s">
        <v>804</v>
      </c>
      <c r="FC3" s="841" t="s">
        <v>819</v>
      </c>
      <c r="FD3" s="841" t="s">
        <v>806</v>
      </c>
      <c r="FE3" s="841" t="s">
        <v>807</v>
      </c>
      <c r="FF3" s="841" t="s">
        <v>808</v>
      </c>
      <c r="FG3" s="841" t="s">
        <v>809</v>
      </c>
      <c r="FH3" s="841" t="s">
        <v>810</v>
      </c>
      <c r="FI3" s="841" t="s">
        <v>811</v>
      </c>
      <c r="FJ3" s="841" t="s">
        <v>812</v>
      </c>
      <c r="FK3" s="845" t="s">
        <v>813</v>
      </c>
      <c r="FL3" s="845"/>
      <c r="FM3" s="845" t="s">
        <v>821</v>
      </c>
      <c r="FN3" s="841" t="s">
        <v>799</v>
      </c>
      <c r="FO3" s="844" t="s">
        <v>816</v>
      </c>
      <c r="FP3" s="844" t="s">
        <v>817</v>
      </c>
      <c r="FQ3" s="841" t="s">
        <v>818</v>
      </c>
      <c r="FR3" s="841" t="s">
        <v>803</v>
      </c>
      <c r="FS3" s="841" t="s">
        <v>804</v>
      </c>
      <c r="FT3" s="844" t="s">
        <v>819</v>
      </c>
      <c r="FU3" s="841" t="s">
        <v>806</v>
      </c>
      <c r="FV3" s="841" t="s">
        <v>807</v>
      </c>
      <c r="FW3" s="841" t="s">
        <v>808</v>
      </c>
      <c r="FX3" s="841" t="s">
        <v>809</v>
      </c>
      <c r="FY3" s="841" t="s">
        <v>810</v>
      </c>
      <c r="FZ3" s="841" t="s">
        <v>811</v>
      </c>
      <c r="GA3" s="841" t="s">
        <v>812</v>
      </c>
      <c r="GB3" s="845" t="s">
        <v>813</v>
      </c>
      <c r="GC3" s="1134"/>
      <c r="GD3" s="839"/>
      <c r="GE3" s="846" t="s">
        <v>822</v>
      </c>
      <c r="GF3" s="837" t="s">
        <v>823</v>
      </c>
      <c r="GG3" s="847" t="s">
        <v>824</v>
      </c>
      <c r="GH3" s="1135"/>
      <c r="GI3" s="839"/>
      <c r="GJ3" s="846" t="s">
        <v>822</v>
      </c>
      <c r="GK3" s="837" t="s">
        <v>823</v>
      </c>
      <c r="GL3" s="847" t="s">
        <v>824</v>
      </c>
      <c r="GM3" s="1123"/>
    </row>
    <row r="4" spans="1:198" ht="15.75" customHeight="1" thickBot="1">
      <c r="C4" s="848" t="s">
        <v>211</v>
      </c>
      <c r="D4" s="823" t="s">
        <v>768</v>
      </c>
      <c r="E4" s="849"/>
      <c r="F4" s="839"/>
      <c r="G4" s="849"/>
      <c r="H4" s="839"/>
      <c r="I4" s="849"/>
      <c r="J4" s="839"/>
      <c r="K4" s="849"/>
      <c r="L4" s="839"/>
      <c r="M4" s="850"/>
      <c r="N4" s="845" t="s">
        <v>825</v>
      </c>
      <c r="O4" s="845" t="s">
        <v>825</v>
      </c>
      <c r="P4" s="845" t="s">
        <v>825</v>
      </c>
      <c r="Q4" s="851" t="s">
        <v>825</v>
      </c>
      <c r="R4" s="851" t="s">
        <v>825</v>
      </c>
      <c r="S4" s="851" t="s">
        <v>825</v>
      </c>
      <c r="T4" s="851" t="s">
        <v>825</v>
      </c>
      <c r="U4" s="852" t="s">
        <v>825</v>
      </c>
      <c r="V4" s="852" t="s">
        <v>825</v>
      </c>
      <c r="W4" s="852" t="s">
        <v>825</v>
      </c>
      <c r="X4" s="852" t="s">
        <v>825</v>
      </c>
      <c r="Y4" s="852" t="s">
        <v>825</v>
      </c>
      <c r="Z4" s="852" t="s">
        <v>825</v>
      </c>
      <c r="AA4" s="845" t="s">
        <v>825</v>
      </c>
      <c r="AB4" s="845" t="s">
        <v>825</v>
      </c>
      <c r="AC4" s="845" t="s">
        <v>825</v>
      </c>
      <c r="AD4" s="845" t="s">
        <v>825</v>
      </c>
      <c r="AE4" s="845" t="s">
        <v>825</v>
      </c>
      <c r="AF4" s="845" t="s">
        <v>825</v>
      </c>
      <c r="AG4" s="845" t="s">
        <v>825</v>
      </c>
      <c r="AH4" s="845" t="s">
        <v>825</v>
      </c>
      <c r="AI4" s="845" t="s">
        <v>825</v>
      </c>
      <c r="AJ4" s="845" t="s">
        <v>825</v>
      </c>
      <c r="AK4" s="845" t="s">
        <v>825</v>
      </c>
      <c r="AL4" s="845" t="s">
        <v>825</v>
      </c>
      <c r="AM4" s="845" t="s">
        <v>825</v>
      </c>
      <c r="AN4" s="845" t="s">
        <v>825</v>
      </c>
      <c r="AO4" s="1118"/>
      <c r="AP4" s="853" t="s">
        <v>826</v>
      </c>
      <c r="AQ4" s="853" t="s">
        <v>826</v>
      </c>
      <c r="AR4" s="845" t="s">
        <v>27</v>
      </c>
      <c r="AS4" s="845" t="s">
        <v>27</v>
      </c>
      <c r="AT4" s="845" t="s">
        <v>27</v>
      </c>
      <c r="AU4" s="851" t="s">
        <v>27</v>
      </c>
      <c r="AV4" s="845" t="s">
        <v>27</v>
      </c>
      <c r="AW4" s="845" t="s">
        <v>27</v>
      </c>
      <c r="AX4" s="845" t="s">
        <v>27</v>
      </c>
      <c r="AY4" s="851" t="s">
        <v>27</v>
      </c>
      <c r="AZ4" s="845" t="s">
        <v>27</v>
      </c>
      <c r="BA4" s="845" t="s">
        <v>27</v>
      </c>
      <c r="BB4" s="845" t="s">
        <v>27</v>
      </c>
      <c r="BC4" s="845" t="s">
        <v>27</v>
      </c>
      <c r="BD4" s="845" t="s">
        <v>27</v>
      </c>
      <c r="BE4" s="845" t="s">
        <v>27</v>
      </c>
      <c r="BF4" s="845" t="s">
        <v>27</v>
      </c>
      <c r="BG4" s="845" t="s">
        <v>27</v>
      </c>
      <c r="BH4" s="845" t="s">
        <v>27</v>
      </c>
      <c r="BI4" s="845" t="s">
        <v>27</v>
      </c>
      <c r="BJ4" s="845" t="s">
        <v>27</v>
      </c>
      <c r="BK4" s="845" t="s">
        <v>27</v>
      </c>
      <c r="BL4" s="845" t="s">
        <v>27</v>
      </c>
      <c r="BM4" s="845" t="s">
        <v>27</v>
      </c>
      <c r="BN4" s="845" t="s">
        <v>27</v>
      </c>
      <c r="BO4" s="845" t="s">
        <v>27</v>
      </c>
      <c r="BP4" s="845" t="s">
        <v>27</v>
      </c>
      <c r="BQ4" s="845" t="s">
        <v>27</v>
      </c>
      <c r="BR4" s="845" t="s">
        <v>27</v>
      </c>
      <c r="BS4" s="1119"/>
      <c r="BT4" s="853" t="s">
        <v>826</v>
      </c>
      <c r="BU4" s="853" t="s">
        <v>826</v>
      </c>
      <c r="BV4" s="845" t="s">
        <v>27</v>
      </c>
      <c r="BW4" s="845" t="s">
        <v>27</v>
      </c>
      <c r="BX4" s="851" t="s">
        <v>27</v>
      </c>
      <c r="BY4" s="851" t="s">
        <v>27</v>
      </c>
      <c r="BZ4" s="851" t="s">
        <v>27</v>
      </c>
      <c r="CA4" s="845" t="s">
        <v>27</v>
      </c>
      <c r="CB4" s="845" t="s">
        <v>27</v>
      </c>
      <c r="CC4" s="851" t="s">
        <v>27</v>
      </c>
      <c r="CD4" s="851" t="s">
        <v>27</v>
      </c>
      <c r="CE4" s="851" t="s">
        <v>27</v>
      </c>
      <c r="CF4" s="851" t="s">
        <v>27</v>
      </c>
      <c r="CG4" s="851" t="s">
        <v>27</v>
      </c>
      <c r="CH4" s="845" t="s">
        <v>27</v>
      </c>
      <c r="CI4" s="845" t="s">
        <v>27</v>
      </c>
      <c r="CJ4" s="845" t="s">
        <v>27</v>
      </c>
      <c r="CK4" s="845" t="s">
        <v>27</v>
      </c>
      <c r="CL4" s="845" t="s">
        <v>27</v>
      </c>
      <c r="CM4" s="845" t="s">
        <v>27</v>
      </c>
      <c r="CN4" s="845" t="s">
        <v>27</v>
      </c>
      <c r="CO4" s="845" t="s">
        <v>27</v>
      </c>
      <c r="CP4" s="845" t="s">
        <v>27</v>
      </c>
      <c r="CQ4" s="845" t="s">
        <v>27</v>
      </c>
      <c r="CR4" s="845" t="s">
        <v>27</v>
      </c>
      <c r="CS4" s="845" t="s">
        <v>27</v>
      </c>
      <c r="CT4" s="845" t="s">
        <v>27</v>
      </c>
      <c r="CU4" s="845" t="s">
        <v>27</v>
      </c>
      <c r="CV4" s="845" t="s">
        <v>27</v>
      </c>
      <c r="CW4" s="1120"/>
      <c r="CX4" s="845" t="s">
        <v>827</v>
      </c>
      <c r="CY4" s="845" t="s">
        <v>828</v>
      </c>
      <c r="CZ4" s="845" t="s">
        <v>828</v>
      </c>
      <c r="DA4" s="845" t="s">
        <v>828</v>
      </c>
      <c r="DB4" s="845" t="s">
        <v>828</v>
      </c>
      <c r="DC4" s="845" t="s">
        <v>828</v>
      </c>
      <c r="DD4" s="845" t="s">
        <v>828</v>
      </c>
      <c r="DE4" s="845" t="s">
        <v>828</v>
      </c>
      <c r="DF4" s="845" t="s">
        <v>828</v>
      </c>
      <c r="DG4" s="845" t="s">
        <v>828</v>
      </c>
      <c r="DH4" s="845" t="s">
        <v>828</v>
      </c>
      <c r="DI4" s="845" t="s">
        <v>828</v>
      </c>
      <c r="DJ4" s="845" t="s">
        <v>828</v>
      </c>
      <c r="DK4" s="845" t="s">
        <v>829</v>
      </c>
      <c r="DL4" s="845"/>
      <c r="DM4" s="845" t="s">
        <v>830</v>
      </c>
      <c r="DN4" s="845" t="s">
        <v>828</v>
      </c>
      <c r="DO4" s="845" t="s">
        <v>828</v>
      </c>
      <c r="DP4" s="845" t="s">
        <v>828</v>
      </c>
      <c r="DQ4" s="845" t="s">
        <v>828</v>
      </c>
      <c r="DR4" s="845" t="s">
        <v>828</v>
      </c>
      <c r="DS4" s="845" t="s">
        <v>828</v>
      </c>
      <c r="DT4" s="845" t="s">
        <v>828</v>
      </c>
      <c r="DU4" s="845" t="s">
        <v>828</v>
      </c>
      <c r="DV4" s="845" t="s">
        <v>828</v>
      </c>
      <c r="DW4" s="845" t="s">
        <v>828</v>
      </c>
      <c r="DX4" s="845" t="s">
        <v>828</v>
      </c>
      <c r="DY4" s="845" t="s">
        <v>828</v>
      </c>
      <c r="DZ4" s="845" t="s">
        <v>831</v>
      </c>
      <c r="EA4" s="845"/>
      <c r="EB4" s="845" t="s">
        <v>832</v>
      </c>
      <c r="EC4" s="845" t="s">
        <v>833</v>
      </c>
      <c r="ED4" s="1136"/>
      <c r="EE4" s="845" t="s">
        <v>827</v>
      </c>
      <c r="EF4" s="845" t="s">
        <v>829</v>
      </c>
      <c r="EG4" s="845" t="s">
        <v>829</v>
      </c>
      <c r="EH4" s="845" t="s">
        <v>829</v>
      </c>
      <c r="EI4" s="851" t="s">
        <v>829</v>
      </c>
      <c r="EJ4" s="851" t="s">
        <v>829</v>
      </c>
      <c r="EK4" s="845" t="s">
        <v>829</v>
      </c>
      <c r="EL4" s="845" t="s">
        <v>829</v>
      </c>
      <c r="EM4" s="851" t="s">
        <v>829</v>
      </c>
      <c r="EN4" s="851" t="s">
        <v>829</v>
      </c>
      <c r="EO4" s="851" t="s">
        <v>829</v>
      </c>
      <c r="EP4" s="851" t="s">
        <v>829</v>
      </c>
      <c r="EQ4" s="851" t="s">
        <v>829</v>
      </c>
      <c r="ER4" s="851" t="s">
        <v>829</v>
      </c>
      <c r="ES4" s="845" t="s">
        <v>829</v>
      </c>
      <c r="ET4" s="845" t="s">
        <v>829</v>
      </c>
      <c r="EU4" s="845"/>
      <c r="EV4" s="845" t="s">
        <v>830</v>
      </c>
      <c r="EW4" s="845" t="s">
        <v>831</v>
      </c>
      <c r="EX4" s="845" t="s">
        <v>831</v>
      </c>
      <c r="EY4" s="845" t="s">
        <v>831</v>
      </c>
      <c r="EZ4" s="851" t="s">
        <v>831</v>
      </c>
      <c r="FA4" s="851" t="s">
        <v>831</v>
      </c>
      <c r="FB4" s="845" t="s">
        <v>831</v>
      </c>
      <c r="FC4" s="845" t="s">
        <v>831</v>
      </c>
      <c r="FD4" s="851" t="s">
        <v>831</v>
      </c>
      <c r="FE4" s="851" t="s">
        <v>831</v>
      </c>
      <c r="FF4" s="851" t="s">
        <v>831</v>
      </c>
      <c r="FG4" s="851" t="s">
        <v>831</v>
      </c>
      <c r="FH4" s="851" t="s">
        <v>831</v>
      </c>
      <c r="FI4" s="851" t="s">
        <v>831</v>
      </c>
      <c r="FJ4" s="845" t="s">
        <v>831</v>
      </c>
      <c r="FK4" s="845" t="s">
        <v>831</v>
      </c>
      <c r="FL4" s="845"/>
      <c r="FM4" s="845" t="s">
        <v>832</v>
      </c>
      <c r="FN4" s="845" t="s">
        <v>833</v>
      </c>
      <c r="FO4" s="845" t="s">
        <v>833</v>
      </c>
      <c r="FP4" s="845" t="s">
        <v>833</v>
      </c>
      <c r="FQ4" s="851" t="s">
        <v>833</v>
      </c>
      <c r="FR4" s="851" t="s">
        <v>833</v>
      </c>
      <c r="FS4" s="845" t="s">
        <v>833</v>
      </c>
      <c r="FT4" s="845" t="s">
        <v>833</v>
      </c>
      <c r="FU4" s="851" t="s">
        <v>833</v>
      </c>
      <c r="FV4" s="851" t="s">
        <v>833</v>
      </c>
      <c r="FW4" s="851" t="s">
        <v>833</v>
      </c>
      <c r="FX4" s="851" t="s">
        <v>833</v>
      </c>
      <c r="FY4" s="851" t="s">
        <v>833</v>
      </c>
      <c r="FZ4" s="845" t="s">
        <v>833</v>
      </c>
      <c r="GA4" s="845" t="s">
        <v>833</v>
      </c>
      <c r="GB4" s="845" t="s">
        <v>833</v>
      </c>
      <c r="GC4" s="1134"/>
      <c r="GD4" s="839"/>
      <c r="GE4" s="845"/>
      <c r="GF4" s="845"/>
      <c r="GG4" s="845"/>
      <c r="GH4" s="1135"/>
      <c r="GI4" s="839"/>
      <c r="GJ4" s="845"/>
      <c r="GK4" s="845"/>
      <c r="GL4" s="845"/>
      <c r="GM4" s="1123"/>
    </row>
    <row r="5" spans="1:198" s="856" customFormat="1" ht="18" customHeight="1">
      <c r="A5" s="854"/>
      <c r="B5" s="1137" t="s">
        <v>834</v>
      </c>
      <c r="C5" s="855" t="s">
        <v>113</v>
      </c>
      <c r="D5" s="856" t="s">
        <v>768</v>
      </c>
      <c r="E5" s="857">
        <v>0</v>
      </c>
      <c r="F5" s="858"/>
      <c r="G5" s="857">
        <v>6.9021695068436362E-3</v>
      </c>
      <c r="H5" s="858"/>
      <c r="I5" s="857">
        <v>1.562287564817417</v>
      </c>
      <c r="J5" s="858"/>
      <c r="K5" s="857">
        <v>0.90346642629084939</v>
      </c>
      <c r="L5" s="859"/>
      <c r="M5" s="860" t="s">
        <v>835</v>
      </c>
      <c r="N5" s="861">
        <v>0</v>
      </c>
      <c r="O5" s="861">
        <v>0</v>
      </c>
      <c r="P5" s="861">
        <v>0</v>
      </c>
      <c r="Q5" s="861">
        <v>0</v>
      </c>
      <c r="R5" s="861">
        <v>0</v>
      </c>
      <c r="S5" s="861">
        <v>175619.45513886941</v>
      </c>
      <c r="T5" s="861">
        <v>19826.428783116608</v>
      </c>
      <c r="U5" s="861">
        <v>0</v>
      </c>
      <c r="V5" s="861">
        <v>195445.88392198601</v>
      </c>
      <c r="W5" s="861">
        <v>173225.13140418998</v>
      </c>
      <c r="X5" s="861">
        <v>5944.9389309204271</v>
      </c>
      <c r="Y5" s="861">
        <v>179170.07033511042</v>
      </c>
      <c r="Z5" s="861">
        <v>0</v>
      </c>
      <c r="AA5" s="861">
        <v>0</v>
      </c>
      <c r="AB5" s="861">
        <v>0</v>
      </c>
      <c r="AC5" s="861">
        <v>0</v>
      </c>
      <c r="AD5" s="861">
        <v>0</v>
      </c>
      <c r="AE5" s="861">
        <v>0</v>
      </c>
      <c r="AF5" s="861">
        <v>0</v>
      </c>
      <c r="AG5" s="861">
        <v>0</v>
      </c>
      <c r="AH5" s="861">
        <v>0</v>
      </c>
      <c r="AI5" s="861">
        <v>0</v>
      </c>
      <c r="AJ5" s="861">
        <v>0</v>
      </c>
      <c r="AK5" s="861">
        <v>0</v>
      </c>
      <c r="AL5" s="861">
        <v>0</v>
      </c>
      <c r="AM5" s="861">
        <v>0</v>
      </c>
      <c r="AN5" s="861">
        <v>374615.9542570964</v>
      </c>
      <c r="AO5" s="862"/>
      <c r="AP5" s="863">
        <v>0</v>
      </c>
      <c r="AQ5" s="863">
        <v>0.25373278869485133</v>
      </c>
      <c r="AR5" s="861">
        <v>0</v>
      </c>
      <c r="AS5" s="861">
        <v>0</v>
      </c>
      <c r="AT5" s="861">
        <v>0</v>
      </c>
      <c r="AU5" s="861">
        <v>0</v>
      </c>
      <c r="AV5" s="861">
        <v>0</v>
      </c>
      <c r="AW5" s="861">
        <v>5429010.1412039958</v>
      </c>
      <c r="AX5" s="861">
        <v>617703.75645277253</v>
      </c>
      <c r="AY5" s="861">
        <v>0</v>
      </c>
      <c r="AZ5" s="861">
        <v>6046713.8976567686</v>
      </c>
      <c r="BA5" s="861">
        <v>5282091.2105985107</v>
      </c>
      <c r="BB5" s="861">
        <v>8551.2370782095077</v>
      </c>
      <c r="BC5" s="861">
        <v>5290642.4476767201</v>
      </c>
      <c r="BD5" s="861">
        <v>0</v>
      </c>
      <c r="BE5" s="861">
        <v>0</v>
      </c>
      <c r="BF5" s="861">
        <v>0</v>
      </c>
      <c r="BG5" s="861">
        <v>0</v>
      </c>
      <c r="BH5" s="861">
        <v>0</v>
      </c>
      <c r="BI5" s="861">
        <v>0</v>
      </c>
      <c r="BJ5" s="861">
        <v>0</v>
      </c>
      <c r="BK5" s="861">
        <v>0</v>
      </c>
      <c r="BL5" s="861">
        <v>0</v>
      </c>
      <c r="BM5" s="861">
        <v>0</v>
      </c>
      <c r="BN5" s="861">
        <v>0</v>
      </c>
      <c r="BO5" s="861">
        <v>0</v>
      </c>
      <c r="BP5" s="861">
        <v>0</v>
      </c>
      <c r="BQ5" s="861">
        <v>0</v>
      </c>
      <c r="BR5" s="864">
        <v>11337356.345333489</v>
      </c>
      <c r="BS5" s="865"/>
      <c r="BT5" s="863">
        <v>0</v>
      </c>
      <c r="BU5" s="863">
        <v>0.24614345222707695</v>
      </c>
      <c r="BV5" s="866">
        <v>0</v>
      </c>
      <c r="BW5" s="861">
        <v>0</v>
      </c>
      <c r="BX5" s="861">
        <v>0</v>
      </c>
      <c r="BY5" s="861">
        <v>0</v>
      </c>
      <c r="BZ5" s="861">
        <v>0</v>
      </c>
      <c r="CA5" s="861">
        <v>5429010.1412039958</v>
      </c>
      <c r="CB5" s="861">
        <v>617703.75645277253</v>
      </c>
      <c r="CC5" s="861">
        <v>0</v>
      </c>
      <c r="CD5" s="861">
        <v>6046713.8976567686</v>
      </c>
      <c r="CE5" s="861">
        <v>4251391.3594448827</v>
      </c>
      <c r="CF5" s="861">
        <v>8480.9404348642674</v>
      </c>
      <c r="CG5" s="861">
        <v>4259872.2998797474</v>
      </c>
      <c r="CH5" s="861">
        <v>0</v>
      </c>
      <c r="CI5" s="861">
        <v>0</v>
      </c>
      <c r="CJ5" s="861">
        <v>0</v>
      </c>
      <c r="CK5" s="861">
        <v>0</v>
      </c>
      <c r="CL5" s="861">
        <v>0</v>
      </c>
      <c r="CM5" s="861">
        <v>0</v>
      </c>
      <c r="CN5" s="861">
        <v>0</v>
      </c>
      <c r="CO5" s="861">
        <v>0</v>
      </c>
      <c r="CP5" s="861">
        <v>0</v>
      </c>
      <c r="CQ5" s="861">
        <v>0</v>
      </c>
      <c r="CR5" s="861">
        <v>0</v>
      </c>
      <c r="CS5" s="861">
        <v>0</v>
      </c>
      <c r="CT5" s="861">
        <v>0</v>
      </c>
      <c r="CU5" s="861">
        <v>0</v>
      </c>
      <c r="CV5" s="864">
        <v>10306586.197536517</v>
      </c>
      <c r="CW5" s="867"/>
      <c r="CX5" s="868">
        <v>69277.5</v>
      </c>
      <c r="CY5" s="868">
        <v>0</v>
      </c>
      <c r="CZ5" s="868">
        <v>0</v>
      </c>
      <c r="DA5" s="868">
        <v>0</v>
      </c>
      <c r="DB5" s="868">
        <v>0</v>
      </c>
      <c r="DC5" s="868">
        <v>0</v>
      </c>
      <c r="DD5" s="868">
        <v>0</v>
      </c>
      <c r="DE5" s="868">
        <v>0</v>
      </c>
      <c r="DF5" s="868">
        <v>0</v>
      </c>
      <c r="DG5" s="868">
        <v>0</v>
      </c>
      <c r="DH5" s="868">
        <v>0</v>
      </c>
      <c r="DI5" s="868">
        <v>0</v>
      </c>
      <c r="DJ5" s="868">
        <v>0</v>
      </c>
      <c r="DK5" s="868">
        <v>0</v>
      </c>
      <c r="DL5" s="869"/>
      <c r="DM5" s="868">
        <v>100041.73</v>
      </c>
      <c r="DN5" s="868">
        <v>514.21</v>
      </c>
      <c r="DO5" s="868">
        <v>625.27</v>
      </c>
      <c r="DP5" s="868">
        <v>29.19</v>
      </c>
      <c r="DQ5" s="868">
        <v>0</v>
      </c>
      <c r="DR5" s="868">
        <v>0</v>
      </c>
      <c r="DS5" s="868">
        <v>0</v>
      </c>
      <c r="DT5" s="868">
        <v>0</v>
      </c>
      <c r="DU5" s="868">
        <v>0</v>
      </c>
      <c r="DV5" s="868">
        <v>0</v>
      </c>
      <c r="DW5" s="868">
        <v>0</v>
      </c>
      <c r="DX5" s="868">
        <v>0</v>
      </c>
      <c r="DY5" s="868">
        <v>0</v>
      </c>
      <c r="DZ5" s="868">
        <v>1168.67</v>
      </c>
      <c r="EA5" s="869"/>
      <c r="EB5" s="868">
        <v>169319.23</v>
      </c>
      <c r="EC5" s="868">
        <v>1168.67</v>
      </c>
      <c r="ED5" s="870"/>
      <c r="EE5" s="868">
        <v>734076</v>
      </c>
      <c r="EF5" s="868">
        <v>0</v>
      </c>
      <c r="EG5" s="868">
        <v>0</v>
      </c>
      <c r="EH5" s="868">
        <v>0</v>
      </c>
      <c r="EI5" s="868">
        <v>0</v>
      </c>
      <c r="EJ5" s="868">
        <v>0</v>
      </c>
      <c r="EK5" s="868">
        <v>279068.87</v>
      </c>
      <c r="EL5" s="868">
        <v>0</v>
      </c>
      <c r="EM5" s="868">
        <v>0</v>
      </c>
      <c r="EN5" s="868">
        <v>279068.87</v>
      </c>
      <c r="EO5" s="868">
        <v>696352.76</v>
      </c>
      <c r="EP5" s="868">
        <v>0</v>
      </c>
      <c r="EQ5" s="868">
        <v>696352.76</v>
      </c>
      <c r="ER5" s="868">
        <v>16349.05</v>
      </c>
      <c r="ES5" s="868">
        <v>0</v>
      </c>
      <c r="ET5" s="868">
        <v>991770.67</v>
      </c>
      <c r="EU5" s="869"/>
      <c r="EV5" s="868">
        <v>500377.16</v>
      </c>
      <c r="EW5" s="868">
        <v>0</v>
      </c>
      <c r="EX5" s="868">
        <v>0</v>
      </c>
      <c r="EY5" s="868">
        <v>0</v>
      </c>
      <c r="EZ5" s="868">
        <v>0</v>
      </c>
      <c r="FA5" s="868">
        <v>0</v>
      </c>
      <c r="FB5" s="868">
        <v>44633.82</v>
      </c>
      <c r="FC5" s="868">
        <v>0</v>
      </c>
      <c r="FD5" s="868">
        <v>0</v>
      </c>
      <c r="FE5" s="868">
        <v>44633.82</v>
      </c>
      <c r="FF5" s="868">
        <v>70668.03</v>
      </c>
      <c r="FG5" s="868">
        <v>0</v>
      </c>
      <c r="FH5" s="868">
        <v>70668.03</v>
      </c>
      <c r="FI5" s="868">
        <v>7045.78</v>
      </c>
      <c r="FJ5" s="868">
        <v>1168.67</v>
      </c>
      <c r="FK5" s="868">
        <v>123516.3</v>
      </c>
      <c r="FL5" s="869"/>
      <c r="FM5" s="868">
        <v>1234453.1499999999</v>
      </c>
      <c r="FN5" s="868">
        <v>0</v>
      </c>
      <c r="FO5" s="868">
        <v>0</v>
      </c>
      <c r="FP5" s="868">
        <v>0</v>
      </c>
      <c r="FQ5" s="868">
        <v>0</v>
      </c>
      <c r="FR5" s="868">
        <v>0</v>
      </c>
      <c r="FS5" s="868">
        <v>323702.69</v>
      </c>
      <c r="FT5" s="868">
        <v>0</v>
      </c>
      <c r="FU5" s="868">
        <v>0</v>
      </c>
      <c r="FV5" s="868">
        <v>323702.69</v>
      </c>
      <c r="FW5" s="868">
        <v>767020.79</v>
      </c>
      <c r="FX5" s="868">
        <v>0</v>
      </c>
      <c r="FY5" s="868">
        <v>767020.79</v>
      </c>
      <c r="FZ5" s="868">
        <v>23394.82</v>
      </c>
      <c r="GA5" s="868">
        <v>1168.67</v>
      </c>
      <c r="GB5" s="868">
        <v>1115286.97</v>
      </c>
      <c r="GC5" s="871"/>
      <c r="GD5" s="859"/>
      <c r="GE5" s="872"/>
      <c r="GF5" s="873"/>
      <c r="GG5" s="874"/>
      <c r="GH5" s="875"/>
      <c r="GI5" s="859"/>
      <c r="GJ5" s="872"/>
      <c r="GK5" s="873"/>
      <c r="GL5" s="874"/>
      <c r="GM5" s="876"/>
      <c r="GO5" s="877"/>
      <c r="GP5" s="877"/>
    </row>
    <row r="6" spans="1:198" ht="18" customHeight="1">
      <c r="A6" s="878"/>
      <c r="B6" s="1138"/>
      <c r="C6" s="879" t="s">
        <v>114</v>
      </c>
      <c r="D6" s="816" t="s">
        <v>768</v>
      </c>
      <c r="E6" s="880">
        <v>9.2091738254815054E-3</v>
      </c>
      <c r="F6" s="849"/>
      <c r="G6" s="880">
        <v>0.12946665332739818</v>
      </c>
      <c r="H6" s="849"/>
      <c r="I6" s="880">
        <v>0.77042609886926594</v>
      </c>
      <c r="J6" s="849"/>
      <c r="K6" s="880">
        <v>0.6057247619552556</v>
      </c>
      <c r="L6" s="839"/>
      <c r="M6" s="881" t="s">
        <v>836</v>
      </c>
      <c r="N6" s="882">
        <v>0</v>
      </c>
      <c r="O6" s="882">
        <v>0</v>
      </c>
      <c r="P6" s="882">
        <v>0</v>
      </c>
      <c r="Q6" s="882">
        <v>0</v>
      </c>
      <c r="R6" s="882">
        <v>0</v>
      </c>
      <c r="S6" s="882">
        <v>1878</v>
      </c>
      <c r="T6" s="882">
        <v>7</v>
      </c>
      <c r="U6" s="882">
        <v>0</v>
      </c>
      <c r="V6" s="882">
        <v>1885</v>
      </c>
      <c r="W6" s="882">
        <v>1164</v>
      </c>
      <c r="X6" s="882">
        <v>164</v>
      </c>
      <c r="Y6" s="882">
        <v>1328</v>
      </c>
      <c r="Z6" s="883">
        <v>583</v>
      </c>
      <c r="AA6" s="883">
        <v>48</v>
      </c>
      <c r="AB6" s="883">
        <v>2</v>
      </c>
      <c r="AC6" s="883">
        <v>0</v>
      </c>
      <c r="AD6" s="883">
        <v>0</v>
      </c>
      <c r="AE6" s="883">
        <v>0</v>
      </c>
      <c r="AF6" s="883">
        <v>0</v>
      </c>
      <c r="AG6" s="883">
        <v>0</v>
      </c>
      <c r="AH6" s="883">
        <v>0</v>
      </c>
      <c r="AI6" s="883">
        <v>0</v>
      </c>
      <c r="AJ6" s="883">
        <v>0</v>
      </c>
      <c r="AK6" s="883">
        <v>0</v>
      </c>
      <c r="AL6" s="883">
        <v>0</v>
      </c>
      <c r="AM6" s="883">
        <v>50</v>
      </c>
      <c r="AN6" s="883">
        <v>3846</v>
      </c>
      <c r="AO6" s="862"/>
      <c r="AP6" s="884">
        <v>3.1041204514262215E-2</v>
      </c>
      <c r="AQ6" s="884">
        <v>5.7089877033821103E-2</v>
      </c>
      <c r="AR6" s="882">
        <v>0</v>
      </c>
      <c r="AS6" s="882">
        <v>0</v>
      </c>
      <c r="AT6" s="882">
        <v>0</v>
      </c>
      <c r="AU6" s="882">
        <v>0</v>
      </c>
      <c r="AV6" s="882">
        <v>0</v>
      </c>
      <c r="AW6" s="882">
        <v>1022301.2000000054</v>
      </c>
      <c r="AX6" s="882">
        <v>6824.52</v>
      </c>
      <c r="AY6" s="882">
        <v>0</v>
      </c>
      <c r="AZ6" s="882">
        <v>1029125.7200000054</v>
      </c>
      <c r="BA6" s="882">
        <v>1012769.490999979</v>
      </c>
      <c r="BB6" s="882">
        <v>103043.667005129</v>
      </c>
      <c r="BC6" s="882">
        <v>1115813.1580051079</v>
      </c>
      <c r="BD6" s="883">
        <v>399036.28081575007</v>
      </c>
      <c r="BE6" s="883">
        <v>6930</v>
      </c>
      <c r="BF6" s="883">
        <v>0</v>
      </c>
      <c r="BG6" s="883">
        <v>0</v>
      </c>
      <c r="BH6" s="883">
        <v>0</v>
      </c>
      <c r="BI6" s="883">
        <v>0</v>
      </c>
      <c r="BJ6" s="883">
        <v>0</v>
      </c>
      <c r="BK6" s="883">
        <v>0</v>
      </c>
      <c r="BL6" s="883">
        <v>0</v>
      </c>
      <c r="BM6" s="883">
        <v>0</v>
      </c>
      <c r="BN6" s="883">
        <v>0</v>
      </c>
      <c r="BO6" s="883">
        <v>0</v>
      </c>
      <c r="BP6" s="883">
        <v>0</v>
      </c>
      <c r="BQ6" s="883">
        <v>6930</v>
      </c>
      <c r="BR6" s="885">
        <v>2550905.1588208633</v>
      </c>
      <c r="BS6" s="865"/>
      <c r="BT6" s="884">
        <v>3.1407973823214815E-2</v>
      </c>
      <c r="BU6" s="884">
        <v>6.0921103269490476E-2</v>
      </c>
      <c r="BV6" s="882">
        <v>0</v>
      </c>
      <c r="BW6" s="882">
        <v>0</v>
      </c>
      <c r="BX6" s="882">
        <v>0</v>
      </c>
      <c r="BY6" s="886">
        <v>0</v>
      </c>
      <c r="BZ6" s="882">
        <v>0</v>
      </c>
      <c r="CA6" s="882">
        <v>1022301.2000000054</v>
      </c>
      <c r="CB6" s="882">
        <v>6824.52</v>
      </c>
      <c r="CC6" s="882">
        <v>0</v>
      </c>
      <c r="CD6" s="882">
        <v>1029125.7200000054</v>
      </c>
      <c r="CE6" s="882">
        <v>1012769.490999979</v>
      </c>
      <c r="CF6" s="882">
        <v>103043.667005129</v>
      </c>
      <c r="CG6" s="882">
        <v>1115813.1580051079</v>
      </c>
      <c r="CH6" s="883">
        <v>399036.28081575007</v>
      </c>
      <c r="CI6" s="883">
        <v>6930</v>
      </c>
      <c r="CJ6" s="883">
        <v>0</v>
      </c>
      <c r="CK6" s="883">
        <v>0</v>
      </c>
      <c r="CL6" s="883">
        <v>0</v>
      </c>
      <c r="CM6" s="883">
        <v>0</v>
      </c>
      <c r="CN6" s="883">
        <v>0</v>
      </c>
      <c r="CO6" s="883">
        <v>0</v>
      </c>
      <c r="CP6" s="883">
        <v>0</v>
      </c>
      <c r="CQ6" s="883">
        <v>0</v>
      </c>
      <c r="CR6" s="883">
        <v>0</v>
      </c>
      <c r="CS6" s="883">
        <v>0</v>
      </c>
      <c r="CT6" s="883">
        <v>0</v>
      </c>
      <c r="CU6" s="883">
        <v>6930</v>
      </c>
      <c r="CV6" s="885">
        <v>2550905.1588208633</v>
      </c>
      <c r="CW6" s="867"/>
      <c r="CX6" s="887">
        <v>413900</v>
      </c>
      <c r="CY6" s="887">
        <v>16400</v>
      </c>
      <c r="CZ6" s="887">
        <v>22750</v>
      </c>
      <c r="DA6" s="887">
        <v>17750</v>
      </c>
      <c r="DB6" s="887">
        <v>0</v>
      </c>
      <c r="DC6" s="887">
        <v>0</v>
      </c>
      <c r="DD6" s="887">
        <v>0</v>
      </c>
      <c r="DE6" s="887">
        <v>0</v>
      </c>
      <c r="DF6" s="887">
        <v>0</v>
      </c>
      <c r="DG6" s="887">
        <v>0</v>
      </c>
      <c r="DH6" s="887">
        <v>0</v>
      </c>
      <c r="DI6" s="887">
        <v>0</v>
      </c>
      <c r="DJ6" s="887">
        <v>0</v>
      </c>
      <c r="DK6" s="887">
        <v>56900</v>
      </c>
      <c r="DL6" s="848"/>
      <c r="DM6" s="887">
        <v>53679.86</v>
      </c>
      <c r="DN6" s="887">
        <v>1080</v>
      </c>
      <c r="DO6" s="887">
        <v>1278</v>
      </c>
      <c r="DP6" s="887">
        <v>1278</v>
      </c>
      <c r="DQ6" s="887">
        <v>0</v>
      </c>
      <c r="DR6" s="887">
        <v>0</v>
      </c>
      <c r="DS6" s="887">
        <v>0</v>
      </c>
      <c r="DT6" s="887">
        <v>0</v>
      </c>
      <c r="DU6" s="887">
        <v>0</v>
      </c>
      <c r="DV6" s="887">
        <v>0</v>
      </c>
      <c r="DW6" s="887">
        <v>0</v>
      </c>
      <c r="DX6" s="887">
        <v>0</v>
      </c>
      <c r="DY6" s="887">
        <v>0</v>
      </c>
      <c r="DZ6" s="887">
        <v>3636</v>
      </c>
      <c r="EA6" s="848"/>
      <c r="EB6" s="887">
        <v>467579.86</v>
      </c>
      <c r="EC6" s="887">
        <v>60536</v>
      </c>
      <c r="ED6" s="870"/>
      <c r="EE6" s="887">
        <v>1913800</v>
      </c>
      <c r="EF6" s="887">
        <v>0</v>
      </c>
      <c r="EG6" s="887">
        <v>0</v>
      </c>
      <c r="EH6" s="887">
        <v>0</v>
      </c>
      <c r="EI6" s="887">
        <v>0</v>
      </c>
      <c r="EJ6" s="887">
        <v>0</v>
      </c>
      <c r="EK6" s="887">
        <v>485600</v>
      </c>
      <c r="EL6" s="887">
        <v>0</v>
      </c>
      <c r="EM6" s="887">
        <v>0</v>
      </c>
      <c r="EN6" s="887">
        <v>485600</v>
      </c>
      <c r="EO6" s="887">
        <v>514550</v>
      </c>
      <c r="EP6" s="887">
        <v>0</v>
      </c>
      <c r="EQ6" s="887">
        <v>514550</v>
      </c>
      <c r="ER6" s="887">
        <v>179250</v>
      </c>
      <c r="ES6" s="887">
        <v>56900</v>
      </c>
      <c r="ET6" s="887">
        <v>1236300</v>
      </c>
      <c r="EU6" s="848"/>
      <c r="EV6" s="887">
        <v>218455.54</v>
      </c>
      <c r="EW6" s="887">
        <v>0</v>
      </c>
      <c r="EX6" s="887">
        <v>0</v>
      </c>
      <c r="EY6" s="887">
        <v>0</v>
      </c>
      <c r="EZ6" s="887">
        <v>0</v>
      </c>
      <c r="FA6" s="887">
        <v>0</v>
      </c>
      <c r="FB6" s="887">
        <v>18480.73</v>
      </c>
      <c r="FC6" s="887">
        <v>0</v>
      </c>
      <c r="FD6" s="887">
        <v>0</v>
      </c>
      <c r="FE6" s="887">
        <v>18480.73</v>
      </c>
      <c r="FF6" s="887">
        <v>22093.32</v>
      </c>
      <c r="FG6" s="887">
        <v>0</v>
      </c>
      <c r="FH6" s="887">
        <v>22093.32</v>
      </c>
      <c r="FI6" s="887">
        <v>11049.93</v>
      </c>
      <c r="FJ6" s="887">
        <v>3636</v>
      </c>
      <c r="FK6" s="887">
        <v>55259.98</v>
      </c>
      <c r="FL6" s="848"/>
      <c r="FM6" s="887">
        <v>2132255.54</v>
      </c>
      <c r="FN6" s="887">
        <v>0</v>
      </c>
      <c r="FO6" s="887">
        <v>0</v>
      </c>
      <c r="FP6" s="887">
        <v>0</v>
      </c>
      <c r="FQ6" s="887">
        <v>0</v>
      </c>
      <c r="FR6" s="887">
        <v>0</v>
      </c>
      <c r="FS6" s="887">
        <v>504080.73</v>
      </c>
      <c r="FT6" s="887">
        <v>0</v>
      </c>
      <c r="FU6" s="887">
        <v>0</v>
      </c>
      <c r="FV6" s="887">
        <v>504080.73</v>
      </c>
      <c r="FW6" s="887">
        <v>536643.31999999995</v>
      </c>
      <c r="FX6" s="887">
        <v>0</v>
      </c>
      <c r="FY6" s="887">
        <v>536643.31999999995</v>
      </c>
      <c r="FZ6" s="887">
        <v>190299.93</v>
      </c>
      <c r="GA6" s="887">
        <v>60536</v>
      </c>
      <c r="GB6" s="887">
        <v>1291559.98</v>
      </c>
      <c r="GC6" s="871"/>
      <c r="GD6" s="839"/>
      <c r="GE6" s="888"/>
      <c r="GF6" s="889"/>
      <c r="GG6" s="890"/>
      <c r="GH6" s="875"/>
      <c r="GI6" s="839"/>
      <c r="GJ6" s="888"/>
      <c r="GK6" s="889"/>
      <c r="GL6" s="890"/>
      <c r="GM6" s="876"/>
      <c r="GO6" s="891"/>
      <c r="GP6" s="891"/>
    </row>
    <row r="7" spans="1:198" ht="18" customHeight="1">
      <c r="A7" s="878"/>
      <c r="B7" s="1138"/>
      <c r="C7" s="879" t="s">
        <v>116</v>
      </c>
      <c r="D7" s="816" t="s">
        <v>768</v>
      </c>
      <c r="E7" s="880">
        <v>0</v>
      </c>
      <c r="F7" s="849"/>
      <c r="G7" s="880">
        <v>0</v>
      </c>
      <c r="H7" s="849"/>
      <c r="I7" s="880">
        <v>0.47557397481169739</v>
      </c>
      <c r="J7" s="849"/>
      <c r="K7" s="880">
        <v>0.25404644112057118</v>
      </c>
      <c r="L7" s="839"/>
      <c r="M7" s="881" t="s">
        <v>837</v>
      </c>
      <c r="N7" s="882">
        <v>0</v>
      </c>
      <c r="O7" s="882">
        <v>0</v>
      </c>
      <c r="P7" s="882">
        <v>0</v>
      </c>
      <c r="Q7" s="882">
        <v>0</v>
      </c>
      <c r="R7" s="882">
        <v>0</v>
      </c>
      <c r="S7" s="882">
        <v>7</v>
      </c>
      <c r="T7" s="882">
        <v>7</v>
      </c>
      <c r="U7" s="882">
        <v>0</v>
      </c>
      <c r="V7" s="882">
        <v>14</v>
      </c>
      <c r="W7" s="882">
        <v>111</v>
      </c>
      <c r="X7" s="882">
        <v>5</v>
      </c>
      <c r="Y7" s="882">
        <v>116</v>
      </c>
      <c r="Z7" s="892">
        <v>0</v>
      </c>
      <c r="AA7" s="883">
        <v>0</v>
      </c>
      <c r="AB7" s="892">
        <v>0</v>
      </c>
      <c r="AC7" s="892">
        <v>0</v>
      </c>
      <c r="AD7" s="892">
        <v>0</v>
      </c>
      <c r="AE7" s="892">
        <v>0</v>
      </c>
      <c r="AF7" s="892">
        <v>0</v>
      </c>
      <c r="AG7" s="892">
        <v>0</v>
      </c>
      <c r="AH7" s="892">
        <v>0</v>
      </c>
      <c r="AI7" s="892">
        <v>0</v>
      </c>
      <c r="AJ7" s="892">
        <v>0</v>
      </c>
      <c r="AK7" s="892">
        <v>0</v>
      </c>
      <c r="AL7" s="892">
        <v>0</v>
      </c>
      <c r="AM7" s="883">
        <v>0</v>
      </c>
      <c r="AN7" s="883">
        <v>130</v>
      </c>
      <c r="AO7" s="862"/>
      <c r="AP7" s="884">
        <v>0</v>
      </c>
      <c r="AQ7" s="884">
        <v>1.7954528977466005E-3</v>
      </c>
      <c r="AR7" s="882">
        <v>0</v>
      </c>
      <c r="AS7" s="882">
        <v>0</v>
      </c>
      <c r="AT7" s="882">
        <v>0</v>
      </c>
      <c r="AU7" s="882">
        <v>0</v>
      </c>
      <c r="AV7" s="882">
        <v>0</v>
      </c>
      <c r="AW7" s="882">
        <v>6075.057896367658</v>
      </c>
      <c r="AX7" s="882">
        <v>0</v>
      </c>
      <c r="AY7" s="882">
        <v>0</v>
      </c>
      <c r="AZ7" s="882">
        <v>6075.057896367658</v>
      </c>
      <c r="BA7" s="882">
        <v>74149.848816399943</v>
      </c>
      <c r="BB7" s="882">
        <v>0</v>
      </c>
      <c r="BC7" s="882">
        <v>74149.848816399943</v>
      </c>
      <c r="BD7" s="883">
        <v>0</v>
      </c>
      <c r="BE7" s="883">
        <v>0</v>
      </c>
      <c r="BF7" s="883">
        <v>0</v>
      </c>
      <c r="BG7" s="883">
        <v>0</v>
      </c>
      <c r="BH7" s="883">
        <v>0</v>
      </c>
      <c r="BI7" s="883">
        <v>0</v>
      </c>
      <c r="BJ7" s="883">
        <v>0</v>
      </c>
      <c r="BK7" s="883">
        <v>0</v>
      </c>
      <c r="BL7" s="883">
        <v>0</v>
      </c>
      <c r="BM7" s="883">
        <v>0</v>
      </c>
      <c r="BN7" s="883">
        <v>0</v>
      </c>
      <c r="BO7" s="883">
        <v>0</v>
      </c>
      <c r="BP7" s="883">
        <v>0</v>
      </c>
      <c r="BQ7" s="883">
        <v>0</v>
      </c>
      <c r="BR7" s="885">
        <v>80224.906712767595</v>
      </c>
      <c r="BS7" s="865"/>
      <c r="BT7" s="884">
        <v>0</v>
      </c>
      <c r="BU7" s="884">
        <v>1.9159433700361144E-3</v>
      </c>
      <c r="BV7" s="882">
        <v>0</v>
      </c>
      <c r="BW7" s="882">
        <v>0</v>
      </c>
      <c r="BX7" s="882">
        <v>0</v>
      </c>
      <c r="BY7" s="882">
        <v>0</v>
      </c>
      <c r="BZ7" s="882">
        <v>0</v>
      </c>
      <c r="CA7" s="882">
        <v>6075.057896367658</v>
      </c>
      <c r="CB7" s="882">
        <v>0</v>
      </c>
      <c r="CC7" s="882">
        <v>0</v>
      </c>
      <c r="CD7" s="882">
        <v>6075.057896367658</v>
      </c>
      <c r="CE7" s="882">
        <v>74149.848816399943</v>
      </c>
      <c r="CF7" s="882">
        <v>0</v>
      </c>
      <c r="CG7" s="882">
        <v>74149.848816399943</v>
      </c>
      <c r="CH7" s="883">
        <v>0</v>
      </c>
      <c r="CI7" s="883">
        <v>0</v>
      </c>
      <c r="CJ7" s="883">
        <v>0</v>
      </c>
      <c r="CK7" s="883">
        <v>0</v>
      </c>
      <c r="CL7" s="883">
        <v>0</v>
      </c>
      <c r="CM7" s="883">
        <v>0</v>
      </c>
      <c r="CN7" s="883">
        <v>0</v>
      </c>
      <c r="CO7" s="883">
        <v>0</v>
      </c>
      <c r="CP7" s="883">
        <v>0</v>
      </c>
      <c r="CQ7" s="883">
        <v>0</v>
      </c>
      <c r="CR7" s="883">
        <v>0</v>
      </c>
      <c r="CS7" s="883">
        <v>0</v>
      </c>
      <c r="CT7" s="883">
        <v>0</v>
      </c>
      <c r="CU7" s="883">
        <v>0</v>
      </c>
      <c r="CV7" s="885">
        <v>80224.906712767595</v>
      </c>
      <c r="CW7" s="867"/>
      <c r="CX7" s="887">
        <v>16282.48</v>
      </c>
      <c r="CY7" s="887">
        <v>0</v>
      </c>
      <c r="CZ7" s="887">
        <v>0</v>
      </c>
      <c r="DA7" s="887">
        <v>0</v>
      </c>
      <c r="DB7" s="887">
        <v>0</v>
      </c>
      <c r="DC7" s="887">
        <v>0</v>
      </c>
      <c r="DD7" s="887">
        <v>0</v>
      </c>
      <c r="DE7" s="887">
        <v>0</v>
      </c>
      <c r="DF7" s="887">
        <v>0</v>
      </c>
      <c r="DG7" s="887">
        <v>0</v>
      </c>
      <c r="DH7" s="887">
        <v>0</v>
      </c>
      <c r="DI7" s="887">
        <v>0</v>
      </c>
      <c r="DJ7" s="887">
        <v>0</v>
      </c>
      <c r="DK7" s="887">
        <v>0</v>
      </c>
      <c r="DL7" s="848"/>
      <c r="DM7" s="887">
        <v>54322.81</v>
      </c>
      <c r="DN7" s="887">
        <v>0</v>
      </c>
      <c r="DO7" s="887">
        <v>0</v>
      </c>
      <c r="DP7" s="887">
        <v>0</v>
      </c>
      <c r="DQ7" s="887">
        <v>0</v>
      </c>
      <c r="DR7" s="887">
        <v>0</v>
      </c>
      <c r="DS7" s="887">
        <v>0</v>
      </c>
      <c r="DT7" s="887">
        <v>0</v>
      </c>
      <c r="DU7" s="887">
        <v>0</v>
      </c>
      <c r="DV7" s="887">
        <v>0</v>
      </c>
      <c r="DW7" s="887">
        <v>0</v>
      </c>
      <c r="DX7" s="887">
        <v>0</v>
      </c>
      <c r="DY7" s="887">
        <v>0</v>
      </c>
      <c r="DZ7" s="887">
        <v>0</v>
      </c>
      <c r="EA7" s="848"/>
      <c r="EB7" s="887">
        <v>70605.289999999994</v>
      </c>
      <c r="EC7" s="887">
        <v>0</v>
      </c>
      <c r="ED7" s="870"/>
      <c r="EE7" s="887">
        <v>70261.64</v>
      </c>
      <c r="EF7" s="887">
        <v>0</v>
      </c>
      <c r="EG7" s="887">
        <v>0</v>
      </c>
      <c r="EH7" s="887">
        <v>0</v>
      </c>
      <c r="EI7" s="887">
        <v>0</v>
      </c>
      <c r="EJ7" s="887">
        <v>0</v>
      </c>
      <c r="EK7" s="887">
        <v>0</v>
      </c>
      <c r="EL7" s="887">
        <v>0</v>
      </c>
      <c r="EM7" s="887">
        <v>0</v>
      </c>
      <c r="EN7" s="887">
        <v>0</v>
      </c>
      <c r="EO7" s="887">
        <v>47558.2</v>
      </c>
      <c r="EP7" s="887">
        <v>0</v>
      </c>
      <c r="EQ7" s="887">
        <v>47558.2</v>
      </c>
      <c r="ER7" s="887">
        <v>3577</v>
      </c>
      <c r="ES7" s="887">
        <v>0</v>
      </c>
      <c r="ET7" s="887">
        <v>51135.199999999997</v>
      </c>
      <c r="EU7" s="848"/>
      <c r="EV7" s="887">
        <v>288181.3</v>
      </c>
      <c r="EW7" s="887">
        <v>0</v>
      </c>
      <c r="EX7" s="887">
        <v>0</v>
      </c>
      <c r="EY7" s="887">
        <v>0</v>
      </c>
      <c r="EZ7" s="887">
        <v>0</v>
      </c>
      <c r="FA7" s="887">
        <v>0</v>
      </c>
      <c r="FB7" s="887">
        <v>35512.69</v>
      </c>
      <c r="FC7" s="887">
        <v>0</v>
      </c>
      <c r="FD7" s="887">
        <v>0</v>
      </c>
      <c r="FE7" s="887">
        <v>35512.69</v>
      </c>
      <c r="FF7" s="887">
        <v>4413.26</v>
      </c>
      <c r="FG7" s="887">
        <v>0</v>
      </c>
      <c r="FH7" s="887">
        <v>4413.26</v>
      </c>
      <c r="FI7" s="887">
        <v>0</v>
      </c>
      <c r="FJ7" s="887">
        <v>0</v>
      </c>
      <c r="FK7" s="887">
        <v>39925.949999999997</v>
      </c>
      <c r="FL7" s="848"/>
      <c r="FM7" s="887">
        <v>358442.93</v>
      </c>
      <c r="FN7" s="887">
        <v>0</v>
      </c>
      <c r="FO7" s="887">
        <v>0</v>
      </c>
      <c r="FP7" s="887">
        <v>0</v>
      </c>
      <c r="FQ7" s="887">
        <v>0</v>
      </c>
      <c r="FR7" s="887">
        <v>0</v>
      </c>
      <c r="FS7" s="887">
        <v>35512.69</v>
      </c>
      <c r="FT7" s="887">
        <v>0</v>
      </c>
      <c r="FU7" s="887">
        <v>0</v>
      </c>
      <c r="FV7" s="887">
        <v>35512.69</v>
      </c>
      <c r="FW7" s="887">
        <v>51971.46</v>
      </c>
      <c r="FX7" s="887">
        <v>0</v>
      </c>
      <c r="FY7" s="887">
        <v>51971.46</v>
      </c>
      <c r="FZ7" s="887">
        <v>3577</v>
      </c>
      <c r="GA7" s="887">
        <v>0</v>
      </c>
      <c r="GB7" s="887">
        <v>91061.15</v>
      </c>
      <c r="GC7" s="871"/>
      <c r="GD7" s="839"/>
      <c r="GE7" s="888"/>
      <c r="GF7" s="889"/>
      <c r="GG7" s="890"/>
      <c r="GH7" s="875"/>
      <c r="GI7" s="839"/>
      <c r="GJ7" s="888"/>
      <c r="GK7" s="889"/>
      <c r="GL7" s="890"/>
      <c r="GM7" s="876"/>
      <c r="GO7" s="891"/>
      <c r="GP7" s="891"/>
    </row>
    <row r="8" spans="1:198" s="856" customFormat="1" ht="18" customHeight="1">
      <c r="A8" s="854"/>
      <c r="B8" s="1138"/>
      <c r="C8" s="879" t="s">
        <v>755</v>
      </c>
      <c r="E8" s="880"/>
      <c r="F8" s="858"/>
      <c r="G8" s="880"/>
      <c r="H8" s="858"/>
      <c r="I8" s="880"/>
      <c r="J8" s="858"/>
      <c r="K8" s="880"/>
      <c r="L8" s="859"/>
      <c r="M8" s="881" t="s">
        <v>835</v>
      </c>
      <c r="N8" s="882">
        <v>0</v>
      </c>
      <c r="O8" s="882">
        <v>0</v>
      </c>
      <c r="P8" s="882">
        <v>0</v>
      </c>
      <c r="Q8" s="882">
        <v>0</v>
      </c>
      <c r="R8" s="882">
        <v>0</v>
      </c>
      <c r="S8" s="882">
        <v>0</v>
      </c>
      <c r="T8" s="882">
        <v>0</v>
      </c>
      <c r="U8" s="882">
        <v>0</v>
      </c>
      <c r="V8" s="882">
        <v>0</v>
      </c>
      <c r="W8" s="882">
        <v>135870.0161874363</v>
      </c>
      <c r="X8" s="882">
        <v>35627.251198436279</v>
      </c>
      <c r="Y8" s="882">
        <v>171497.26738587258</v>
      </c>
      <c r="Z8" s="892">
        <v>181004.24691483707</v>
      </c>
      <c r="AA8" s="883">
        <v>0</v>
      </c>
      <c r="AB8" s="892">
        <v>0</v>
      </c>
      <c r="AC8" s="892">
        <v>0</v>
      </c>
      <c r="AD8" s="892">
        <v>0</v>
      </c>
      <c r="AE8" s="892">
        <v>0</v>
      </c>
      <c r="AF8" s="892">
        <v>0</v>
      </c>
      <c r="AG8" s="892">
        <v>0</v>
      </c>
      <c r="AH8" s="892">
        <v>0</v>
      </c>
      <c r="AI8" s="892">
        <v>0</v>
      </c>
      <c r="AJ8" s="892">
        <v>0</v>
      </c>
      <c r="AK8" s="892">
        <v>0</v>
      </c>
      <c r="AL8" s="892">
        <v>0</v>
      </c>
      <c r="AM8" s="883">
        <v>0</v>
      </c>
      <c r="AN8" s="883">
        <v>352501.51430070965</v>
      </c>
      <c r="AO8" s="862"/>
      <c r="AP8" s="884">
        <v>0</v>
      </c>
      <c r="AQ8" s="884">
        <v>0.15913853610111234</v>
      </c>
      <c r="AR8" s="882">
        <v>0</v>
      </c>
      <c r="AS8" s="882">
        <v>0</v>
      </c>
      <c r="AT8" s="882">
        <v>0</v>
      </c>
      <c r="AU8" s="882">
        <v>0</v>
      </c>
      <c r="AV8" s="882">
        <v>0</v>
      </c>
      <c r="AW8" s="882">
        <v>0</v>
      </c>
      <c r="AX8" s="882">
        <v>0</v>
      </c>
      <c r="AY8" s="882">
        <v>0</v>
      </c>
      <c r="AZ8" s="882">
        <v>0</v>
      </c>
      <c r="BA8" s="882">
        <v>4977309.3982736636</v>
      </c>
      <c r="BB8" s="882">
        <v>0</v>
      </c>
      <c r="BC8" s="882">
        <v>4977309.3982736636</v>
      </c>
      <c r="BD8" s="883">
        <v>2133361.2459639637</v>
      </c>
      <c r="BE8" s="883">
        <v>0</v>
      </c>
      <c r="BF8" s="883">
        <v>0</v>
      </c>
      <c r="BG8" s="883">
        <v>0</v>
      </c>
      <c r="BH8" s="883">
        <v>0</v>
      </c>
      <c r="BI8" s="883">
        <v>0</v>
      </c>
      <c r="BJ8" s="883">
        <v>0</v>
      </c>
      <c r="BK8" s="883">
        <v>0</v>
      </c>
      <c r="BL8" s="883">
        <v>0</v>
      </c>
      <c r="BM8" s="883">
        <v>0</v>
      </c>
      <c r="BN8" s="883">
        <v>0</v>
      </c>
      <c r="BO8" s="883">
        <v>0</v>
      </c>
      <c r="BP8" s="883">
        <v>0</v>
      </c>
      <c r="BQ8" s="883">
        <v>0</v>
      </c>
      <c r="BR8" s="885">
        <v>7110670.6442376273</v>
      </c>
      <c r="BS8" s="865"/>
      <c r="BT8" s="884">
        <v>0</v>
      </c>
      <c r="BU8" s="884">
        <v>0.1366138760263689</v>
      </c>
      <c r="BV8" s="882">
        <v>0</v>
      </c>
      <c r="BW8" s="882">
        <v>0</v>
      </c>
      <c r="BX8" s="882">
        <v>0</v>
      </c>
      <c r="BY8" s="882">
        <v>0</v>
      </c>
      <c r="BZ8" s="882">
        <v>0</v>
      </c>
      <c r="CA8" s="882">
        <v>0</v>
      </c>
      <c r="CB8" s="882">
        <v>0</v>
      </c>
      <c r="CC8" s="882">
        <v>0</v>
      </c>
      <c r="CD8" s="882">
        <v>0</v>
      </c>
      <c r="CE8" s="882">
        <v>3604510.066482102</v>
      </c>
      <c r="CF8" s="882">
        <v>0</v>
      </c>
      <c r="CG8" s="882">
        <v>3604510.066482102</v>
      </c>
      <c r="CH8" s="883">
        <v>2115823.6507292045</v>
      </c>
      <c r="CI8" s="883">
        <v>0</v>
      </c>
      <c r="CJ8" s="883">
        <v>0</v>
      </c>
      <c r="CK8" s="883">
        <v>0</v>
      </c>
      <c r="CL8" s="883">
        <v>0</v>
      </c>
      <c r="CM8" s="883">
        <v>0</v>
      </c>
      <c r="CN8" s="883">
        <v>0</v>
      </c>
      <c r="CO8" s="883">
        <v>0</v>
      </c>
      <c r="CP8" s="883">
        <v>0</v>
      </c>
      <c r="CQ8" s="883">
        <v>0</v>
      </c>
      <c r="CR8" s="883">
        <v>0</v>
      </c>
      <c r="CS8" s="883">
        <v>0</v>
      </c>
      <c r="CT8" s="883">
        <v>0</v>
      </c>
      <c r="CU8" s="883">
        <v>0</v>
      </c>
      <c r="CV8" s="885">
        <v>5720333.7172113061</v>
      </c>
      <c r="CW8" s="867"/>
      <c r="CX8" s="887">
        <v>0</v>
      </c>
      <c r="CY8" s="887">
        <v>26518.31</v>
      </c>
      <c r="CZ8" s="887">
        <v>4.8</v>
      </c>
      <c r="DA8" s="887">
        <v>0</v>
      </c>
      <c r="DB8" s="887">
        <v>0</v>
      </c>
      <c r="DC8" s="887">
        <v>0</v>
      </c>
      <c r="DD8" s="887">
        <v>0</v>
      </c>
      <c r="DE8" s="887">
        <v>0</v>
      </c>
      <c r="DF8" s="887">
        <v>0</v>
      </c>
      <c r="DG8" s="887">
        <v>0</v>
      </c>
      <c r="DH8" s="887">
        <v>0</v>
      </c>
      <c r="DI8" s="887">
        <v>0</v>
      </c>
      <c r="DJ8" s="887">
        <v>0</v>
      </c>
      <c r="DK8" s="887">
        <v>26523.1</v>
      </c>
      <c r="DL8" s="869"/>
      <c r="DM8" s="887">
        <v>0</v>
      </c>
      <c r="DN8" s="887">
        <v>1110.48</v>
      </c>
      <c r="DO8" s="887">
        <v>0.12</v>
      </c>
      <c r="DP8" s="887">
        <v>0</v>
      </c>
      <c r="DQ8" s="887">
        <v>0</v>
      </c>
      <c r="DR8" s="887">
        <v>0</v>
      </c>
      <c r="DS8" s="887">
        <v>0</v>
      </c>
      <c r="DT8" s="887">
        <v>0</v>
      </c>
      <c r="DU8" s="887">
        <v>0</v>
      </c>
      <c r="DV8" s="887">
        <v>0</v>
      </c>
      <c r="DW8" s="887">
        <v>0</v>
      </c>
      <c r="DX8" s="887">
        <v>0</v>
      </c>
      <c r="DY8" s="887">
        <v>0</v>
      </c>
      <c r="DZ8" s="887">
        <v>1110.5899999999999</v>
      </c>
      <c r="EA8" s="869"/>
      <c r="EB8" s="887">
        <v>0</v>
      </c>
      <c r="EC8" s="887">
        <v>27633.7</v>
      </c>
      <c r="ED8" s="870"/>
      <c r="EE8" s="887">
        <v>0</v>
      </c>
      <c r="EF8" s="887">
        <v>0</v>
      </c>
      <c r="EG8" s="887">
        <v>0</v>
      </c>
      <c r="EH8" s="887">
        <v>0</v>
      </c>
      <c r="EI8" s="887">
        <v>0</v>
      </c>
      <c r="EJ8" s="887">
        <v>0</v>
      </c>
      <c r="EK8" s="887">
        <v>0</v>
      </c>
      <c r="EL8" s="887">
        <v>0</v>
      </c>
      <c r="EM8" s="887">
        <v>0</v>
      </c>
      <c r="EN8" s="887">
        <v>0</v>
      </c>
      <c r="EO8" s="887">
        <v>171253.93</v>
      </c>
      <c r="EP8" s="887">
        <v>0</v>
      </c>
      <c r="EQ8" s="887">
        <v>171253.93</v>
      </c>
      <c r="ER8" s="887">
        <v>409647.22</v>
      </c>
      <c r="ES8" s="887">
        <v>26523.1</v>
      </c>
      <c r="ET8" s="887">
        <v>607424.26</v>
      </c>
      <c r="EU8" s="869"/>
      <c r="EV8" s="887">
        <v>0</v>
      </c>
      <c r="EW8" s="887">
        <v>0</v>
      </c>
      <c r="EX8" s="887">
        <v>0</v>
      </c>
      <c r="EY8" s="887">
        <v>0</v>
      </c>
      <c r="EZ8" s="887">
        <v>0</v>
      </c>
      <c r="FA8" s="887">
        <v>0</v>
      </c>
      <c r="FB8" s="887">
        <v>0</v>
      </c>
      <c r="FC8" s="887">
        <v>0</v>
      </c>
      <c r="FD8" s="887">
        <v>0</v>
      </c>
      <c r="FE8" s="887">
        <v>0</v>
      </c>
      <c r="FF8" s="887">
        <v>8019.42</v>
      </c>
      <c r="FG8" s="887">
        <v>0</v>
      </c>
      <c r="FH8" s="887">
        <v>8019.42</v>
      </c>
      <c r="FI8" s="887">
        <v>16219.93</v>
      </c>
      <c r="FJ8" s="887">
        <v>1110.5899999999999</v>
      </c>
      <c r="FK8" s="887">
        <v>25349.94</v>
      </c>
      <c r="FL8" s="869"/>
      <c r="FM8" s="887">
        <v>0</v>
      </c>
      <c r="FN8" s="887">
        <v>0</v>
      </c>
      <c r="FO8" s="887">
        <v>0</v>
      </c>
      <c r="FP8" s="887">
        <v>0</v>
      </c>
      <c r="FQ8" s="887">
        <v>0</v>
      </c>
      <c r="FR8" s="887">
        <v>0</v>
      </c>
      <c r="FS8" s="887">
        <v>0</v>
      </c>
      <c r="FT8" s="887">
        <v>0</v>
      </c>
      <c r="FU8" s="887">
        <v>0</v>
      </c>
      <c r="FV8" s="887">
        <v>0</v>
      </c>
      <c r="FW8" s="887">
        <v>179273.35</v>
      </c>
      <c r="FX8" s="887">
        <v>0</v>
      </c>
      <c r="FY8" s="887">
        <v>179273.35</v>
      </c>
      <c r="FZ8" s="887">
        <v>425867.15</v>
      </c>
      <c r="GA8" s="887">
        <v>27633.7</v>
      </c>
      <c r="GB8" s="887">
        <v>632774.19999999995</v>
      </c>
      <c r="GC8" s="871"/>
      <c r="GD8" s="859"/>
      <c r="GE8" s="888"/>
      <c r="GF8" s="889"/>
      <c r="GG8" s="890"/>
      <c r="GH8" s="875"/>
      <c r="GI8" s="859"/>
      <c r="GJ8" s="888"/>
      <c r="GK8" s="889"/>
      <c r="GL8" s="890"/>
      <c r="GM8" s="876"/>
      <c r="GO8" s="877"/>
      <c r="GP8" s="877"/>
    </row>
    <row r="9" spans="1:198" ht="18" customHeight="1">
      <c r="A9" s="878"/>
      <c r="B9" s="1138"/>
      <c r="C9" s="879" t="s">
        <v>115</v>
      </c>
      <c r="E9" s="880">
        <v>0</v>
      </c>
      <c r="F9" s="849"/>
      <c r="G9" s="880">
        <v>0</v>
      </c>
      <c r="H9" s="849"/>
      <c r="I9" s="880">
        <v>0</v>
      </c>
      <c r="J9" s="849"/>
      <c r="K9" s="880">
        <v>0</v>
      </c>
      <c r="L9" s="839"/>
      <c r="M9" s="881" t="s">
        <v>838</v>
      </c>
      <c r="N9" s="882">
        <v>0</v>
      </c>
      <c r="O9" s="882">
        <v>0</v>
      </c>
      <c r="P9" s="882">
        <v>0</v>
      </c>
      <c r="Q9" s="882">
        <v>0</v>
      </c>
      <c r="R9" s="882">
        <v>0</v>
      </c>
      <c r="S9" s="882">
        <v>0</v>
      </c>
      <c r="T9" s="882">
        <v>0</v>
      </c>
      <c r="U9" s="882">
        <v>0</v>
      </c>
      <c r="V9" s="882">
        <v>0</v>
      </c>
      <c r="W9" s="882">
        <v>0</v>
      </c>
      <c r="X9" s="882">
        <v>0</v>
      </c>
      <c r="Y9" s="882">
        <v>0</v>
      </c>
      <c r="Z9" s="892">
        <v>0</v>
      </c>
      <c r="AA9" s="883">
        <v>0</v>
      </c>
      <c r="AB9" s="892">
        <v>0</v>
      </c>
      <c r="AC9" s="892">
        <v>0</v>
      </c>
      <c r="AD9" s="892">
        <v>0</v>
      </c>
      <c r="AE9" s="892">
        <v>0</v>
      </c>
      <c r="AF9" s="892">
        <v>0</v>
      </c>
      <c r="AG9" s="892">
        <v>0</v>
      </c>
      <c r="AH9" s="892">
        <v>0</v>
      </c>
      <c r="AI9" s="892">
        <v>0</v>
      </c>
      <c r="AJ9" s="892">
        <v>0</v>
      </c>
      <c r="AK9" s="892">
        <v>0</v>
      </c>
      <c r="AL9" s="892">
        <v>0</v>
      </c>
      <c r="AM9" s="883">
        <v>0</v>
      </c>
      <c r="AN9" s="883">
        <v>0</v>
      </c>
      <c r="AO9" s="862"/>
      <c r="AP9" s="884">
        <v>0</v>
      </c>
      <c r="AQ9" s="884">
        <v>0</v>
      </c>
      <c r="AR9" s="882">
        <v>0</v>
      </c>
      <c r="AS9" s="882">
        <v>0</v>
      </c>
      <c r="AT9" s="882">
        <v>0</v>
      </c>
      <c r="AU9" s="882">
        <v>0</v>
      </c>
      <c r="AV9" s="882">
        <v>0</v>
      </c>
      <c r="AW9" s="882">
        <v>0</v>
      </c>
      <c r="AX9" s="882">
        <v>0</v>
      </c>
      <c r="AY9" s="882">
        <v>0</v>
      </c>
      <c r="AZ9" s="882">
        <v>0</v>
      </c>
      <c r="BA9" s="882">
        <v>0</v>
      </c>
      <c r="BB9" s="882">
        <v>0</v>
      </c>
      <c r="BC9" s="882">
        <v>0</v>
      </c>
      <c r="BD9" s="883">
        <v>0</v>
      </c>
      <c r="BE9" s="883">
        <v>0</v>
      </c>
      <c r="BF9" s="883">
        <v>0</v>
      </c>
      <c r="BG9" s="883">
        <v>0</v>
      </c>
      <c r="BH9" s="883">
        <v>0</v>
      </c>
      <c r="BI9" s="883">
        <v>0</v>
      </c>
      <c r="BJ9" s="883">
        <v>0</v>
      </c>
      <c r="BK9" s="883">
        <v>0</v>
      </c>
      <c r="BL9" s="883">
        <v>0</v>
      </c>
      <c r="BM9" s="883">
        <v>0</v>
      </c>
      <c r="BN9" s="883">
        <v>0</v>
      </c>
      <c r="BO9" s="883">
        <v>0</v>
      </c>
      <c r="BP9" s="883">
        <v>0</v>
      </c>
      <c r="BQ9" s="883">
        <v>0</v>
      </c>
      <c r="BR9" s="885">
        <v>0</v>
      </c>
      <c r="BS9" s="865"/>
      <c r="BT9" s="884">
        <v>0</v>
      </c>
      <c r="BU9" s="884">
        <v>0</v>
      </c>
      <c r="BV9" s="882">
        <v>0</v>
      </c>
      <c r="BW9" s="882">
        <v>0</v>
      </c>
      <c r="BX9" s="882">
        <v>0</v>
      </c>
      <c r="BY9" s="882">
        <v>0</v>
      </c>
      <c r="BZ9" s="882">
        <v>0</v>
      </c>
      <c r="CA9" s="882">
        <v>0</v>
      </c>
      <c r="CB9" s="882">
        <v>0</v>
      </c>
      <c r="CC9" s="882">
        <v>0</v>
      </c>
      <c r="CD9" s="882">
        <v>0</v>
      </c>
      <c r="CE9" s="882">
        <v>0</v>
      </c>
      <c r="CF9" s="882">
        <v>0</v>
      </c>
      <c r="CG9" s="882">
        <v>0</v>
      </c>
      <c r="CH9" s="883">
        <v>0</v>
      </c>
      <c r="CI9" s="883">
        <v>0</v>
      </c>
      <c r="CJ9" s="883">
        <v>0</v>
      </c>
      <c r="CK9" s="883">
        <v>0</v>
      </c>
      <c r="CL9" s="883">
        <v>0</v>
      </c>
      <c r="CM9" s="883">
        <v>0</v>
      </c>
      <c r="CN9" s="883">
        <v>0</v>
      </c>
      <c r="CO9" s="883">
        <v>0</v>
      </c>
      <c r="CP9" s="883">
        <v>0</v>
      </c>
      <c r="CQ9" s="883">
        <v>0</v>
      </c>
      <c r="CR9" s="883">
        <v>0</v>
      </c>
      <c r="CS9" s="883">
        <v>0</v>
      </c>
      <c r="CT9" s="883">
        <v>0</v>
      </c>
      <c r="CU9" s="883">
        <v>0</v>
      </c>
      <c r="CV9" s="885">
        <v>0</v>
      </c>
      <c r="CW9" s="867"/>
      <c r="CX9" s="887">
        <v>35000</v>
      </c>
      <c r="CY9" s="887">
        <v>0</v>
      </c>
      <c r="CZ9" s="887">
        <v>0</v>
      </c>
      <c r="DA9" s="887">
        <v>0</v>
      </c>
      <c r="DB9" s="887">
        <v>0</v>
      </c>
      <c r="DC9" s="887">
        <v>0</v>
      </c>
      <c r="DD9" s="887">
        <v>0</v>
      </c>
      <c r="DE9" s="887">
        <v>0</v>
      </c>
      <c r="DF9" s="887">
        <v>0</v>
      </c>
      <c r="DG9" s="887">
        <v>0</v>
      </c>
      <c r="DH9" s="887">
        <v>0</v>
      </c>
      <c r="DI9" s="887">
        <v>0</v>
      </c>
      <c r="DJ9" s="887">
        <v>0</v>
      </c>
      <c r="DK9" s="887">
        <v>0</v>
      </c>
      <c r="DL9" s="848"/>
      <c r="DM9" s="887">
        <v>20073.18</v>
      </c>
      <c r="DN9" s="887">
        <v>0</v>
      </c>
      <c r="DO9" s="887">
        <v>0</v>
      </c>
      <c r="DP9" s="887">
        <v>0</v>
      </c>
      <c r="DQ9" s="887">
        <v>0</v>
      </c>
      <c r="DR9" s="887">
        <v>0</v>
      </c>
      <c r="DS9" s="887">
        <v>0</v>
      </c>
      <c r="DT9" s="887">
        <v>0</v>
      </c>
      <c r="DU9" s="887">
        <v>0</v>
      </c>
      <c r="DV9" s="887">
        <v>0</v>
      </c>
      <c r="DW9" s="887">
        <v>0</v>
      </c>
      <c r="DX9" s="887">
        <v>0</v>
      </c>
      <c r="DY9" s="887">
        <v>0</v>
      </c>
      <c r="DZ9" s="887">
        <v>0</v>
      </c>
      <c r="EA9" s="848"/>
      <c r="EB9" s="887">
        <v>55073.18</v>
      </c>
      <c r="EC9" s="887">
        <v>0</v>
      </c>
      <c r="ED9" s="870"/>
      <c r="EE9" s="887">
        <v>105000</v>
      </c>
      <c r="EF9" s="887">
        <v>0</v>
      </c>
      <c r="EG9" s="887">
        <v>0</v>
      </c>
      <c r="EH9" s="887">
        <v>0</v>
      </c>
      <c r="EI9" s="887">
        <v>0</v>
      </c>
      <c r="EJ9" s="887">
        <v>0</v>
      </c>
      <c r="EK9" s="887">
        <v>0</v>
      </c>
      <c r="EL9" s="887">
        <v>0</v>
      </c>
      <c r="EM9" s="887">
        <v>0</v>
      </c>
      <c r="EN9" s="887">
        <v>0</v>
      </c>
      <c r="EO9" s="887">
        <v>0</v>
      </c>
      <c r="EP9" s="887">
        <v>0</v>
      </c>
      <c r="EQ9" s="887">
        <v>0</v>
      </c>
      <c r="ER9" s="887">
        <v>0</v>
      </c>
      <c r="ES9" s="887">
        <v>0</v>
      </c>
      <c r="ET9" s="887">
        <v>0</v>
      </c>
      <c r="EU9" s="848"/>
      <c r="EV9" s="887">
        <v>61403.46</v>
      </c>
      <c r="EW9" s="887">
        <v>0</v>
      </c>
      <c r="EX9" s="887">
        <v>0</v>
      </c>
      <c r="EY9" s="887">
        <v>0</v>
      </c>
      <c r="EZ9" s="887">
        <v>0</v>
      </c>
      <c r="FA9" s="887">
        <v>0</v>
      </c>
      <c r="FB9" s="887">
        <v>0</v>
      </c>
      <c r="FC9" s="887">
        <v>0</v>
      </c>
      <c r="FD9" s="887">
        <v>0</v>
      </c>
      <c r="FE9" s="887">
        <v>0</v>
      </c>
      <c r="FF9" s="887">
        <v>0</v>
      </c>
      <c r="FG9" s="887">
        <v>0</v>
      </c>
      <c r="FH9" s="887">
        <v>0</v>
      </c>
      <c r="FI9" s="887">
        <v>0</v>
      </c>
      <c r="FJ9" s="887">
        <v>0</v>
      </c>
      <c r="FK9" s="887">
        <v>0</v>
      </c>
      <c r="FL9" s="848"/>
      <c r="FM9" s="887">
        <v>166404.46</v>
      </c>
      <c r="FN9" s="887">
        <v>0</v>
      </c>
      <c r="FO9" s="887">
        <v>0</v>
      </c>
      <c r="FP9" s="887">
        <v>0</v>
      </c>
      <c r="FQ9" s="887">
        <v>0</v>
      </c>
      <c r="FR9" s="887">
        <v>0</v>
      </c>
      <c r="FS9" s="887">
        <v>0</v>
      </c>
      <c r="FT9" s="887">
        <v>0</v>
      </c>
      <c r="FU9" s="887">
        <v>0</v>
      </c>
      <c r="FV9" s="887">
        <v>0</v>
      </c>
      <c r="FW9" s="887">
        <v>0</v>
      </c>
      <c r="FX9" s="887">
        <v>0</v>
      </c>
      <c r="FY9" s="887">
        <v>0</v>
      </c>
      <c r="FZ9" s="887">
        <v>0</v>
      </c>
      <c r="GA9" s="887">
        <v>0</v>
      </c>
      <c r="GB9" s="887">
        <v>0</v>
      </c>
      <c r="GC9" s="871"/>
      <c r="GD9" s="839"/>
      <c r="GE9" s="888"/>
      <c r="GF9" s="889"/>
      <c r="GG9" s="890"/>
      <c r="GH9" s="875"/>
      <c r="GI9" s="839"/>
      <c r="GJ9" s="888"/>
      <c r="GK9" s="889"/>
      <c r="GL9" s="890"/>
      <c r="GM9" s="876"/>
      <c r="GO9" s="891"/>
      <c r="GP9" s="891"/>
    </row>
    <row r="10" spans="1:198" ht="18" customHeight="1">
      <c r="A10" s="878"/>
      <c r="B10" s="1138"/>
      <c r="C10" s="879" t="s">
        <v>779</v>
      </c>
      <c r="D10" s="816" t="s">
        <v>768</v>
      </c>
      <c r="E10" s="880"/>
      <c r="F10" s="849"/>
      <c r="G10" s="880"/>
      <c r="H10" s="849"/>
      <c r="I10" s="880"/>
      <c r="J10" s="849"/>
      <c r="K10" s="880"/>
      <c r="L10" s="839"/>
      <c r="M10" s="881" t="s">
        <v>836</v>
      </c>
      <c r="N10" s="882"/>
      <c r="O10" s="882"/>
      <c r="P10" s="882">
        <v>0</v>
      </c>
      <c r="Q10" s="882"/>
      <c r="R10" s="882"/>
      <c r="S10" s="882"/>
      <c r="T10" s="882">
        <v>0</v>
      </c>
      <c r="U10" s="882"/>
      <c r="V10" s="882"/>
      <c r="W10" s="882">
        <v>0</v>
      </c>
      <c r="X10" s="882">
        <v>46</v>
      </c>
      <c r="Y10" s="882">
        <v>46</v>
      </c>
      <c r="Z10" s="892">
        <v>136</v>
      </c>
      <c r="AA10" s="883">
        <v>0</v>
      </c>
      <c r="AB10" s="892">
        <v>0</v>
      </c>
      <c r="AC10" s="892">
        <v>0</v>
      </c>
      <c r="AD10" s="892">
        <v>0</v>
      </c>
      <c r="AE10" s="892">
        <v>0</v>
      </c>
      <c r="AF10" s="892">
        <v>0</v>
      </c>
      <c r="AG10" s="892">
        <v>0</v>
      </c>
      <c r="AH10" s="892">
        <v>0</v>
      </c>
      <c r="AI10" s="892">
        <v>0</v>
      </c>
      <c r="AJ10" s="892">
        <v>0</v>
      </c>
      <c r="AK10" s="892">
        <v>0</v>
      </c>
      <c r="AL10" s="892">
        <v>0</v>
      </c>
      <c r="AM10" s="883">
        <v>0</v>
      </c>
      <c r="AN10" s="883">
        <v>182</v>
      </c>
      <c r="AO10" s="862"/>
      <c r="AP10" s="884">
        <v>0</v>
      </c>
      <c r="AQ10" s="884">
        <v>1.5889569604760328E-3</v>
      </c>
      <c r="AR10" s="882">
        <v>0</v>
      </c>
      <c r="AS10" s="882">
        <v>0</v>
      </c>
      <c r="AT10" s="882">
        <v>0</v>
      </c>
      <c r="AU10" s="882">
        <v>0</v>
      </c>
      <c r="AV10" s="882">
        <v>0</v>
      </c>
      <c r="AW10" s="882">
        <v>0</v>
      </c>
      <c r="AX10" s="882">
        <v>0</v>
      </c>
      <c r="AY10" s="882">
        <v>0</v>
      </c>
      <c r="AZ10" s="882">
        <v>0</v>
      </c>
      <c r="BA10" s="882">
        <v>0</v>
      </c>
      <c r="BB10" s="882">
        <v>17944.600000000002</v>
      </c>
      <c r="BC10" s="882">
        <v>17944.600000000002</v>
      </c>
      <c r="BD10" s="883">
        <v>53053.599999999875</v>
      </c>
      <c r="BE10" s="883">
        <v>0</v>
      </c>
      <c r="BF10" s="883">
        <v>0</v>
      </c>
      <c r="BG10" s="883">
        <v>0</v>
      </c>
      <c r="BH10" s="883">
        <v>0</v>
      </c>
      <c r="BI10" s="883">
        <v>0</v>
      </c>
      <c r="BJ10" s="883">
        <v>0</v>
      </c>
      <c r="BK10" s="883">
        <v>0</v>
      </c>
      <c r="BL10" s="883">
        <v>0</v>
      </c>
      <c r="BM10" s="883">
        <v>0</v>
      </c>
      <c r="BN10" s="883">
        <v>0</v>
      </c>
      <c r="BO10" s="883">
        <v>0</v>
      </c>
      <c r="BP10" s="883">
        <v>0</v>
      </c>
      <c r="BQ10" s="883">
        <v>0</v>
      </c>
      <c r="BR10" s="885">
        <v>70998.199999999881</v>
      </c>
      <c r="BS10" s="865"/>
      <c r="BT10" s="884">
        <v>0</v>
      </c>
      <c r="BU10" s="884">
        <v>1.6955897631832238E-3</v>
      </c>
      <c r="BV10" s="882">
        <v>0</v>
      </c>
      <c r="BW10" s="882">
        <v>0</v>
      </c>
      <c r="BX10" s="882">
        <v>0</v>
      </c>
      <c r="BY10" s="882">
        <v>0</v>
      </c>
      <c r="BZ10" s="882">
        <v>0</v>
      </c>
      <c r="CA10" s="882">
        <v>0</v>
      </c>
      <c r="CB10" s="882">
        <v>0</v>
      </c>
      <c r="CC10" s="882">
        <v>0</v>
      </c>
      <c r="CD10" s="882">
        <v>0</v>
      </c>
      <c r="CE10" s="882">
        <v>0</v>
      </c>
      <c r="CF10" s="882">
        <v>17944.600000000002</v>
      </c>
      <c r="CG10" s="882">
        <v>17944.600000000002</v>
      </c>
      <c r="CH10" s="883">
        <v>53053.599999999875</v>
      </c>
      <c r="CI10" s="883">
        <v>0</v>
      </c>
      <c r="CJ10" s="883">
        <v>0</v>
      </c>
      <c r="CK10" s="883">
        <v>0</v>
      </c>
      <c r="CL10" s="883">
        <v>0</v>
      </c>
      <c r="CM10" s="883">
        <v>0</v>
      </c>
      <c r="CN10" s="883">
        <v>0</v>
      </c>
      <c r="CO10" s="883">
        <v>0</v>
      </c>
      <c r="CP10" s="883">
        <v>0</v>
      </c>
      <c r="CQ10" s="883">
        <v>0</v>
      </c>
      <c r="CR10" s="883">
        <v>0</v>
      </c>
      <c r="CS10" s="883">
        <v>0</v>
      </c>
      <c r="CT10" s="883">
        <v>0</v>
      </c>
      <c r="CU10" s="883">
        <v>0</v>
      </c>
      <c r="CV10" s="885">
        <v>70998.199999999881</v>
      </c>
      <c r="CW10" s="867"/>
      <c r="CX10" s="887">
        <v>0</v>
      </c>
      <c r="CY10" s="887">
        <v>9100</v>
      </c>
      <c r="CZ10" s="887">
        <v>0</v>
      </c>
      <c r="DA10" s="887">
        <v>0</v>
      </c>
      <c r="DB10" s="887">
        <v>0</v>
      </c>
      <c r="DC10" s="887">
        <v>0</v>
      </c>
      <c r="DD10" s="887">
        <v>0</v>
      </c>
      <c r="DE10" s="887">
        <v>0</v>
      </c>
      <c r="DF10" s="887">
        <v>0</v>
      </c>
      <c r="DG10" s="887">
        <v>0</v>
      </c>
      <c r="DH10" s="887">
        <v>0</v>
      </c>
      <c r="DI10" s="887">
        <v>0</v>
      </c>
      <c r="DJ10" s="887">
        <v>0</v>
      </c>
      <c r="DK10" s="887">
        <v>9100</v>
      </c>
      <c r="DL10" s="848"/>
      <c r="DM10" s="887">
        <v>0</v>
      </c>
      <c r="DN10" s="887">
        <v>910</v>
      </c>
      <c r="DO10" s="887">
        <v>0</v>
      </c>
      <c r="DP10" s="887">
        <v>0</v>
      </c>
      <c r="DQ10" s="887">
        <v>0</v>
      </c>
      <c r="DR10" s="887">
        <v>0</v>
      </c>
      <c r="DS10" s="887">
        <v>0</v>
      </c>
      <c r="DT10" s="887">
        <v>0</v>
      </c>
      <c r="DU10" s="887">
        <v>0</v>
      </c>
      <c r="DV10" s="887">
        <v>0</v>
      </c>
      <c r="DW10" s="887">
        <v>0</v>
      </c>
      <c r="DX10" s="887">
        <v>0</v>
      </c>
      <c r="DY10" s="887">
        <v>0</v>
      </c>
      <c r="DZ10" s="887">
        <v>910</v>
      </c>
      <c r="EA10" s="848"/>
      <c r="EB10" s="887">
        <v>0</v>
      </c>
      <c r="EC10" s="887">
        <v>10010</v>
      </c>
      <c r="ED10" s="870"/>
      <c r="EE10" s="887">
        <v>0</v>
      </c>
      <c r="EF10" s="887">
        <v>0</v>
      </c>
      <c r="EG10" s="887">
        <v>0</v>
      </c>
      <c r="EH10" s="887">
        <v>0</v>
      </c>
      <c r="EI10" s="887">
        <v>0</v>
      </c>
      <c r="EJ10" s="887">
        <v>0</v>
      </c>
      <c r="EK10" s="887">
        <v>0</v>
      </c>
      <c r="EL10" s="887">
        <v>0</v>
      </c>
      <c r="EM10" s="887">
        <v>0</v>
      </c>
      <c r="EN10" s="887">
        <v>0</v>
      </c>
      <c r="EO10" s="887">
        <v>0</v>
      </c>
      <c r="EP10" s="887">
        <v>0</v>
      </c>
      <c r="EQ10" s="887">
        <v>0</v>
      </c>
      <c r="ER10" s="887">
        <v>0</v>
      </c>
      <c r="ES10" s="887">
        <v>9100</v>
      </c>
      <c r="ET10" s="887">
        <v>9100</v>
      </c>
      <c r="EU10" s="848"/>
      <c r="EV10" s="887">
        <v>0</v>
      </c>
      <c r="EW10" s="887">
        <v>0</v>
      </c>
      <c r="EX10" s="887">
        <v>0</v>
      </c>
      <c r="EY10" s="887">
        <v>0</v>
      </c>
      <c r="EZ10" s="887">
        <v>0</v>
      </c>
      <c r="FA10" s="887">
        <v>0</v>
      </c>
      <c r="FB10" s="887">
        <v>0</v>
      </c>
      <c r="FC10" s="887">
        <v>0</v>
      </c>
      <c r="FD10" s="887">
        <v>0</v>
      </c>
      <c r="FE10" s="887">
        <v>0</v>
      </c>
      <c r="FF10" s="887">
        <v>0</v>
      </c>
      <c r="FG10" s="887">
        <v>0</v>
      </c>
      <c r="FH10" s="887">
        <v>0</v>
      </c>
      <c r="FI10" s="887">
        <v>0</v>
      </c>
      <c r="FJ10" s="887">
        <v>910</v>
      </c>
      <c r="FK10" s="887">
        <v>910</v>
      </c>
      <c r="FL10" s="848"/>
      <c r="FM10" s="887">
        <v>0</v>
      </c>
      <c r="FN10" s="887">
        <v>0</v>
      </c>
      <c r="FO10" s="887">
        <v>0</v>
      </c>
      <c r="FP10" s="887">
        <v>0</v>
      </c>
      <c r="FQ10" s="887">
        <v>0</v>
      </c>
      <c r="FR10" s="887">
        <v>0</v>
      </c>
      <c r="FS10" s="887">
        <v>0</v>
      </c>
      <c r="FT10" s="887">
        <v>0</v>
      </c>
      <c r="FU10" s="887">
        <v>0</v>
      </c>
      <c r="FV10" s="887">
        <v>0</v>
      </c>
      <c r="FW10" s="887">
        <v>0</v>
      </c>
      <c r="FX10" s="887">
        <v>0</v>
      </c>
      <c r="FY10" s="887">
        <v>0</v>
      </c>
      <c r="FZ10" s="887">
        <v>0</v>
      </c>
      <c r="GA10" s="887">
        <v>10010</v>
      </c>
      <c r="GB10" s="887">
        <v>10010</v>
      </c>
      <c r="GC10" s="871"/>
      <c r="GD10" s="839"/>
      <c r="GE10" s="888"/>
      <c r="GF10" s="889"/>
      <c r="GG10" s="890"/>
      <c r="GH10" s="875"/>
      <c r="GI10" s="839"/>
      <c r="GJ10" s="888"/>
      <c r="GK10" s="889"/>
      <c r="GL10" s="890"/>
      <c r="GM10" s="876"/>
      <c r="GO10" s="891"/>
      <c r="GP10" s="891"/>
    </row>
    <row r="11" spans="1:198" ht="18" customHeight="1" thickBot="1">
      <c r="A11" s="878"/>
      <c r="B11" s="1138"/>
      <c r="C11" s="879" t="s">
        <v>839</v>
      </c>
      <c r="D11" s="816" t="s">
        <v>768</v>
      </c>
      <c r="E11" s="880"/>
      <c r="F11" s="849"/>
      <c r="G11" s="880"/>
      <c r="H11" s="849"/>
      <c r="I11" s="880"/>
      <c r="J11" s="849"/>
      <c r="K11" s="880"/>
      <c r="L11" s="839"/>
      <c r="M11" s="881" t="s">
        <v>837</v>
      </c>
      <c r="N11" s="882">
        <v>0</v>
      </c>
      <c r="O11" s="882">
        <v>0</v>
      </c>
      <c r="P11" s="882">
        <v>0</v>
      </c>
      <c r="Q11" s="882">
        <v>0</v>
      </c>
      <c r="R11" s="882">
        <v>0</v>
      </c>
      <c r="S11" s="882">
        <v>0</v>
      </c>
      <c r="T11" s="882">
        <v>0</v>
      </c>
      <c r="U11" s="882">
        <v>0</v>
      </c>
      <c r="V11" s="882">
        <v>0</v>
      </c>
      <c r="W11" s="882">
        <v>96</v>
      </c>
      <c r="X11" s="882">
        <v>0</v>
      </c>
      <c r="Y11" s="882">
        <v>96</v>
      </c>
      <c r="Z11" s="892">
        <v>0</v>
      </c>
      <c r="AA11" s="883">
        <v>0</v>
      </c>
      <c r="AB11" s="892">
        <v>0</v>
      </c>
      <c r="AC11" s="892">
        <v>0</v>
      </c>
      <c r="AD11" s="892">
        <v>0</v>
      </c>
      <c r="AE11" s="892">
        <v>0</v>
      </c>
      <c r="AF11" s="892">
        <v>0</v>
      </c>
      <c r="AG11" s="892">
        <v>0</v>
      </c>
      <c r="AH11" s="892">
        <v>0</v>
      </c>
      <c r="AI11" s="892">
        <v>0</v>
      </c>
      <c r="AJ11" s="892">
        <v>0</v>
      </c>
      <c r="AK11" s="892">
        <v>0</v>
      </c>
      <c r="AL11" s="892">
        <v>0</v>
      </c>
      <c r="AM11" s="883">
        <v>0</v>
      </c>
      <c r="AN11" s="883">
        <v>96</v>
      </c>
      <c r="AO11" s="862"/>
      <c r="AP11" s="884">
        <v>0</v>
      </c>
      <c r="AQ11" s="884">
        <v>1.3683394192196524E-3</v>
      </c>
      <c r="AR11" s="882">
        <v>0</v>
      </c>
      <c r="AS11" s="882">
        <v>0</v>
      </c>
      <c r="AT11" s="882">
        <v>0</v>
      </c>
      <c r="AU11" s="882">
        <v>0</v>
      </c>
      <c r="AV11" s="882">
        <v>0</v>
      </c>
      <c r="AW11" s="882">
        <v>0</v>
      </c>
      <c r="AX11" s="882">
        <v>0</v>
      </c>
      <c r="AY11" s="882">
        <v>0</v>
      </c>
      <c r="AZ11" s="882">
        <v>0</v>
      </c>
      <c r="BA11" s="882">
        <v>61140.507999999994</v>
      </c>
      <c r="BB11" s="882">
        <v>0</v>
      </c>
      <c r="BC11" s="882">
        <v>61140.507999999994</v>
      </c>
      <c r="BD11" s="883">
        <v>0</v>
      </c>
      <c r="BE11" s="883">
        <v>0</v>
      </c>
      <c r="BF11" s="883">
        <v>0</v>
      </c>
      <c r="BG11" s="883">
        <v>0</v>
      </c>
      <c r="BH11" s="883">
        <v>0</v>
      </c>
      <c r="BI11" s="883">
        <v>0</v>
      </c>
      <c r="BJ11" s="883">
        <v>0</v>
      </c>
      <c r="BK11" s="883">
        <v>0</v>
      </c>
      <c r="BL11" s="883">
        <v>0</v>
      </c>
      <c r="BM11" s="883">
        <v>0</v>
      </c>
      <c r="BN11" s="883">
        <v>0</v>
      </c>
      <c r="BO11" s="883">
        <v>0</v>
      </c>
      <c r="BP11" s="883">
        <v>0</v>
      </c>
      <c r="BQ11" s="883">
        <v>0</v>
      </c>
      <c r="BR11" s="885">
        <v>61140.507999999994</v>
      </c>
      <c r="BS11" s="865"/>
      <c r="BT11" s="884">
        <v>0</v>
      </c>
      <c r="BU11" s="884">
        <v>1.4601668701547668E-3</v>
      </c>
      <c r="BV11" s="882">
        <v>0</v>
      </c>
      <c r="BW11" s="882">
        <v>0</v>
      </c>
      <c r="BX11" s="882">
        <v>0</v>
      </c>
      <c r="BY11" s="882">
        <v>0</v>
      </c>
      <c r="BZ11" s="882">
        <v>0</v>
      </c>
      <c r="CA11" s="882">
        <v>0</v>
      </c>
      <c r="CB11" s="882">
        <v>0</v>
      </c>
      <c r="CC11" s="882">
        <v>0</v>
      </c>
      <c r="CD11" s="882">
        <v>0</v>
      </c>
      <c r="CE11" s="882">
        <v>61140.507999999994</v>
      </c>
      <c r="CF11" s="882">
        <v>0</v>
      </c>
      <c r="CG11" s="882">
        <v>61140.507999999994</v>
      </c>
      <c r="CH11" s="883">
        <v>0</v>
      </c>
      <c r="CI11" s="883">
        <v>0</v>
      </c>
      <c r="CJ11" s="883">
        <v>0</v>
      </c>
      <c r="CK11" s="883">
        <v>0</v>
      </c>
      <c r="CL11" s="883">
        <v>0</v>
      </c>
      <c r="CM11" s="883">
        <v>0</v>
      </c>
      <c r="CN11" s="883">
        <v>0</v>
      </c>
      <c r="CO11" s="883">
        <v>0</v>
      </c>
      <c r="CP11" s="883">
        <v>0</v>
      </c>
      <c r="CQ11" s="883">
        <v>0</v>
      </c>
      <c r="CR11" s="883">
        <v>0</v>
      </c>
      <c r="CS11" s="883">
        <v>0</v>
      </c>
      <c r="CT11" s="883">
        <v>0</v>
      </c>
      <c r="CU11" s="883">
        <v>0</v>
      </c>
      <c r="CV11" s="885">
        <v>61140.507999999994</v>
      </c>
      <c r="CW11" s="867"/>
      <c r="CX11" s="887">
        <v>0</v>
      </c>
      <c r="CY11" s="887">
        <v>0</v>
      </c>
      <c r="CZ11" s="887">
        <v>0</v>
      </c>
      <c r="DA11" s="887">
        <v>0</v>
      </c>
      <c r="DB11" s="887">
        <v>0</v>
      </c>
      <c r="DC11" s="887">
        <v>0</v>
      </c>
      <c r="DD11" s="887">
        <v>0</v>
      </c>
      <c r="DE11" s="887">
        <v>0</v>
      </c>
      <c r="DF11" s="887">
        <v>0</v>
      </c>
      <c r="DG11" s="887">
        <v>0</v>
      </c>
      <c r="DH11" s="887">
        <v>0</v>
      </c>
      <c r="DI11" s="887">
        <v>0</v>
      </c>
      <c r="DJ11" s="887">
        <v>0</v>
      </c>
      <c r="DK11" s="887">
        <v>0</v>
      </c>
      <c r="DL11" s="848"/>
      <c r="DM11" s="887">
        <v>0</v>
      </c>
      <c r="DN11" s="887">
        <v>0</v>
      </c>
      <c r="DO11" s="887">
        <v>0</v>
      </c>
      <c r="DP11" s="887">
        <v>0</v>
      </c>
      <c r="DQ11" s="887">
        <v>0</v>
      </c>
      <c r="DR11" s="887">
        <v>0</v>
      </c>
      <c r="DS11" s="887">
        <v>0</v>
      </c>
      <c r="DT11" s="887">
        <v>0</v>
      </c>
      <c r="DU11" s="887">
        <v>0</v>
      </c>
      <c r="DV11" s="887">
        <v>0</v>
      </c>
      <c r="DW11" s="887">
        <v>0</v>
      </c>
      <c r="DX11" s="887">
        <v>0</v>
      </c>
      <c r="DY11" s="887">
        <v>0</v>
      </c>
      <c r="DZ11" s="887">
        <v>0</v>
      </c>
      <c r="EA11" s="848"/>
      <c r="EB11" s="887">
        <v>0</v>
      </c>
      <c r="EC11" s="887">
        <v>0</v>
      </c>
      <c r="ED11" s="870"/>
      <c r="EE11" s="887">
        <v>0</v>
      </c>
      <c r="EF11" s="887">
        <v>0</v>
      </c>
      <c r="EG11" s="887">
        <v>0</v>
      </c>
      <c r="EH11" s="887">
        <v>0</v>
      </c>
      <c r="EI11" s="887">
        <v>0</v>
      </c>
      <c r="EJ11" s="887">
        <v>0</v>
      </c>
      <c r="EK11" s="887">
        <v>0</v>
      </c>
      <c r="EL11" s="887">
        <v>0</v>
      </c>
      <c r="EM11" s="887">
        <v>0</v>
      </c>
      <c r="EN11" s="887">
        <v>0</v>
      </c>
      <c r="EO11" s="887">
        <v>0</v>
      </c>
      <c r="EP11" s="887">
        <v>0</v>
      </c>
      <c r="EQ11" s="887">
        <v>0</v>
      </c>
      <c r="ER11" s="887">
        <v>0</v>
      </c>
      <c r="ES11" s="887">
        <v>0</v>
      </c>
      <c r="ET11" s="887">
        <v>0</v>
      </c>
      <c r="EU11" s="848"/>
      <c r="EV11" s="887">
        <v>0</v>
      </c>
      <c r="EW11" s="887">
        <v>0</v>
      </c>
      <c r="EX11" s="887">
        <v>0</v>
      </c>
      <c r="EY11" s="887">
        <v>0</v>
      </c>
      <c r="EZ11" s="887">
        <v>0</v>
      </c>
      <c r="FA11" s="887">
        <v>0</v>
      </c>
      <c r="FB11" s="887">
        <v>0</v>
      </c>
      <c r="FC11" s="887">
        <v>0</v>
      </c>
      <c r="FD11" s="887">
        <v>0</v>
      </c>
      <c r="FE11" s="887">
        <v>0</v>
      </c>
      <c r="FF11" s="887">
        <v>0</v>
      </c>
      <c r="FG11" s="887">
        <v>0</v>
      </c>
      <c r="FH11" s="887">
        <v>0</v>
      </c>
      <c r="FI11" s="887">
        <v>0</v>
      </c>
      <c r="FJ11" s="887">
        <v>0</v>
      </c>
      <c r="FK11" s="887">
        <v>0</v>
      </c>
      <c r="FL11" s="848"/>
      <c r="FM11" s="887">
        <v>0</v>
      </c>
      <c r="FN11" s="887">
        <v>0</v>
      </c>
      <c r="FO11" s="887">
        <v>0</v>
      </c>
      <c r="FP11" s="887">
        <v>0</v>
      </c>
      <c r="FQ11" s="887">
        <v>0</v>
      </c>
      <c r="FR11" s="887">
        <v>0</v>
      </c>
      <c r="FS11" s="887">
        <v>0</v>
      </c>
      <c r="FT11" s="887">
        <v>0</v>
      </c>
      <c r="FU11" s="887">
        <v>0</v>
      </c>
      <c r="FV11" s="887">
        <v>0</v>
      </c>
      <c r="FW11" s="887">
        <v>0</v>
      </c>
      <c r="FX11" s="887">
        <v>0</v>
      </c>
      <c r="FY11" s="887">
        <v>0</v>
      </c>
      <c r="FZ11" s="887">
        <v>0</v>
      </c>
      <c r="GA11" s="887">
        <v>0</v>
      </c>
      <c r="GB11" s="887">
        <v>0</v>
      </c>
      <c r="GC11" s="871"/>
      <c r="GD11" s="839"/>
      <c r="GE11" s="888"/>
      <c r="GF11" s="889"/>
      <c r="GG11" s="890"/>
      <c r="GH11" s="875"/>
      <c r="GI11" s="839"/>
      <c r="GJ11" s="888"/>
      <c r="GK11" s="889"/>
      <c r="GL11" s="890"/>
      <c r="GM11" s="876"/>
      <c r="GO11" s="891"/>
      <c r="GP11" s="891"/>
    </row>
    <row r="12" spans="1:198" s="848" customFormat="1" ht="18" customHeight="1" thickBot="1">
      <c r="A12" s="893"/>
      <c r="B12" s="1139"/>
      <c r="C12" s="894" t="s">
        <v>840</v>
      </c>
      <c r="D12" s="848" t="s">
        <v>768</v>
      </c>
      <c r="E12" s="895">
        <v>3.9022621295314525E-3</v>
      </c>
      <c r="F12" s="849"/>
      <c r="G12" s="895">
        <v>0.13027969084405691</v>
      </c>
      <c r="H12" s="849"/>
      <c r="I12" s="895">
        <v>1.8258253107415088</v>
      </c>
      <c r="J12" s="849"/>
      <c r="K12" s="895">
        <v>0.80705307665005432</v>
      </c>
      <c r="L12" s="839"/>
      <c r="M12" s="839"/>
      <c r="N12" s="896"/>
      <c r="O12" s="896"/>
      <c r="P12" s="896"/>
      <c r="Q12" s="896"/>
      <c r="R12" s="896">
        <v>0</v>
      </c>
      <c r="S12" s="896"/>
      <c r="T12" s="896"/>
      <c r="U12" s="896"/>
      <c r="V12" s="896">
        <v>0</v>
      </c>
      <c r="W12" s="896"/>
      <c r="X12" s="896"/>
      <c r="Y12" s="896"/>
      <c r="Z12" s="897"/>
      <c r="AA12" s="896"/>
      <c r="AB12" s="897"/>
      <c r="AC12" s="897"/>
      <c r="AD12" s="897"/>
      <c r="AE12" s="897"/>
      <c r="AF12" s="897"/>
      <c r="AG12" s="897"/>
      <c r="AH12" s="897"/>
      <c r="AI12" s="897"/>
      <c r="AJ12" s="897"/>
      <c r="AK12" s="897"/>
      <c r="AL12" s="897"/>
      <c r="AM12" s="897"/>
      <c r="AN12" s="896"/>
      <c r="AO12" s="862"/>
      <c r="AP12" s="898">
        <v>3.1041204514262215E-2</v>
      </c>
      <c r="AQ12" s="898">
        <v>0.47471395110722703</v>
      </c>
      <c r="AR12" s="899">
        <v>0</v>
      </c>
      <c r="AS12" s="899">
        <v>0</v>
      </c>
      <c r="AT12" s="899">
        <v>0</v>
      </c>
      <c r="AU12" s="899">
        <v>0</v>
      </c>
      <c r="AV12" s="899">
        <v>0</v>
      </c>
      <c r="AW12" s="899">
        <v>6457386.3991003688</v>
      </c>
      <c r="AX12" s="899">
        <v>624528.27645277255</v>
      </c>
      <c r="AY12" s="899">
        <v>0</v>
      </c>
      <c r="AZ12" s="900">
        <v>7081914.6755531412</v>
      </c>
      <c r="BA12" s="899">
        <v>11407460.456688553</v>
      </c>
      <c r="BB12" s="899">
        <v>129539.50408333851</v>
      </c>
      <c r="BC12" s="899">
        <v>11536999.960771892</v>
      </c>
      <c r="BD12" s="900">
        <v>2585451.1267797137</v>
      </c>
      <c r="BE12" s="900">
        <v>6930</v>
      </c>
      <c r="BF12" s="900">
        <v>0</v>
      </c>
      <c r="BG12" s="900">
        <v>0</v>
      </c>
      <c r="BH12" s="900">
        <v>0</v>
      </c>
      <c r="BI12" s="900">
        <v>0</v>
      </c>
      <c r="BJ12" s="900">
        <v>0</v>
      </c>
      <c r="BK12" s="900">
        <v>0</v>
      </c>
      <c r="BL12" s="900">
        <v>0</v>
      </c>
      <c r="BM12" s="900">
        <v>0</v>
      </c>
      <c r="BN12" s="900">
        <v>0</v>
      </c>
      <c r="BO12" s="900">
        <v>0</v>
      </c>
      <c r="BP12" s="900">
        <v>0</v>
      </c>
      <c r="BQ12" s="899">
        <v>6930</v>
      </c>
      <c r="BR12" s="899">
        <v>21211295.763104744</v>
      </c>
      <c r="BS12" s="865"/>
      <c r="BT12" s="901">
        <v>3.1407973823214815E-2</v>
      </c>
      <c r="BU12" s="901">
        <v>0.44875013152631044</v>
      </c>
      <c r="BV12" s="902">
        <v>0</v>
      </c>
      <c r="BW12" s="902">
        <v>0</v>
      </c>
      <c r="BX12" s="902">
        <v>0</v>
      </c>
      <c r="BY12" s="902">
        <v>0</v>
      </c>
      <c r="BZ12" s="902">
        <v>0</v>
      </c>
      <c r="CA12" s="902">
        <v>6457386.3991003688</v>
      </c>
      <c r="CB12" s="902">
        <v>624528.27645277255</v>
      </c>
      <c r="CC12" s="902">
        <v>0</v>
      </c>
      <c r="CD12" s="903">
        <v>7081914.6755531412</v>
      </c>
      <c r="CE12" s="903">
        <v>9003961.2737433631</v>
      </c>
      <c r="CF12" s="902">
        <v>129469.20743999328</v>
      </c>
      <c r="CG12" s="902">
        <v>9133430.4811833575</v>
      </c>
      <c r="CH12" s="903">
        <v>2567913.5315449545</v>
      </c>
      <c r="CI12" s="903">
        <v>6930</v>
      </c>
      <c r="CJ12" s="903">
        <v>0</v>
      </c>
      <c r="CK12" s="903">
        <v>0</v>
      </c>
      <c r="CL12" s="903">
        <v>0</v>
      </c>
      <c r="CM12" s="903">
        <v>0</v>
      </c>
      <c r="CN12" s="903">
        <v>0</v>
      </c>
      <c r="CO12" s="903">
        <v>0</v>
      </c>
      <c r="CP12" s="903">
        <v>0</v>
      </c>
      <c r="CQ12" s="903">
        <v>0</v>
      </c>
      <c r="CR12" s="903">
        <v>0</v>
      </c>
      <c r="CS12" s="903">
        <v>0</v>
      </c>
      <c r="CT12" s="903">
        <v>0</v>
      </c>
      <c r="CU12" s="902">
        <v>6930</v>
      </c>
      <c r="CV12" s="902">
        <v>18790188.688281454</v>
      </c>
      <c r="CW12" s="867"/>
      <c r="CX12" s="904">
        <v>534459.98</v>
      </c>
      <c r="CY12" s="904">
        <v>52018.31</v>
      </c>
      <c r="CZ12" s="904">
        <v>22754.799999999999</v>
      </c>
      <c r="DA12" s="904">
        <v>17750</v>
      </c>
      <c r="DB12" s="904">
        <v>0</v>
      </c>
      <c r="DC12" s="904">
        <v>0</v>
      </c>
      <c r="DD12" s="904">
        <v>0</v>
      </c>
      <c r="DE12" s="904">
        <v>0</v>
      </c>
      <c r="DF12" s="904">
        <v>0</v>
      </c>
      <c r="DG12" s="904">
        <v>0</v>
      </c>
      <c r="DH12" s="904">
        <v>0</v>
      </c>
      <c r="DI12" s="904">
        <v>0</v>
      </c>
      <c r="DJ12" s="904">
        <v>0</v>
      </c>
      <c r="DK12" s="904">
        <v>92523.1</v>
      </c>
      <c r="DM12" s="904">
        <v>228117.58</v>
      </c>
      <c r="DN12" s="904">
        <v>3614.69</v>
      </c>
      <c r="DO12" s="904">
        <v>1903.39</v>
      </c>
      <c r="DP12" s="904">
        <v>1307.19</v>
      </c>
      <c r="DQ12" s="904">
        <v>0</v>
      </c>
      <c r="DR12" s="904">
        <v>0</v>
      </c>
      <c r="DS12" s="904">
        <v>0</v>
      </c>
      <c r="DT12" s="904">
        <v>0</v>
      </c>
      <c r="DU12" s="904">
        <v>0</v>
      </c>
      <c r="DV12" s="904">
        <v>0</v>
      </c>
      <c r="DW12" s="904">
        <v>0</v>
      </c>
      <c r="DX12" s="904">
        <v>0</v>
      </c>
      <c r="DY12" s="904">
        <v>0</v>
      </c>
      <c r="DZ12" s="904">
        <v>6825.26</v>
      </c>
      <c r="EB12" s="904">
        <v>762577.56</v>
      </c>
      <c r="EC12" s="904">
        <v>99348.37</v>
      </c>
      <c r="ED12" s="870"/>
      <c r="EE12" s="905">
        <v>2823137.64</v>
      </c>
      <c r="EF12" s="905">
        <v>0</v>
      </c>
      <c r="EG12" s="905">
        <v>0</v>
      </c>
      <c r="EH12" s="905">
        <v>0</v>
      </c>
      <c r="EI12" s="905">
        <v>0</v>
      </c>
      <c r="EJ12" s="905">
        <v>0</v>
      </c>
      <c r="EK12" s="905">
        <v>764668.87</v>
      </c>
      <c r="EL12" s="905">
        <v>0</v>
      </c>
      <c r="EM12" s="905">
        <v>0</v>
      </c>
      <c r="EN12" s="905">
        <v>764668.87</v>
      </c>
      <c r="EO12" s="905">
        <v>1429714.89</v>
      </c>
      <c r="EP12" s="905">
        <v>0</v>
      </c>
      <c r="EQ12" s="905">
        <v>1429714.89</v>
      </c>
      <c r="ER12" s="905">
        <v>608823.27</v>
      </c>
      <c r="ES12" s="905">
        <v>92523.1</v>
      </c>
      <c r="ET12" s="905">
        <v>2895730.14</v>
      </c>
      <c r="EV12" s="906">
        <v>1068417.46</v>
      </c>
      <c r="EW12" s="906">
        <v>0</v>
      </c>
      <c r="EX12" s="906">
        <v>0</v>
      </c>
      <c r="EY12" s="906">
        <v>0</v>
      </c>
      <c r="EZ12" s="906">
        <v>0</v>
      </c>
      <c r="FA12" s="906">
        <v>0</v>
      </c>
      <c r="FB12" s="906">
        <v>98627.24</v>
      </c>
      <c r="FC12" s="906">
        <v>0</v>
      </c>
      <c r="FD12" s="906">
        <v>0</v>
      </c>
      <c r="FE12" s="906">
        <v>98627.24</v>
      </c>
      <c r="FF12" s="906">
        <v>105194.03</v>
      </c>
      <c r="FG12" s="906">
        <v>0</v>
      </c>
      <c r="FH12" s="906">
        <v>105194.03</v>
      </c>
      <c r="FI12" s="906">
        <v>34315.629999999997</v>
      </c>
      <c r="FJ12" s="906">
        <v>6825.26</v>
      </c>
      <c r="FK12" s="906">
        <v>244962.17</v>
      </c>
      <c r="FM12" s="906">
        <v>3891556.08</v>
      </c>
      <c r="FN12" s="906">
        <v>0</v>
      </c>
      <c r="FO12" s="906">
        <v>0</v>
      </c>
      <c r="FP12" s="906">
        <v>0</v>
      </c>
      <c r="FQ12" s="906">
        <v>0</v>
      </c>
      <c r="FR12" s="906">
        <v>0</v>
      </c>
      <c r="FS12" s="906">
        <v>863296.11</v>
      </c>
      <c r="FT12" s="906">
        <v>0</v>
      </c>
      <c r="FU12" s="906">
        <v>0</v>
      </c>
      <c r="FV12" s="906">
        <v>863296.11</v>
      </c>
      <c r="FW12" s="906">
        <v>1534908.92</v>
      </c>
      <c r="FX12" s="906">
        <v>0</v>
      </c>
      <c r="FY12" s="906">
        <v>1534908.92</v>
      </c>
      <c r="FZ12" s="906">
        <v>643138.9</v>
      </c>
      <c r="GA12" s="906">
        <v>99348.37</v>
      </c>
      <c r="GB12" s="906">
        <v>3140692.3</v>
      </c>
      <c r="GC12" s="871"/>
      <c r="GD12" s="839"/>
      <c r="GE12" s="816"/>
      <c r="GF12" s="816"/>
      <c r="GG12" s="816"/>
      <c r="GH12" s="875"/>
      <c r="GI12" s="839"/>
      <c r="GJ12" s="816"/>
      <c r="GK12" s="816"/>
      <c r="GL12" s="816"/>
      <c r="GM12" s="876"/>
      <c r="GO12" s="891"/>
      <c r="GP12" s="891"/>
    </row>
    <row r="13" spans="1:198" ht="4.5" customHeight="1" thickBot="1">
      <c r="A13" s="878"/>
      <c r="D13" s="816" t="s">
        <v>768</v>
      </c>
      <c r="E13" s="907"/>
      <c r="F13" s="849"/>
      <c r="G13" s="907"/>
      <c r="H13" s="849"/>
      <c r="I13" s="907"/>
      <c r="J13" s="849"/>
      <c r="K13" s="907"/>
      <c r="L13" s="839"/>
      <c r="M13" s="908"/>
      <c r="N13" s="831"/>
      <c r="O13" s="831"/>
      <c r="P13" s="831"/>
      <c r="Q13" s="831"/>
      <c r="R13" s="831"/>
      <c r="S13" s="831"/>
      <c r="T13" s="831"/>
      <c r="U13" s="831"/>
      <c r="V13" s="831"/>
      <c r="W13" s="831"/>
      <c r="X13" s="831"/>
      <c r="Y13" s="831"/>
      <c r="Z13" s="909"/>
      <c r="AA13" s="909"/>
      <c r="AB13" s="909"/>
      <c r="AC13" s="909"/>
      <c r="AD13" s="909"/>
      <c r="AE13" s="909"/>
      <c r="AF13" s="909"/>
      <c r="AG13" s="909"/>
      <c r="AH13" s="909"/>
      <c r="AI13" s="909"/>
      <c r="AJ13" s="909"/>
      <c r="AK13" s="909"/>
      <c r="AL13" s="909"/>
      <c r="AM13" s="831"/>
      <c r="AN13" s="831"/>
      <c r="AO13" s="862"/>
      <c r="AP13" s="910"/>
      <c r="AQ13" s="910"/>
      <c r="AR13" s="831"/>
      <c r="AS13" s="831"/>
      <c r="AT13" s="831"/>
      <c r="AU13" s="831"/>
      <c r="AV13" s="831"/>
      <c r="AW13" s="831"/>
      <c r="AX13" s="831"/>
      <c r="AY13" s="831"/>
      <c r="AZ13" s="831"/>
      <c r="BA13" s="831"/>
      <c r="BB13" s="831"/>
      <c r="BC13" s="831"/>
      <c r="BD13" s="831"/>
      <c r="BE13" s="831"/>
      <c r="BF13" s="831"/>
      <c r="BG13" s="831"/>
      <c r="BH13" s="831"/>
      <c r="BI13" s="831"/>
      <c r="BJ13" s="831"/>
      <c r="BK13" s="831"/>
      <c r="BL13" s="831"/>
      <c r="BM13" s="831"/>
      <c r="BN13" s="831"/>
      <c r="BO13" s="831"/>
      <c r="BP13" s="831"/>
      <c r="BQ13" s="831"/>
      <c r="BR13" s="831"/>
      <c r="BS13" s="865"/>
      <c r="BT13" s="910"/>
      <c r="BU13" s="910"/>
      <c r="BV13" s="831"/>
      <c r="BW13" s="831"/>
      <c r="BX13" s="831"/>
      <c r="BY13" s="831"/>
      <c r="BZ13" s="831"/>
      <c r="CA13" s="831"/>
      <c r="CB13" s="831"/>
      <c r="CC13" s="831"/>
      <c r="CD13" s="831"/>
      <c r="CE13" s="831"/>
      <c r="CF13" s="831"/>
      <c r="CG13" s="831"/>
      <c r="CH13" s="831"/>
      <c r="CI13" s="831"/>
      <c r="CJ13" s="831"/>
      <c r="CK13" s="831"/>
      <c r="CL13" s="831"/>
      <c r="CM13" s="831"/>
      <c r="CN13" s="831"/>
      <c r="CO13" s="831"/>
      <c r="CP13" s="831"/>
      <c r="CQ13" s="831"/>
      <c r="CR13" s="831"/>
      <c r="CS13" s="831"/>
      <c r="CT13" s="831"/>
      <c r="CU13" s="831"/>
      <c r="CV13" s="831"/>
      <c r="CW13" s="867"/>
      <c r="CX13" s="911"/>
      <c r="CY13" s="911"/>
      <c r="CZ13" s="911"/>
      <c r="DA13" s="911"/>
      <c r="DB13" s="911"/>
      <c r="DC13" s="911"/>
      <c r="DD13" s="911"/>
      <c r="DE13" s="911"/>
      <c r="DF13" s="911"/>
      <c r="DG13" s="911"/>
      <c r="DH13" s="911"/>
      <c r="DI13" s="911"/>
      <c r="DJ13" s="911"/>
      <c r="DK13" s="911"/>
      <c r="DL13" s="848"/>
      <c r="DM13" s="911"/>
      <c r="DN13" s="912"/>
      <c r="DO13" s="912"/>
      <c r="DP13" s="912"/>
      <c r="DQ13" s="912"/>
      <c r="DR13" s="912"/>
      <c r="DS13" s="912"/>
      <c r="DT13" s="912"/>
      <c r="DU13" s="912"/>
      <c r="DV13" s="912"/>
      <c r="DW13" s="912"/>
      <c r="DX13" s="912"/>
      <c r="DY13" s="912"/>
      <c r="DZ13" s="911"/>
      <c r="EA13" s="848"/>
      <c r="EB13" s="911"/>
      <c r="EC13" s="911"/>
      <c r="ED13" s="870"/>
      <c r="EE13" s="911"/>
      <c r="EF13" s="911"/>
      <c r="EG13" s="911"/>
      <c r="EH13" s="911"/>
      <c r="EI13" s="911"/>
      <c r="EJ13" s="911"/>
      <c r="EK13" s="911"/>
      <c r="EL13" s="911"/>
      <c r="EM13" s="911"/>
      <c r="EN13" s="911"/>
      <c r="EO13" s="911"/>
      <c r="EP13" s="911"/>
      <c r="EQ13" s="911"/>
      <c r="ER13" s="911"/>
      <c r="ES13" s="911"/>
      <c r="ET13" s="911"/>
      <c r="EU13" s="848"/>
      <c r="EV13" s="911"/>
      <c r="EW13" s="911"/>
      <c r="EX13" s="911"/>
      <c r="EY13" s="911"/>
      <c r="EZ13" s="911"/>
      <c r="FA13" s="911"/>
      <c r="FB13" s="911"/>
      <c r="FC13" s="911"/>
      <c r="FD13" s="911"/>
      <c r="FE13" s="911"/>
      <c r="FF13" s="911"/>
      <c r="FG13" s="911"/>
      <c r="FH13" s="911"/>
      <c r="FI13" s="911"/>
      <c r="FJ13" s="911"/>
      <c r="FK13" s="911"/>
      <c r="FL13" s="848"/>
      <c r="FM13" s="911"/>
      <c r="FN13" s="911"/>
      <c r="FO13" s="911"/>
      <c r="FP13" s="911"/>
      <c r="FQ13" s="911"/>
      <c r="FR13" s="911"/>
      <c r="FS13" s="911"/>
      <c r="FT13" s="911"/>
      <c r="FU13" s="911"/>
      <c r="FV13" s="911"/>
      <c r="FW13" s="911"/>
      <c r="FX13" s="911"/>
      <c r="FY13" s="911"/>
      <c r="FZ13" s="911"/>
      <c r="GA13" s="911"/>
      <c r="GB13" s="911"/>
      <c r="GC13" s="871"/>
      <c r="GD13" s="839"/>
      <c r="GE13" s="913"/>
      <c r="GF13" s="913"/>
      <c r="GG13" s="913"/>
      <c r="GH13" s="875"/>
      <c r="GI13" s="839"/>
      <c r="GJ13" s="913"/>
      <c r="GK13" s="913"/>
      <c r="GL13" s="913"/>
      <c r="GM13" s="876"/>
      <c r="GO13" s="891"/>
      <c r="GP13" s="891"/>
    </row>
    <row r="14" spans="1:198" ht="18" customHeight="1">
      <c r="A14" s="878"/>
      <c r="B14" s="1140" t="s">
        <v>841</v>
      </c>
      <c r="C14" s="855" t="s">
        <v>117</v>
      </c>
      <c r="D14" s="816" t="s">
        <v>768</v>
      </c>
      <c r="E14" s="857">
        <v>0</v>
      </c>
      <c r="F14" s="849"/>
      <c r="G14" s="880">
        <v>0</v>
      </c>
      <c r="H14" s="849"/>
      <c r="I14" s="857">
        <v>7.3608253112266361E-2</v>
      </c>
      <c r="J14" s="849"/>
      <c r="K14" s="857">
        <v>8.9746118012128617E-2</v>
      </c>
      <c r="L14" s="839"/>
      <c r="M14" s="914" t="s">
        <v>842</v>
      </c>
      <c r="N14" s="915">
        <v>0</v>
      </c>
      <c r="O14" s="915">
        <v>0</v>
      </c>
      <c r="P14" s="915">
        <v>0</v>
      </c>
      <c r="Q14" s="915">
        <v>0</v>
      </c>
      <c r="R14" s="915">
        <v>0</v>
      </c>
      <c r="S14" s="915">
        <v>0</v>
      </c>
      <c r="T14" s="915">
        <v>0</v>
      </c>
      <c r="U14" s="915">
        <v>0</v>
      </c>
      <c r="V14" s="915">
        <v>0</v>
      </c>
      <c r="W14" s="915">
        <v>1</v>
      </c>
      <c r="X14" s="915">
        <v>0</v>
      </c>
      <c r="Y14" s="915">
        <v>1</v>
      </c>
      <c r="Z14" s="916">
        <v>1</v>
      </c>
      <c r="AA14" s="916">
        <v>0</v>
      </c>
      <c r="AB14" s="916">
        <v>0</v>
      </c>
      <c r="AC14" s="916">
        <v>0</v>
      </c>
      <c r="AD14" s="916">
        <v>0</v>
      </c>
      <c r="AE14" s="916">
        <v>0</v>
      </c>
      <c r="AF14" s="916">
        <v>0</v>
      </c>
      <c r="AG14" s="916">
        <v>0</v>
      </c>
      <c r="AH14" s="916">
        <v>0</v>
      </c>
      <c r="AI14" s="916">
        <v>0</v>
      </c>
      <c r="AJ14" s="916">
        <v>0</v>
      </c>
      <c r="AK14" s="916">
        <v>0</v>
      </c>
      <c r="AL14" s="861">
        <v>0</v>
      </c>
      <c r="AM14" s="915">
        <v>0</v>
      </c>
      <c r="AN14" s="861">
        <v>2</v>
      </c>
      <c r="AO14" s="862"/>
      <c r="AP14" s="863">
        <v>0</v>
      </c>
      <c r="AQ14" s="863">
        <v>1.4621833958225982E-3</v>
      </c>
      <c r="AR14" s="915">
        <v>0</v>
      </c>
      <c r="AS14" s="915">
        <v>0</v>
      </c>
      <c r="AT14" s="915">
        <v>0</v>
      </c>
      <c r="AU14" s="915">
        <v>0</v>
      </c>
      <c r="AV14" s="915">
        <v>0</v>
      </c>
      <c r="AW14" s="915">
        <v>0</v>
      </c>
      <c r="AX14" s="915">
        <v>0</v>
      </c>
      <c r="AY14" s="915">
        <v>0</v>
      </c>
      <c r="AZ14" s="915">
        <v>0</v>
      </c>
      <c r="BA14" s="915">
        <v>65333.669668554678</v>
      </c>
      <c r="BB14" s="861">
        <v>0</v>
      </c>
      <c r="BC14" s="916">
        <v>65333.669668554678</v>
      </c>
      <c r="BD14" s="915">
        <v>0</v>
      </c>
      <c r="BE14" s="915">
        <v>0</v>
      </c>
      <c r="BF14" s="915">
        <v>0</v>
      </c>
      <c r="BG14" s="915">
        <v>0</v>
      </c>
      <c r="BH14" s="915">
        <v>0</v>
      </c>
      <c r="BI14" s="915">
        <v>0</v>
      </c>
      <c r="BJ14" s="915">
        <v>0</v>
      </c>
      <c r="BK14" s="915">
        <v>0</v>
      </c>
      <c r="BL14" s="915">
        <v>0</v>
      </c>
      <c r="BM14" s="915">
        <v>0</v>
      </c>
      <c r="BN14" s="915">
        <v>0</v>
      </c>
      <c r="BO14" s="915">
        <v>0</v>
      </c>
      <c r="BP14" s="915">
        <v>0</v>
      </c>
      <c r="BQ14" s="915">
        <v>0</v>
      </c>
      <c r="BR14" s="864">
        <v>65333.669668554678</v>
      </c>
      <c r="BS14" s="865"/>
      <c r="BT14" s="863">
        <v>0</v>
      </c>
      <c r="BU14" s="863">
        <v>1.560308592065655E-3</v>
      </c>
      <c r="BV14" s="915">
        <v>0</v>
      </c>
      <c r="BW14" s="915">
        <v>0</v>
      </c>
      <c r="BX14" s="915">
        <v>0</v>
      </c>
      <c r="BY14" s="915">
        <v>0</v>
      </c>
      <c r="BZ14" s="915">
        <v>0</v>
      </c>
      <c r="CA14" s="915">
        <v>0</v>
      </c>
      <c r="CB14" s="915">
        <v>0</v>
      </c>
      <c r="CC14" s="915">
        <v>0</v>
      </c>
      <c r="CD14" s="915">
        <v>0</v>
      </c>
      <c r="CE14" s="915">
        <v>65333.669668554678</v>
      </c>
      <c r="CF14" s="915">
        <v>0</v>
      </c>
      <c r="CG14" s="915">
        <v>65333.669668554678</v>
      </c>
      <c r="CH14" s="915">
        <v>0</v>
      </c>
      <c r="CI14" s="915">
        <v>0</v>
      </c>
      <c r="CJ14" s="915">
        <v>0</v>
      </c>
      <c r="CK14" s="915">
        <v>0</v>
      </c>
      <c r="CL14" s="915">
        <v>0</v>
      </c>
      <c r="CM14" s="915">
        <v>0</v>
      </c>
      <c r="CN14" s="915">
        <v>0</v>
      </c>
      <c r="CO14" s="915">
        <v>0</v>
      </c>
      <c r="CP14" s="915">
        <v>0</v>
      </c>
      <c r="CQ14" s="915">
        <v>0</v>
      </c>
      <c r="CR14" s="915">
        <v>0</v>
      </c>
      <c r="CS14" s="915">
        <v>0</v>
      </c>
      <c r="CT14" s="915">
        <v>0</v>
      </c>
      <c r="CU14" s="915">
        <v>0</v>
      </c>
      <c r="CV14" s="864">
        <v>65333.669668554678</v>
      </c>
      <c r="CW14" s="867"/>
      <c r="CX14" s="868">
        <v>32780.01</v>
      </c>
      <c r="CY14" s="868">
        <v>0</v>
      </c>
      <c r="CZ14" s="868">
        <v>0</v>
      </c>
      <c r="DA14" s="868">
        <v>0</v>
      </c>
      <c r="DB14" s="868">
        <v>0</v>
      </c>
      <c r="DC14" s="868">
        <v>0</v>
      </c>
      <c r="DD14" s="868">
        <v>0</v>
      </c>
      <c r="DE14" s="868">
        <v>0</v>
      </c>
      <c r="DF14" s="868">
        <v>0</v>
      </c>
      <c r="DG14" s="868">
        <v>0</v>
      </c>
      <c r="DH14" s="868">
        <v>0</v>
      </c>
      <c r="DI14" s="868">
        <v>0</v>
      </c>
      <c r="DJ14" s="868">
        <v>0</v>
      </c>
      <c r="DK14" s="868">
        <v>0</v>
      </c>
      <c r="DL14" s="848"/>
      <c r="DM14" s="868">
        <v>21942.57</v>
      </c>
      <c r="DN14" s="868">
        <v>0</v>
      </c>
      <c r="DO14" s="868">
        <v>0</v>
      </c>
      <c r="DP14" s="868">
        <v>0</v>
      </c>
      <c r="DQ14" s="868">
        <v>0</v>
      </c>
      <c r="DR14" s="868">
        <v>0</v>
      </c>
      <c r="DS14" s="868">
        <v>0</v>
      </c>
      <c r="DT14" s="868">
        <v>0</v>
      </c>
      <c r="DU14" s="868">
        <v>0</v>
      </c>
      <c r="DV14" s="868">
        <v>0</v>
      </c>
      <c r="DW14" s="868">
        <v>0</v>
      </c>
      <c r="DX14" s="868">
        <v>0</v>
      </c>
      <c r="DY14" s="868">
        <v>0</v>
      </c>
      <c r="DZ14" s="868">
        <v>0</v>
      </c>
      <c r="EA14" s="848"/>
      <c r="EB14" s="868">
        <v>54722.58</v>
      </c>
      <c r="EC14" s="868">
        <v>0</v>
      </c>
      <c r="ED14" s="870"/>
      <c r="EE14" s="868">
        <v>168160.04</v>
      </c>
      <c r="EF14" s="868">
        <v>0</v>
      </c>
      <c r="EG14" s="868">
        <v>0</v>
      </c>
      <c r="EH14" s="868">
        <v>0</v>
      </c>
      <c r="EI14" s="868">
        <v>0</v>
      </c>
      <c r="EJ14" s="868">
        <v>0</v>
      </c>
      <c r="EK14" s="868">
        <v>0</v>
      </c>
      <c r="EL14" s="868">
        <v>0</v>
      </c>
      <c r="EM14" s="868">
        <v>0</v>
      </c>
      <c r="EN14" s="868">
        <v>0</v>
      </c>
      <c r="EO14" s="868">
        <v>18750</v>
      </c>
      <c r="EP14" s="868">
        <v>0</v>
      </c>
      <c r="EQ14" s="868">
        <v>18750</v>
      </c>
      <c r="ER14" s="868">
        <v>3750</v>
      </c>
      <c r="ES14" s="868">
        <v>0</v>
      </c>
      <c r="ET14" s="868">
        <v>22500</v>
      </c>
      <c r="EU14" s="848"/>
      <c r="EV14" s="868">
        <v>92983.51</v>
      </c>
      <c r="EW14" s="868">
        <v>0</v>
      </c>
      <c r="EX14" s="868">
        <v>0</v>
      </c>
      <c r="EY14" s="868">
        <v>0</v>
      </c>
      <c r="EZ14" s="868">
        <v>0</v>
      </c>
      <c r="FA14" s="868">
        <v>0</v>
      </c>
      <c r="FB14" s="868">
        <v>456.24</v>
      </c>
      <c r="FC14" s="868">
        <v>0</v>
      </c>
      <c r="FD14" s="868">
        <v>0</v>
      </c>
      <c r="FE14" s="868">
        <v>456.24</v>
      </c>
      <c r="FF14" s="868">
        <v>80.38</v>
      </c>
      <c r="FG14" s="868">
        <v>0</v>
      </c>
      <c r="FH14" s="868">
        <v>80.38</v>
      </c>
      <c r="FI14" s="868">
        <v>400</v>
      </c>
      <c r="FJ14" s="868">
        <v>0</v>
      </c>
      <c r="FK14" s="868">
        <v>936.62</v>
      </c>
      <c r="FL14" s="848"/>
      <c r="FM14" s="868">
        <v>261143.55</v>
      </c>
      <c r="FN14" s="868">
        <v>0</v>
      </c>
      <c r="FO14" s="868">
        <v>0</v>
      </c>
      <c r="FP14" s="868">
        <v>0</v>
      </c>
      <c r="FQ14" s="868">
        <v>0</v>
      </c>
      <c r="FR14" s="868">
        <v>0</v>
      </c>
      <c r="FS14" s="868">
        <v>456.24</v>
      </c>
      <c r="FT14" s="868">
        <v>0</v>
      </c>
      <c r="FU14" s="868">
        <v>0</v>
      </c>
      <c r="FV14" s="868">
        <v>456.24</v>
      </c>
      <c r="FW14" s="868">
        <v>18830.38</v>
      </c>
      <c r="FX14" s="868">
        <v>0</v>
      </c>
      <c r="FY14" s="868">
        <v>18830.38</v>
      </c>
      <c r="FZ14" s="868">
        <v>4150</v>
      </c>
      <c r="GA14" s="868">
        <v>0</v>
      </c>
      <c r="GB14" s="868">
        <v>23436.62</v>
      </c>
      <c r="GC14" s="871"/>
      <c r="GD14" s="839"/>
      <c r="GE14" s="917"/>
      <c r="GF14" s="918"/>
      <c r="GG14" s="919"/>
      <c r="GH14" s="875"/>
      <c r="GI14" s="839"/>
      <c r="GJ14" s="917"/>
      <c r="GK14" s="918"/>
      <c r="GL14" s="919"/>
      <c r="GM14" s="876"/>
      <c r="GO14" s="891"/>
      <c r="GP14" s="891"/>
    </row>
    <row r="15" spans="1:198" ht="18" customHeight="1">
      <c r="A15" s="878"/>
      <c r="B15" s="1141"/>
      <c r="C15" s="920" t="s">
        <v>118</v>
      </c>
      <c r="D15" s="816" t="s">
        <v>768</v>
      </c>
      <c r="E15" s="880">
        <v>5.4092648794773615E-2</v>
      </c>
      <c r="F15" s="849"/>
      <c r="G15" s="880">
        <v>0.37119080591581138</v>
      </c>
      <c r="H15" s="849"/>
      <c r="I15" s="880">
        <v>0.66465825797252343</v>
      </c>
      <c r="J15" s="849"/>
      <c r="K15" s="880">
        <v>0.46635353559525411</v>
      </c>
      <c r="L15" s="839"/>
      <c r="M15" s="921" t="s">
        <v>838</v>
      </c>
      <c r="N15" s="922">
        <v>5</v>
      </c>
      <c r="O15" s="922">
        <v>8</v>
      </c>
      <c r="P15" s="922">
        <v>6</v>
      </c>
      <c r="Q15" s="922">
        <v>2</v>
      </c>
      <c r="R15" s="922">
        <v>21</v>
      </c>
      <c r="S15" s="922">
        <v>59</v>
      </c>
      <c r="T15" s="922">
        <v>46</v>
      </c>
      <c r="U15" s="922">
        <v>5</v>
      </c>
      <c r="V15" s="922">
        <v>110</v>
      </c>
      <c r="W15" s="922">
        <v>35</v>
      </c>
      <c r="X15" s="922">
        <v>36</v>
      </c>
      <c r="Y15" s="922">
        <v>71</v>
      </c>
      <c r="Z15" s="923">
        <v>59</v>
      </c>
      <c r="AA15" s="892">
        <v>2</v>
      </c>
      <c r="AB15" s="892">
        <v>2</v>
      </c>
      <c r="AC15" s="892">
        <v>0</v>
      </c>
      <c r="AD15" s="892">
        <v>0</v>
      </c>
      <c r="AE15" s="892">
        <v>0</v>
      </c>
      <c r="AF15" s="892">
        <v>0</v>
      </c>
      <c r="AG15" s="892">
        <v>0</v>
      </c>
      <c r="AH15" s="892">
        <v>0</v>
      </c>
      <c r="AI15" s="892">
        <v>0</v>
      </c>
      <c r="AJ15" s="892">
        <v>0</v>
      </c>
      <c r="AK15" s="892">
        <v>0</v>
      </c>
      <c r="AL15" s="883">
        <v>0</v>
      </c>
      <c r="AM15" s="922">
        <v>4</v>
      </c>
      <c r="AN15" s="883">
        <v>265</v>
      </c>
      <c r="AO15" s="862"/>
      <c r="AP15" s="884">
        <v>0.87123732723699399</v>
      </c>
      <c r="AQ15" s="884">
        <v>0.35365237799404886</v>
      </c>
      <c r="AR15" s="922">
        <v>75467.7849814152</v>
      </c>
      <c r="AS15" s="922">
        <v>192374.18790884456</v>
      </c>
      <c r="AT15" s="922">
        <v>17537.623441841974</v>
      </c>
      <c r="AU15" s="922">
        <v>0</v>
      </c>
      <c r="AV15" s="922">
        <v>285379.59633210173</v>
      </c>
      <c r="AW15" s="922">
        <v>4043949.7060660096</v>
      </c>
      <c r="AX15" s="922">
        <v>691151.38472413796</v>
      </c>
      <c r="AY15" s="922">
        <v>73021.582845128287</v>
      </c>
      <c r="AZ15" s="922">
        <v>4808122.673635276</v>
      </c>
      <c r="BA15" s="922">
        <v>4297253.5757541135</v>
      </c>
      <c r="BB15" s="882">
        <v>1024343.0998604361</v>
      </c>
      <c r="BC15" s="923">
        <v>5321596.6756145498</v>
      </c>
      <c r="BD15" s="922">
        <v>5192386.0528860288</v>
      </c>
      <c r="BE15" s="922">
        <v>39237.262905494033</v>
      </c>
      <c r="BF15" s="922">
        <v>155267.90441100919</v>
      </c>
      <c r="BG15" s="922">
        <v>0</v>
      </c>
      <c r="BH15" s="922">
        <v>0</v>
      </c>
      <c r="BI15" s="922">
        <v>0</v>
      </c>
      <c r="BJ15" s="922">
        <v>0</v>
      </c>
      <c r="BK15" s="922">
        <v>0</v>
      </c>
      <c r="BL15" s="922">
        <v>0</v>
      </c>
      <c r="BM15" s="922">
        <v>0</v>
      </c>
      <c r="BN15" s="922">
        <v>0</v>
      </c>
      <c r="BO15" s="922">
        <v>0</v>
      </c>
      <c r="BP15" s="922">
        <v>0</v>
      </c>
      <c r="BQ15" s="922">
        <v>194505.16731650324</v>
      </c>
      <c r="BR15" s="885">
        <v>15801990.16578446</v>
      </c>
      <c r="BS15" s="865"/>
      <c r="BT15" s="884">
        <v>0.88153148680472604</v>
      </c>
      <c r="BU15" s="884">
        <v>0.37666798166674709</v>
      </c>
      <c r="BV15" s="922">
        <v>75467.7849814152</v>
      </c>
      <c r="BW15" s="922">
        <v>192374.18790884456</v>
      </c>
      <c r="BX15" s="922">
        <v>17554.648459273536</v>
      </c>
      <c r="BY15" s="922">
        <v>0</v>
      </c>
      <c r="BZ15" s="922">
        <v>285396.62134953332</v>
      </c>
      <c r="CA15" s="922">
        <v>3996981.7308625826</v>
      </c>
      <c r="CB15" s="922">
        <v>739160.76447227027</v>
      </c>
      <c r="CC15" s="922">
        <v>72660.483513627143</v>
      </c>
      <c r="CD15" s="922">
        <v>4808802.9788484797</v>
      </c>
      <c r="CE15" s="922">
        <v>4297253.5757541135</v>
      </c>
      <c r="CF15" s="882">
        <v>1019277.6165584389</v>
      </c>
      <c r="CG15" s="923">
        <v>5316531.1923125526</v>
      </c>
      <c r="CH15" s="922">
        <v>5166709.1631290689</v>
      </c>
      <c r="CI15" s="922">
        <v>39237.262905494033</v>
      </c>
      <c r="CJ15" s="922">
        <v>155267.90441100919</v>
      </c>
      <c r="CK15" s="922">
        <v>0</v>
      </c>
      <c r="CL15" s="922">
        <v>0</v>
      </c>
      <c r="CM15" s="922">
        <v>0</v>
      </c>
      <c r="CN15" s="922">
        <v>0</v>
      </c>
      <c r="CO15" s="922">
        <v>0</v>
      </c>
      <c r="CP15" s="922">
        <v>0</v>
      </c>
      <c r="CQ15" s="922">
        <v>0</v>
      </c>
      <c r="CR15" s="922">
        <v>0</v>
      </c>
      <c r="CS15" s="922">
        <v>0</v>
      </c>
      <c r="CT15" s="922">
        <v>0</v>
      </c>
      <c r="CU15" s="922">
        <v>194505.16731650324</v>
      </c>
      <c r="CV15" s="885">
        <v>15771945.122956138</v>
      </c>
      <c r="CW15" s="867"/>
      <c r="CX15" s="887">
        <v>575082.78</v>
      </c>
      <c r="CY15" s="887">
        <v>60469.440000000002</v>
      </c>
      <c r="CZ15" s="887">
        <v>26740.45</v>
      </c>
      <c r="DA15" s="887">
        <v>190765.9</v>
      </c>
      <c r="DB15" s="887">
        <v>0</v>
      </c>
      <c r="DC15" s="887">
        <v>0</v>
      </c>
      <c r="DD15" s="887">
        <v>0</v>
      </c>
      <c r="DE15" s="887">
        <v>0</v>
      </c>
      <c r="DF15" s="887">
        <v>0</v>
      </c>
      <c r="DG15" s="887">
        <v>0</v>
      </c>
      <c r="DH15" s="887">
        <v>0</v>
      </c>
      <c r="DI15" s="887">
        <v>0</v>
      </c>
      <c r="DJ15" s="887">
        <v>0</v>
      </c>
      <c r="DK15" s="887">
        <v>277975.78999999998</v>
      </c>
      <c r="DL15" s="848"/>
      <c r="DM15" s="887">
        <v>358858.92</v>
      </c>
      <c r="DN15" s="887">
        <v>24069.87</v>
      </c>
      <c r="DO15" s="887">
        <v>24905.34</v>
      </c>
      <c r="DP15" s="887">
        <v>19719.57</v>
      </c>
      <c r="DQ15" s="887">
        <v>0</v>
      </c>
      <c r="DR15" s="887">
        <v>0</v>
      </c>
      <c r="DS15" s="887">
        <v>0</v>
      </c>
      <c r="DT15" s="887">
        <v>0</v>
      </c>
      <c r="DU15" s="887">
        <v>0</v>
      </c>
      <c r="DV15" s="887">
        <v>0</v>
      </c>
      <c r="DW15" s="887">
        <v>0</v>
      </c>
      <c r="DX15" s="887">
        <v>0</v>
      </c>
      <c r="DY15" s="887">
        <v>0</v>
      </c>
      <c r="DZ15" s="887">
        <v>68694.78</v>
      </c>
      <c r="EA15" s="848"/>
      <c r="EB15" s="887">
        <v>933941.69</v>
      </c>
      <c r="EC15" s="887">
        <v>346670.57</v>
      </c>
      <c r="ED15" s="870"/>
      <c r="EE15" s="887">
        <v>4486960.1900000004</v>
      </c>
      <c r="EF15" s="887">
        <v>13268.55</v>
      </c>
      <c r="EG15" s="887">
        <v>0</v>
      </c>
      <c r="EH15" s="887">
        <v>0</v>
      </c>
      <c r="EI15" s="887">
        <v>0</v>
      </c>
      <c r="EJ15" s="887">
        <v>13268.55</v>
      </c>
      <c r="EK15" s="887">
        <v>601325.43999999994</v>
      </c>
      <c r="EL15" s="887">
        <v>0</v>
      </c>
      <c r="EM15" s="887">
        <v>0</v>
      </c>
      <c r="EN15" s="887">
        <v>601325.43999999994</v>
      </c>
      <c r="EO15" s="887">
        <v>705390.35</v>
      </c>
      <c r="EP15" s="887">
        <v>0</v>
      </c>
      <c r="EQ15" s="887">
        <v>705390.35</v>
      </c>
      <c r="ER15" s="887">
        <v>697139.19999999995</v>
      </c>
      <c r="ES15" s="887">
        <v>277975.78999999998</v>
      </c>
      <c r="ET15" s="887">
        <v>2295099.33</v>
      </c>
      <c r="EU15" s="848"/>
      <c r="EV15" s="887">
        <v>2112674.2799999998</v>
      </c>
      <c r="EW15" s="887">
        <v>36200.980000000003</v>
      </c>
      <c r="EX15" s="887">
        <v>0</v>
      </c>
      <c r="EY15" s="887">
        <v>0</v>
      </c>
      <c r="EZ15" s="887">
        <v>0</v>
      </c>
      <c r="FA15" s="887">
        <v>36200.980000000003</v>
      </c>
      <c r="FB15" s="887">
        <v>210301.65</v>
      </c>
      <c r="FC15" s="887">
        <v>420</v>
      </c>
      <c r="FD15" s="887">
        <v>0</v>
      </c>
      <c r="FE15" s="887">
        <v>210721.65</v>
      </c>
      <c r="FF15" s="887">
        <v>241077.77</v>
      </c>
      <c r="FG15" s="887">
        <v>0</v>
      </c>
      <c r="FH15" s="887">
        <v>241077.77</v>
      </c>
      <c r="FI15" s="887">
        <v>225968.35</v>
      </c>
      <c r="FJ15" s="887">
        <v>68694.78</v>
      </c>
      <c r="FK15" s="887">
        <v>782663.53</v>
      </c>
      <c r="FL15" s="848"/>
      <c r="FM15" s="887">
        <v>6599634.4500000002</v>
      </c>
      <c r="FN15" s="887">
        <v>49469.53</v>
      </c>
      <c r="FO15" s="887">
        <v>0</v>
      </c>
      <c r="FP15" s="887">
        <v>0</v>
      </c>
      <c r="FQ15" s="887">
        <v>0</v>
      </c>
      <c r="FR15" s="887">
        <v>49469.53</v>
      </c>
      <c r="FS15" s="887">
        <v>811627.09</v>
      </c>
      <c r="FT15" s="887">
        <v>420</v>
      </c>
      <c r="FU15" s="887">
        <v>0</v>
      </c>
      <c r="FV15" s="887">
        <v>812047.09</v>
      </c>
      <c r="FW15" s="887">
        <v>946468.12</v>
      </c>
      <c r="FX15" s="887">
        <v>0</v>
      </c>
      <c r="FY15" s="887">
        <v>946468.12</v>
      </c>
      <c r="FZ15" s="887">
        <v>923107.55</v>
      </c>
      <c r="GA15" s="887">
        <v>346670.57</v>
      </c>
      <c r="GB15" s="887">
        <v>3077762.86</v>
      </c>
      <c r="GC15" s="871"/>
      <c r="GD15" s="839"/>
      <c r="GE15" s="924"/>
      <c r="GF15" s="925"/>
      <c r="GG15" s="926"/>
      <c r="GH15" s="875"/>
      <c r="GI15" s="839"/>
      <c r="GJ15" s="924"/>
      <c r="GK15" s="925"/>
      <c r="GL15" s="926"/>
      <c r="GM15" s="876"/>
      <c r="GO15" s="891"/>
      <c r="GP15" s="891"/>
    </row>
    <row r="16" spans="1:198" ht="18" customHeight="1">
      <c r="A16" s="878"/>
      <c r="B16" s="1141"/>
      <c r="C16" s="920" t="s">
        <v>843</v>
      </c>
      <c r="D16" s="816" t="s">
        <v>768</v>
      </c>
      <c r="E16" s="880"/>
      <c r="F16" s="849"/>
      <c r="G16" s="880"/>
      <c r="H16" s="849"/>
      <c r="I16" s="880"/>
      <c r="J16" s="849"/>
      <c r="K16" s="880"/>
      <c r="L16" s="839"/>
      <c r="M16" s="921" t="s">
        <v>838</v>
      </c>
      <c r="N16" s="922">
        <v>0</v>
      </c>
      <c r="O16" s="922">
        <v>0</v>
      </c>
      <c r="P16" s="922">
        <v>0</v>
      </c>
      <c r="Q16" s="922">
        <v>0</v>
      </c>
      <c r="R16" s="922">
        <v>0</v>
      </c>
      <c r="S16" s="922">
        <v>0</v>
      </c>
      <c r="T16" s="922">
        <v>0</v>
      </c>
      <c r="U16" s="922">
        <v>0</v>
      </c>
      <c r="V16" s="922">
        <v>0</v>
      </c>
      <c r="W16" s="922">
        <v>0</v>
      </c>
      <c r="X16" s="922">
        <v>0</v>
      </c>
      <c r="Y16" s="922">
        <v>0</v>
      </c>
      <c r="Z16" s="923">
        <v>0</v>
      </c>
      <c r="AA16" s="892">
        <v>0</v>
      </c>
      <c r="AB16" s="892">
        <v>0</v>
      </c>
      <c r="AC16" s="892">
        <v>0</v>
      </c>
      <c r="AD16" s="892">
        <v>0</v>
      </c>
      <c r="AE16" s="892">
        <v>0</v>
      </c>
      <c r="AF16" s="892">
        <v>0</v>
      </c>
      <c r="AG16" s="892">
        <v>0</v>
      </c>
      <c r="AH16" s="892">
        <v>0</v>
      </c>
      <c r="AI16" s="892">
        <v>0</v>
      </c>
      <c r="AJ16" s="892">
        <v>0</v>
      </c>
      <c r="AK16" s="892">
        <v>0</v>
      </c>
      <c r="AL16" s="883">
        <v>0</v>
      </c>
      <c r="AM16" s="922">
        <v>0</v>
      </c>
      <c r="AN16" s="883">
        <v>0</v>
      </c>
      <c r="AO16" s="862"/>
      <c r="AP16" s="884">
        <v>0</v>
      </c>
      <c r="AQ16" s="884">
        <v>0</v>
      </c>
      <c r="AR16" s="922">
        <v>0</v>
      </c>
      <c r="AS16" s="922">
        <v>0</v>
      </c>
      <c r="AT16" s="922">
        <v>0</v>
      </c>
      <c r="AU16" s="922">
        <v>0</v>
      </c>
      <c r="AV16" s="922">
        <v>0</v>
      </c>
      <c r="AW16" s="922">
        <v>0</v>
      </c>
      <c r="AX16" s="922">
        <v>0</v>
      </c>
      <c r="AY16" s="922">
        <v>0</v>
      </c>
      <c r="AZ16" s="922">
        <v>0</v>
      </c>
      <c r="BA16" s="922">
        <v>0</v>
      </c>
      <c r="BB16" s="882">
        <v>0</v>
      </c>
      <c r="BC16" s="923">
        <v>0</v>
      </c>
      <c r="BD16" s="922">
        <v>0</v>
      </c>
      <c r="BE16" s="922">
        <v>0</v>
      </c>
      <c r="BF16" s="922">
        <v>0</v>
      </c>
      <c r="BG16" s="922">
        <v>0</v>
      </c>
      <c r="BH16" s="922">
        <v>0</v>
      </c>
      <c r="BI16" s="922">
        <v>0</v>
      </c>
      <c r="BJ16" s="922">
        <v>0</v>
      </c>
      <c r="BK16" s="922">
        <v>0</v>
      </c>
      <c r="BL16" s="922">
        <v>0</v>
      </c>
      <c r="BM16" s="922">
        <v>0</v>
      </c>
      <c r="BN16" s="922">
        <v>0</v>
      </c>
      <c r="BO16" s="922">
        <v>0</v>
      </c>
      <c r="BP16" s="922">
        <v>0</v>
      </c>
      <c r="BQ16" s="922">
        <v>0</v>
      </c>
      <c r="BR16" s="885">
        <v>0</v>
      </c>
      <c r="BS16" s="865"/>
      <c r="BT16" s="884">
        <v>0</v>
      </c>
      <c r="BU16" s="884">
        <v>0</v>
      </c>
      <c r="BV16" s="922">
        <v>0</v>
      </c>
      <c r="BW16" s="922">
        <v>0</v>
      </c>
      <c r="BX16" s="922">
        <v>0</v>
      </c>
      <c r="BY16" s="922">
        <v>0</v>
      </c>
      <c r="BZ16" s="922">
        <v>0</v>
      </c>
      <c r="CA16" s="922">
        <v>0</v>
      </c>
      <c r="CB16" s="922">
        <v>0</v>
      </c>
      <c r="CC16" s="922">
        <v>0</v>
      </c>
      <c r="CD16" s="922">
        <v>0</v>
      </c>
      <c r="CE16" s="922">
        <v>0</v>
      </c>
      <c r="CF16" s="882">
        <v>0</v>
      </c>
      <c r="CG16" s="923">
        <v>0</v>
      </c>
      <c r="CH16" s="922">
        <v>0</v>
      </c>
      <c r="CI16" s="922">
        <v>0</v>
      </c>
      <c r="CJ16" s="922">
        <v>0</v>
      </c>
      <c r="CK16" s="922">
        <v>0</v>
      </c>
      <c r="CL16" s="922">
        <v>0</v>
      </c>
      <c r="CM16" s="922">
        <v>0</v>
      </c>
      <c r="CN16" s="922">
        <v>0</v>
      </c>
      <c r="CO16" s="922">
        <v>0</v>
      </c>
      <c r="CP16" s="922">
        <v>0</v>
      </c>
      <c r="CQ16" s="922">
        <v>0</v>
      </c>
      <c r="CR16" s="922">
        <v>0</v>
      </c>
      <c r="CS16" s="922">
        <v>0</v>
      </c>
      <c r="CT16" s="922">
        <v>0</v>
      </c>
      <c r="CU16" s="922">
        <v>0</v>
      </c>
      <c r="CV16" s="885">
        <v>0</v>
      </c>
      <c r="CW16" s="867"/>
      <c r="CX16" s="887">
        <v>0</v>
      </c>
      <c r="CY16" s="887">
        <v>0</v>
      </c>
      <c r="CZ16" s="887">
        <v>0</v>
      </c>
      <c r="DA16" s="887">
        <v>0</v>
      </c>
      <c r="DB16" s="887">
        <v>0</v>
      </c>
      <c r="DC16" s="887">
        <v>0</v>
      </c>
      <c r="DD16" s="887">
        <v>0</v>
      </c>
      <c r="DE16" s="887">
        <v>0</v>
      </c>
      <c r="DF16" s="887">
        <v>0</v>
      </c>
      <c r="DG16" s="887">
        <v>0</v>
      </c>
      <c r="DH16" s="887">
        <v>0</v>
      </c>
      <c r="DI16" s="887">
        <v>0</v>
      </c>
      <c r="DJ16" s="887">
        <v>0</v>
      </c>
      <c r="DK16" s="887">
        <v>0</v>
      </c>
      <c r="DL16" s="848"/>
      <c r="DM16" s="887">
        <v>0</v>
      </c>
      <c r="DN16" s="887">
        <v>0</v>
      </c>
      <c r="DO16" s="887">
        <v>0</v>
      </c>
      <c r="DP16" s="887">
        <v>0</v>
      </c>
      <c r="DQ16" s="887">
        <v>0</v>
      </c>
      <c r="DR16" s="887">
        <v>0</v>
      </c>
      <c r="DS16" s="887">
        <v>0</v>
      </c>
      <c r="DT16" s="887">
        <v>0</v>
      </c>
      <c r="DU16" s="887">
        <v>0</v>
      </c>
      <c r="DV16" s="887">
        <v>0</v>
      </c>
      <c r="DW16" s="887">
        <v>0</v>
      </c>
      <c r="DX16" s="887">
        <v>0</v>
      </c>
      <c r="DY16" s="887">
        <v>0</v>
      </c>
      <c r="DZ16" s="887">
        <v>0</v>
      </c>
      <c r="EA16" s="848"/>
      <c r="EB16" s="887">
        <v>0</v>
      </c>
      <c r="EC16" s="887">
        <v>0</v>
      </c>
      <c r="ED16" s="870"/>
      <c r="EE16" s="887">
        <v>0</v>
      </c>
      <c r="EF16" s="887">
        <v>0</v>
      </c>
      <c r="EG16" s="887">
        <v>0</v>
      </c>
      <c r="EH16" s="887">
        <v>0</v>
      </c>
      <c r="EI16" s="887">
        <v>0</v>
      </c>
      <c r="EJ16" s="887">
        <v>0</v>
      </c>
      <c r="EK16" s="887">
        <v>0</v>
      </c>
      <c r="EL16" s="887">
        <v>0</v>
      </c>
      <c r="EM16" s="887">
        <v>0</v>
      </c>
      <c r="EN16" s="887">
        <v>0</v>
      </c>
      <c r="EO16" s="887">
        <v>0</v>
      </c>
      <c r="EP16" s="887">
        <v>0</v>
      </c>
      <c r="EQ16" s="887">
        <v>0</v>
      </c>
      <c r="ER16" s="887">
        <v>0</v>
      </c>
      <c r="ES16" s="887">
        <v>0</v>
      </c>
      <c r="ET16" s="887">
        <v>0</v>
      </c>
      <c r="EU16" s="848"/>
      <c r="EV16" s="887">
        <v>0</v>
      </c>
      <c r="EW16" s="887">
        <v>0</v>
      </c>
      <c r="EX16" s="887">
        <v>0</v>
      </c>
      <c r="EY16" s="887">
        <v>0</v>
      </c>
      <c r="EZ16" s="887">
        <v>0</v>
      </c>
      <c r="FA16" s="887">
        <v>0</v>
      </c>
      <c r="FB16" s="887">
        <v>0</v>
      </c>
      <c r="FC16" s="887">
        <v>0</v>
      </c>
      <c r="FD16" s="887">
        <v>0</v>
      </c>
      <c r="FE16" s="887">
        <v>0</v>
      </c>
      <c r="FF16" s="887">
        <v>0</v>
      </c>
      <c r="FG16" s="887">
        <v>0</v>
      </c>
      <c r="FH16" s="887">
        <v>0</v>
      </c>
      <c r="FI16" s="887">
        <v>0</v>
      </c>
      <c r="FJ16" s="887">
        <v>0</v>
      </c>
      <c r="FK16" s="887">
        <v>0</v>
      </c>
      <c r="FL16" s="848"/>
      <c r="FM16" s="887">
        <v>0</v>
      </c>
      <c r="FN16" s="887">
        <v>0</v>
      </c>
      <c r="FO16" s="887">
        <v>0</v>
      </c>
      <c r="FP16" s="887">
        <v>0</v>
      </c>
      <c r="FQ16" s="887">
        <v>0</v>
      </c>
      <c r="FR16" s="887">
        <v>0</v>
      </c>
      <c r="FS16" s="887">
        <v>0</v>
      </c>
      <c r="FT16" s="887">
        <v>0</v>
      </c>
      <c r="FU16" s="887">
        <v>0</v>
      </c>
      <c r="FV16" s="887">
        <v>0</v>
      </c>
      <c r="FW16" s="887">
        <v>0</v>
      </c>
      <c r="FX16" s="887">
        <v>0</v>
      </c>
      <c r="FY16" s="887">
        <v>0</v>
      </c>
      <c r="FZ16" s="887">
        <v>0</v>
      </c>
      <c r="GA16" s="887">
        <v>0</v>
      </c>
      <c r="GB16" s="887">
        <v>0</v>
      </c>
      <c r="GC16" s="871"/>
      <c r="GD16" s="839"/>
      <c r="GE16" s="924"/>
      <c r="GF16" s="925"/>
      <c r="GG16" s="926"/>
      <c r="GH16" s="875"/>
      <c r="GI16" s="839"/>
      <c r="GJ16" s="924"/>
      <c r="GK16" s="925"/>
      <c r="GL16" s="926"/>
      <c r="GM16" s="876"/>
      <c r="GO16" s="891"/>
      <c r="GP16" s="891"/>
    </row>
    <row r="17" spans="1:198" ht="18" customHeight="1">
      <c r="A17" s="878"/>
      <c r="B17" s="1141"/>
      <c r="C17" s="920" t="s">
        <v>844</v>
      </c>
      <c r="D17" s="816" t="s">
        <v>768</v>
      </c>
      <c r="E17" s="880"/>
      <c r="F17" s="849"/>
      <c r="G17" s="880"/>
      <c r="H17" s="849"/>
      <c r="I17" s="880"/>
      <c r="J17" s="849"/>
      <c r="K17" s="880"/>
      <c r="L17" s="839"/>
      <c r="M17" s="921" t="s">
        <v>838</v>
      </c>
      <c r="N17" s="922">
        <v>0</v>
      </c>
      <c r="O17" s="922">
        <v>0</v>
      </c>
      <c r="P17" s="922">
        <v>0</v>
      </c>
      <c r="Q17" s="922">
        <v>0</v>
      </c>
      <c r="R17" s="922">
        <v>0</v>
      </c>
      <c r="S17" s="922">
        <v>0</v>
      </c>
      <c r="T17" s="922">
        <v>0</v>
      </c>
      <c r="U17" s="922">
        <v>0</v>
      </c>
      <c r="V17" s="922">
        <v>0</v>
      </c>
      <c r="W17" s="922">
        <v>0</v>
      </c>
      <c r="X17" s="922">
        <v>0</v>
      </c>
      <c r="Y17" s="922">
        <v>0</v>
      </c>
      <c r="Z17" s="923">
        <v>0</v>
      </c>
      <c r="AA17" s="892">
        <v>0</v>
      </c>
      <c r="AB17" s="892">
        <v>0</v>
      </c>
      <c r="AC17" s="892">
        <v>0</v>
      </c>
      <c r="AD17" s="892">
        <v>0</v>
      </c>
      <c r="AE17" s="892">
        <v>0</v>
      </c>
      <c r="AF17" s="892">
        <v>0</v>
      </c>
      <c r="AG17" s="892">
        <v>0</v>
      </c>
      <c r="AH17" s="892">
        <v>0</v>
      </c>
      <c r="AI17" s="892">
        <v>0</v>
      </c>
      <c r="AJ17" s="892">
        <v>0</v>
      </c>
      <c r="AK17" s="892">
        <v>0</v>
      </c>
      <c r="AL17" s="883">
        <v>0</v>
      </c>
      <c r="AM17" s="922">
        <v>0</v>
      </c>
      <c r="AN17" s="883">
        <v>0</v>
      </c>
      <c r="AO17" s="862"/>
      <c r="AP17" s="884">
        <v>0</v>
      </c>
      <c r="AQ17" s="884">
        <v>0</v>
      </c>
      <c r="AR17" s="922">
        <v>0</v>
      </c>
      <c r="AS17" s="922">
        <v>0</v>
      </c>
      <c r="AT17" s="922">
        <v>0</v>
      </c>
      <c r="AU17" s="922">
        <v>0</v>
      </c>
      <c r="AV17" s="922">
        <v>0</v>
      </c>
      <c r="AW17" s="922">
        <v>0</v>
      </c>
      <c r="AX17" s="922">
        <v>0</v>
      </c>
      <c r="AY17" s="922">
        <v>0</v>
      </c>
      <c r="AZ17" s="922">
        <v>0</v>
      </c>
      <c r="BA17" s="922">
        <v>0</v>
      </c>
      <c r="BB17" s="882">
        <v>0</v>
      </c>
      <c r="BC17" s="923">
        <v>0</v>
      </c>
      <c r="BD17" s="922">
        <v>0</v>
      </c>
      <c r="BE17" s="922">
        <v>0</v>
      </c>
      <c r="BF17" s="922">
        <v>0</v>
      </c>
      <c r="BG17" s="922">
        <v>0</v>
      </c>
      <c r="BH17" s="922">
        <v>0</v>
      </c>
      <c r="BI17" s="922">
        <v>0</v>
      </c>
      <c r="BJ17" s="922">
        <v>0</v>
      </c>
      <c r="BK17" s="922">
        <v>0</v>
      </c>
      <c r="BL17" s="922">
        <v>0</v>
      </c>
      <c r="BM17" s="922">
        <v>0</v>
      </c>
      <c r="BN17" s="922">
        <v>0</v>
      </c>
      <c r="BO17" s="922">
        <v>0</v>
      </c>
      <c r="BP17" s="922">
        <v>0</v>
      </c>
      <c r="BQ17" s="922">
        <v>0</v>
      </c>
      <c r="BR17" s="885">
        <v>0</v>
      </c>
      <c r="BS17" s="865"/>
      <c r="BT17" s="884">
        <v>0</v>
      </c>
      <c r="BU17" s="884">
        <v>0</v>
      </c>
      <c r="BV17" s="922">
        <v>0</v>
      </c>
      <c r="BW17" s="922">
        <v>0</v>
      </c>
      <c r="BX17" s="922">
        <v>0</v>
      </c>
      <c r="BY17" s="922">
        <v>0</v>
      </c>
      <c r="BZ17" s="922">
        <v>0</v>
      </c>
      <c r="CA17" s="922">
        <v>0</v>
      </c>
      <c r="CB17" s="922">
        <v>0</v>
      </c>
      <c r="CC17" s="922">
        <v>0</v>
      </c>
      <c r="CD17" s="922">
        <v>0</v>
      </c>
      <c r="CE17" s="922">
        <v>0</v>
      </c>
      <c r="CF17" s="882">
        <v>0</v>
      </c>
      <c r="CG17" s="923">
        <v>0</v>
      </c>
      <c r="CH17" s="922">
        <v>0</v>
      </c>
      <c r="CI17" s="922">
        <v>0</v>
      </c>
      <c r="CJ17" s="922">
        <v>0</v>
      </c>
      <c r="CK17" s="922">
        <v>0</v>
      </c>
      <c r="CL17" s="922">
        <v>0</v>
      </c>
      <c r="CM17" s="922">
        <v>0</v>
      </c>
      <c r="CN17" s="922">
        <v>0</v>
      </c>
      <c r="CO17" s="922">
        <v>0</v>
      </c>
      <c r="CP17" s="922">
        <v>0</v>
      </c>
      <c r="CQ17" s="922">
        <v>0</v>
      </c>
      <c r="CR17" s="922">
        <v>0</v>
      </c>
      <c r="CS17" s="922">
        <v>0</v>
      </c>
      <c r="CT17" s="922">
        <v>0</v>
      </c>
      <c r="CU17" s="922">
        <v>0</v>
      </c>
      <c r="CV17" s="885">
        <v>0</v>
      </c>
      <c r="CW17" s="867"/>
      <c r="CX17" s="887">
        <v>0</v>
      </c>
      <c r="CY17" s="887">
        <v>0</v>
      </c>
      <c r="CZ17" s="887">
        <v>0</v>
      </c>
      <c r="DA17" s="887">
        <v>0</v>
      </c>
      <c r="DB17" s="887">
        <v>0</v>
      </c>
      <c r="DC17" s="887">
        <v>0</v>
      </c>
      <c r="DD17" s="887">
        <v>0</v>
      </c>
      <c r="DE17" s="887">
        <v>0</v>
      </c>
      <c r="DF17" s="887">
        <v>0</v>
      </c>
      <c r="DG17" s="887">
        <v>0</v>
      </c>
      <c r="DH17" s="887">
        <v>0</v>
      </c>
      <c r="DI17" s="887">
        <v>0</v>
      </c>
      <c r="DJ17" s="887">
        <v>0</v>
      </c>
      <c r="DK17" s="887">
        <v>0</v>
      </c>
      <c r="DL17" s="848"/>
      <c r="DM17" s="887">
        <v>0</v>
      </c>
      <c r="DN17" s="887">
        <v>0</v>
      </c>
      <c r="DO17" s="887">
        <v>0</v>
      </c>
      <c r="DP17" s="887">
        <v>0</v>
      </c>
      <c r="DQ17" s="887">
        <v>0</v>
      </c>
      <c r="DR17" s="887">
        <v>0</v>
      </c>
      <c r="DS17" s="887">
        <v>0</v>
      </c>
      <c r="DT17" s="887">
        <v>0</v>
      </c>
      <c r="DU17" s="887">
        <v>0</v>
      </c>
      <c r="DV17" s="887">
        <v>0</v>
      </c>
      <c r="DW17" s="887">
        <v>0</v>
      </c>
      <c r="DX17" s="887">
        <v>0</v>
      </c>
      <c r="DY17" s="887">
        <v>0</v>
      </c>
      <c r="DZ17" s="887">
        <v>0</v>
      </c>
      <c r="EA17" s="848"/>
      <c r="EB17" s="887">
        <v>0</v>
      </c>
      <c r="EC17" s="887">
        <v>0</v>
      </c>
      <c r="ED17" s="870"/>
      <c r="EE17" s="887">
        <v>0</v>
      </c>
      <c r="EF17" s="887">
        <v>0</v>
      </c>
      <c r="EG17" s="887">
        <v>0</v>
      </c>
      <c r="EH17" s="887">
        <v>0</v>
      </c>
      <c r="EI17" s="887">
        <v>0</v>
      </c>
      <c r="EJ17" s="887">
        <v>0</v>
      </c>
      <c r="EK17" s="887">
        <v>0</v>
      </c>
      <c r="EL17" s="887">
        <v>0</v>
      </c>
      <c r="EM17" s="887">
        <v>0</v>
      </c>
      <c r="EN17" s="887">
        <v>0</v>
      </c>
      <c r="EO17" s="887">
        <v>0</v>
      </c>
      <c r="EP17" s="887">
        <v>0</v>
      </c>
      <c r="EQ17" s="887">
        <v>0</v>
      </c>
      <c r="ER17" s="887">
        <v>0</v>
      </c>
      <c r="ES17" s="887">
        <v>0</v>
      </c>
      <c r="ET17" s="887">
        <v>0</v>
      </c>
      <c r="EU17" s="848"/>
      <c r="EV17" s="887">
        <v>0</v>
      </c>
      <c r="EW17" s="887">
        <v>0</v>
      </c>
      <c r="EX17" s="887">
        <v>0</v>
      </c>
      <c r="EY17" s="887">
        <v>0</v>
      </c>
      <c r="EZ17" s="887">
        <v>0</v>
      </c>
      <c r="FA17" s="887">
        <v>0</v>
      </c>
      <c r="FB17" s="887">
        <v>0</v>
      </c>
      <c r="FC17" s="887">
        <v>0</v>
      </c>
      <c r="FD17" s="887">
        <v>0</v>
      </c>
      <c r="FE17" s="887">
        <v>0</v>
      </c>
      <c r="FF17" s="887">
        <v>0</v>
      </c>
      <c r="FG17" s="887">
        <v>0</v>
      </c>
      <c r="FH17" s="887">
        <v>0</v>
      </c>
      <c r="FI17" s="887">
        <v>0</v>
      </c>
      <c r="FJ17" s="887">
        <v>0</v>
      </c>
      <c r="FK17" s="887">
        <v>0</v>
      </c>
      <c r="FL17" s="848"/>
      <c r="FM17" s="887">
        <v>0</v>
      </c>
      <c r="FN17" s="887">
        <v>0</v>
      </c>
      <c r="FO17" s="887">
        <v>0</v>
      </c>
      <c r="FP17" s="887">
        <v>0</v>
      </c>
      <c r="FQ17" s="887">
        <v>0</v>
      </c>
      <c r="FR17" s="887">
        <v>0</v>
      </c>
      <c r="FS17" s="887">
        <v>0</v>
      </c>
      <c r="FT17" s="887">
        <v>0</v>
      </c>
      <c r="FU17" s="887">
        <v>0</v>
      </c>
      <c r="FV17" s="887">
        <v>0</v>
      </c>
      <c r="FW17" s="887">
        <v>0</v>
      </c>
      <c r="FX17" s="887">
        <v>0</v>
      </c>
      <c r="FY17" s="887">
        <v>0</v>
      </c>
      <c r="FZ17" s="887">
        <v>0</v>
      </c>
      <c r="GA17" s="887">
        <v>0</v>
      </c>
      <c r="GB17" s="887">
        <v>0</v>
      </c>
      <c r="GC17" s="871"/>
      <c r="GD17" s="839"/>
      <c r="GE17" s="924"/>
      <c r="GF17" s="925"/>
      <c r="GG17" s="926"/>
      <c r="GH17" s="875"/>
      <c r="GI17" s="839"/>
      <c r="GJ17" s="924"/>
      <c r="GK17" s="925"/>
      <c r="GL17" s="926"/>
      <c r="GM17" s="876"/>
      <c r="GO17" s="891"/>
      <c r="GP17" s="891"/>
    </row>
    <row r="18" spans="1:198" ht="18" customHeight="1">
      <c r="A18" s="878"/>
      <c r="B18" s="1141"/>
      <c r="C18" s="920" t="s">
        <v>119</v>
      </c>
      <c r="D18" s="816" t="s">
        <v>768</v>
      </c>
      <c r="E18" s="880">
        <v>5.3561701849768453E-2</v>
      </c>
      <c r="F18" s="849"/>
      <c r="G18" s="880">
        <v>2.8031921260957032E-2</v>
      </c>
      <c r="H18" s="849"/>
      <c r="I18" s="880">
        <v>0.21103484721047777</v>
      </c>
      <c r="J18" s="849"/>
      <c r="K18" s="880">
        <v>6.6884501819847744E-2</v>
      </c>
      <c r="L18" s="839"/>
      <c r="M18" s="921" t="s">
        <v>838</v>
      </c>
      <c r="N18" s="922">
        <v>0</v>
      </c>
      <c r="O18" s="922">
        <v>0</v>
      </c>
      <c r="P18" s="922">
        <v>0</v>
      </c>
      <c r="Q18" s="922">
        <v>0</v>
      </c>
      <c r="R18" s="922">
        <v>0</v>
      </c>
      <c r="S18" s="922">
        <v>0</v>
      </c>
      <c r="T18" s="922">
        <v>0</v>
      </c>
      <c r="U18" s="922">
        <v>0</v>
      </c>
      <c r="V18" s="922">
        <v>0</v>
      </c>
      <c r="W18" s="922">
        <v>41</v>
      </c>
      <c r="X18" s="922">
        <v>8</v>
      </c>
      <c r="Y18" s="922">
        <v>49</v>
      </c>
      <c r="Z18" s="923">
        <v>17</v>
      </c>
      <c r="AA18" s="892">
        <v>0</v>
      </c>
      <c r="AB18" s="892">
        <v>0</v>
      </c>
      <c r="AC18" s="892">
        <v>5</v>
      </c>
      <c r="AD18" s="892">
        <v>0</v>
      </c>
      <c r="AE18" s="892">
        <v>0</v>
      </c>
      <c r="AF18" s="892">
        <v>0</v>
      </c>
      <c r="AG18" s="892">
        <v>0</v>
      </c>
      <c r="AH18" s="892">
        <v>0</v>
      </c>
      <c r="AI18" s="892">
        <v>0</v>
      </c>
      <c r="AJ18" s="892">
        <v>0</v>
      </c>
      <c r="AK18" s="892">
        <v>0</v>
      </c>
      <c r="AL18" s="883">
        <v>0</v>
      </c>
      <c r="AM18" s="922">
        <v>5</v>
      </c>
      <c r="AN18" s="883">
        <v>71</v>
      </c>
      <c r="AO18" s="862"/>
      <c r="AP18" s="884">
        <v>9.7721468248743892E-2</v>
      </c>
      <c r="AQ18" s="884">
        <v>7.9669865577857261E-3</v>
      </c>
      <c r="AR18" s="922">
        <v>0</v>
      </c>
      <c r="AS18" s="922">
        <v>0</v>
      </c>
      <c r="AT18" s="922">
        <v>0</v>
      </c>
      <c r="AU18" s="922">
        <v>0</v>
      </c>
      <c r="AV18" s="922">
        <v>0</v>
      </c>
      <c r="AW18" s="922">
        <v>0</v>
      </c>
      <c r="AX18" s="922">
        <v>0</v>
      </c>
      <c r="AY18" s="922">
        <v>0</v>
      </c>
      <c r="AZ18" s="922">
        <v>0</v>
      </c>
      <c r="BA18" s="922">
        <v>247325.10750944502</v>
      </c>
      <c r="BB18" s="882">
        <v>0</v>
      </c>
      <c r="BC18" s="923">
        <v>247325.10750944502</v>
      </c>
      <c r="BD18" s="922">
        <v>86841.438634266189</v>
      </c>
      <c r="BE18" s="922">
        <v>0</v>
      </c>
      <c r="BF18" s="922">
        <v>0</v>
      </c>
      <c r="BG18" s="922">
        <v>21816.478630932117</v>
      </c>
      <c r="BH18" s="922">
        <v>0</v>
      </c>
      <c r="BI18" s="922">
        <v>0</v>
      </c>
      <c r="BJ18" s="922">
        <v>0</v>
      </c>
      <c r="BK18" s="922">
        <v>0</v>
      </c>
      <c r="BL18" s="922">
        <v>0</v>
      </c>
      <c r="BM18" s="922">
        <v>0</v>
      </c>
      <c r="BN18" s="922">
        <v>0</v>
      </c>
      <c r="BO18" s="922">
        <v>0</v>
      </c>
      <c r="BP18" s="922">
        <v>0</v>
      </c>
      <c r="BQ18" s="922">
        <v>21816.478630932117</v>
      </c>
      <c r="BR18" s="885">
        <v>355983.02477464336</v>
      </c>
      <c r="BS18" s="865"/>
      <c r="BT18" s="884">
        <v>8.7060539372059223E-2</v>
      </c>
      <c r="BU18" s="884">
        <v>6.764418827839013E-3</v>
      </c>
      <c r="BV18" s="922">
        <v>0</v>
      </c>
      <c r="BW18" s="922">
        <v>0</v>
      </c>
      <c r="BX18" s="922">
        <v>0</v>
      </c>
      <c r="BY18" s="922">
        <v>0</v>
      </c>
      <c r="BZ18" s="922">
        <v>0</v>
      </c>
      <c r="CA18" s="922">
        <v>0</v>
      </c>
      <c r="CB18" s="922">
        <v>0</v>
      </c>
      <c r="CC18" s="922">
        <v>0</v>
      </c>
      <c r="CD18" s="922">
        <v>0</v>
      </c>
      <c r="CE18" s="922">
        <v>208194.12341348428</v>
      </c>
      <c r="CF18" s="882">
        <v>0</v>
      </c>
      <c r="CG18" s="923">
        <v>208194.12341348428</v>
      </c>
      <c r="CH18" s="922">
        <v>55838.04018358943</v>
      </c>
      <c r="CI18" s="922">
        <v>0</v>
      </c>
      <c r="CJ18" s="922">
        <v>0</v>
      </c>
      <c r="CK18" s="922">
        <v>19209.438381613363</v>
      </c>
      <c r="CL18" s="922">
        <v>0</v>
      </c>
      <c r="CM18" s="922">
        <v>0</v>
      </c>
      <c r="CN18" s="922">
        <v>0</v>
      </c>
      <c r="CO18" s="922">
        <v>0</v>
      </c>
      <c r="CP18" s="922">
        <v>0</v>
      </c>
      <c r="CQ18" s="922">
        <v>0</v>
      </c>
      <c r="CR18" s="922">
        <v>0</v>
      </c>
      <c r="CS18" s="922">
        <v>0</v>
      </c>
      <c r="CT18" s="922">
        <v>0</v>
      </c>
      <c r="CU18" s="922">
        <v>19209.438381613363</v>
      </c>
      <c r="CV18" s="885">
        <v>283241.6019786871</v>
      </c>
      <c r="CW18" s="867"/>
      <c r="CX18" s="887">
        <v>165599.04000000001</v>
      </c>
      <c r="CY18" s="887">
        <v>0</v>
      </c>
      <c r="CZ18" s="887">
        <v>0</v>
      </c>
      <c r="DA18" s="887">
        <v>7503.38</v>
      </c>
      <c r="DB18" s="887">
        <v>0</v>
      </c>
      <c r="DC18" s="887">
        <v>0</v>
      </c>
      <c r="DD18" s="887">
        <v>0</v>
      </c>
      <c r="DE18" s="887">
        <v>0</v>
      </c>
      <c r="DF18" s="887">
        <v>0</v>
      </c>
      <c r="DG18" s="887">
        <v>0</v>
      </c>
      <c r="DH18" s="887">
        <v>0</v>
      </c>
      <c r="DI18" s="887">
        <v>0</v>
      </c>
      <c r="DJ18" s="887">
        <v>0</v>
      </c>
      <c r="DK18" s="887">
        <v>7503.38</v>
      </c>
      <c r="DL18" s="848"/>
      <c r="DM18" s="887">
        <v>108235.2</v>
      </c>
      <c r="DN18" s="887">
        <v>67.680000000000007</v>
      </c>
      <c r="DO18" s="887">
        <v>105.04</v>
      </c>
      <c r="DP18" s="887">
        <v>0</v>
      </c>
      <c r="DQ18" s="887">
        <v>0</v>
      </c>
      <c r="DR18" s="887">
        <v>0</v>
      </c>
      <c r="DS18" s="887">
        <v>0</v>
      </c>
      <c r="DT18" s="887">
        <v>0</v>
      </c>
      <c r="DU18" s="887">
        <v>0</v>
      </c>
      <c r="DV18" s="887">
        <v>0</v>
      </c>
      <c r="DW18" s="887">
        <v>0</v>
      </c>
      <c r="DX18" s="887">
        <v>0</v>
      </c>
      <c r="DY18" s="887">
        <v>0</v>
      </c>
      <c r="DZ18" s="887">
        <v>172.72</v>
      </c>
      <c r="EA18" s="848"/>
      <c r="EB18" s="887">
        <v>273834.25</v>
      </c>
      <c r="EC18" s="887">
        <v>7676.1</v>
      </c>
      <c r="ED18" s="870"/>
      <c r="EE18" s="887">
        <v>751852.08</v>
      </c>
      <c r="EF18" s="887">
        <v>0</v>
      </c>
      <c r="EG18" s="887">
        <v>0</v>
      </c>
      <c r="EH18" s="887">
        <v>0</v>
      </c>
      <c r="EI18" s="887">
        <v>0</v>
      </c>
      <c r="EJ18" s="887">
        <v>0</v>
      </c>
      <c r="EK18" s="887">
        <v>0</v>
      </c>
      <c r="EL18" s="887">
        <v>0</v>
      </c>
      <c r="EM18" s="887">
        <v>0</v>
      </c>
      <c r="EN18" s="887">
        <v>0</v>
      </c>
      <c r="EO18" s="887">
        <v>26189.87</v>
      </c>
      <c r="EP18" s="887">
        <v>0</v>
      </c>
      <c r="EQ18" s="887">
        <v>26189.87</v>
      </c>
      <c r="ER18" s="887">
        <v>19993.560000000001</v>
      </c>
      <c r="ES18" s="887">
        <v>7503.38</v>
      </c>
      <c r="ET18" s="887">
        <v>53686.81</v>
      </c>
      <c r="EU18" s="848"/>
      <c r="EV18" s="887">
        <v>454779.75</v>
      </c>
      <c r="EW18" s="887">
        <v>0</v>
      </c>
      <c r="EX18" s="887">
        <v>0</v>
      </c>
      <c r="EY18" s="887">
        <v>0</v>
      </c>
      <c r="EZ18" s="887">
        <v>0</v>
      </c>
      <c r="FA18" s="887">
        <v>0</v>
      </c>
      <c r="FB18" s="887">
        <v>7712.79</v>
      </c>
      <c r="FC18" s="887">
        <v>0</v>
      </c>
      <c r="FD18" s="887">
        <v>0</v>
      </c>
      <c r="FE18" s="887">
        <v>7712.79</v>
      </c>
      <c r="FF18" s="887">
        <v>9044.42</v>
      </c>
      <c r="FG18" s="887">
        <v>0</v>
      </c>
      <c r="FH18" s="887">
        <v>9044.42</v>
      </c>
      <c r="FI18" s="887">
        <v>10088.23</v>
      </c>
      <c r="FJ18" s="887">
        <v>172.72</v>
      </c>
      <c r="FK18" s="887">
        <v>27018.16</v>
      </c>
      <c r="FL18" s="848"/>
      <c r="FM18" s="887">
        <v>1206631.8500000001</v>
      </c>
      <c r="FN18" s="887">
        <v>0</v>
      </c>
      <c r="FO18" s="887">
        <v>0</v>
      </c>
      <c r="FP18" s="887">
        <v>0</v>
      </c>
      <c r="FQ18" s="887">
        <v>0</v>
      </c>
      <c r="FR18" s="887">
        <v>0</v>
      </c>
      <c r="FS18" s="887">
        <v>7712.79</v>
      </c>
      <c r="FT18" s="887">
        <v>0</v>
      </c>
      <c r="FU18" s="887">
        <v>0</v>
      </c>
      <c r="FV18" s="887">
        <v>7712.79</v>
      </c>
      <c r="FW18" s="887">
        <v>35234.29</v>
      </c>
      <c r="FX18" s="887">
        <v>0</v>
      </c>
      <c r="FY18" s="887">
        <v>35234.29</v>
      </c>
      <c r="FZ18" s="887">
        <v>30081.79</v>
      </c>
      <c r="GA18" s="887">
        <v>7676.1</v>
      </c>
      <c r="GB18" s="887">
        <v>80704.97</v>
      </c>
      <c r="GC18" s="871"/>
      <c r="GD18" s="839"/>
      <c r="GE18" s="924"/>
      <c r="GF18" s="925"/>
      <c r="GG18" s="926"/>
      <c r="GH18" s="875"/>
      <c r="GI18" s="839"/>
      <c r="GJ18" s="924"/>
      <c r="GK18" s="925"/>
      <c r="GL18" s="926"/>
      <c r="GM18" s="876"/>
      <c r="GO18" s="891"/>
      <c r="GP18" s="891"/>
    </row>
    <row r="19" spans="1:198" ht="18" customHeight="1">
      <c r="A19" s="878"/>
      <c r="B19" s="1141"/>
      <c r="C19" s="920" t="s">
        <v>845</v>
      </c>
      <c r="D19" s="816" t="s">
        <v>768</v>
      </c>
      <c r="E19" s="880">
        <v>0</v>
      </c>
      <c r="F19" s="849"/>
      <c r="G19" s="880">
        <v>0</v>
      </c>
      <c r="H19" s="849"/>
      <c r="I19" s="880">
        <v>0</v>
      </c>
      <c r="J19" s="849"/>
      <c r="K19" s="880">
        <v>0</v>
      </c>
      <c r="L19" s="839"/>
      <c r="M19" s="921" t="s">
        <v>838</v>
      </c>
      <c r="N19" s="922">
        <v>0</v>
      </c>
      <c r="O19" s="922">
        <v>0</v>
      </c>
      <c r="P19" s="922">
        <v>0</v>
      </c>
      <c r="Q19" s="922">
        <v>0</v>
      </c>
      <c r="R19" s="922">
        <v>0</v>
      </c>
      <c r="S19" s="922">
        <v>0</v>
      </c>
      <c r="T19" s="922">
        <v>0</v>
      </c>
      <c r="U19" s="922">
        <v>0</v>
      </c>
      <c r="V19" s="922">
        <v>0</v>
      </c>
      <c r="W19" s="922">
        <v>0</v>
      </c>
      <c r="X19" s="922">
        <v>0</v>
      </c>
      <c r="Y19" s="922">
        <v>0</v>
      </c>
      <c r="Z19" s="923">
        <v>0</v>
      </c>
      <c r="AA19" s="892">
        <v>0</v>
      </c>
      <c r="AB19" s="892">
        <v>0</v>
      </c>
      <c r="AC19" s="892">
        <v>0</v>
      </c>
      <c r="AD19" s="892">
        <v>0</v>
      </c>
      <c r="AE19" s="892">
        <v>0</v>
      </c>
      <c r="AF19" s="892">
        <v>0</v>
      </c>
      <c r="AG19" s="892">
        <v>0</v>
      </c>
      <c r="AH19" s="892">
        <v>0</v>
      </c>
      <c r="AI19" s="892">
        <v>0</v>
      </c>
      <c r="AJ19" s="892">
        <v>0</v>
      </c>
      <c r="AK19" s="892">
        <v>0</v>
      </c>
      <c r="AL19" s="883">
        <v>0</v>
      </c>
      <c r="AM19" s="922">
        <v>0</v>
      </c>
      <c r="AN19" s="883">
        <v>0</v>
      </c>
      <c r="AO19" s="862"/>
      <c r="AP19" s="884">
        <v>0</v>
      </c>
      <c r="AQ19" s="884">
        <v>0</v>
      </c>
      <c r="AR19" s="922">
        <v>0</v>
      </c>
      <c r="AS19" s="922">
        <v>0</v>
      </c>
      <c r="AT19" s="922">
        <v>0</v>
      </c>
      <c r="AU19" s="922">
        <v>0</v>
      </c>
      <c r="AV19" s="922">
        <v>0</v>
      </c>
      <c r="AW19" s="922">
        <v>0</v>
      </c>
      <c r="AX19" s="922">
        <v>0</v>
      </c>
      <c r="AY19" s="922">
        <v>0</v>
      </c>
      <c r="AZ19" s="922">
        <v>0</v>
      </c>
      <c r="BA19" s="922">
        <v>0</v>
      </c>
      <c r="BB19" s="882">
        <v>0</v>
      </c>
      <c r="BC19" s="923">
        <v>0</v>
      </c>
      <c r="BD19" s="922">
        <v>0</v>
      </c>
      <c r="BE19" s="922">
        <v>0</v>
      </c>
      <c r="BF19" s="922">
        <v>0</v>
      </c>
      <c r="BG19" s="922">
        <v>0</v>
      </c>
      <c r="BH19" s="922">
        <v>0</v>
      </c>
      <c r="BI19" s="922">
        <v>0</v>
      </c>
      <c r="BJ19" s="922">
        <v>0</v>
      </c>
      <c r="BK19" s="922">
        <v>0</v>
      </c>
      <c r="BL19" s="922">
        <v>0</v>
      </c>
      <c r="BM19" s="922">
        <v>0</v>
      </c>
      <c r="BN19" s="922">
        <v>0</v>
      </c>
      <c r="BO19" s="922">
        <v>0</v>
      </c>
      <c r="BP19" s="922">
        <v>0</v>
      </c>
      <c r="BQ19" s="922">
        <v>0</v>
      </c>
      <c r="BR19" s="885">
        <v>0</v>
      </c>
      <c r="BS19" s="865"/>
      <c r="BT19" s="884">
        <v>0</v>
      </c>
      <c r="BU19" s="884">
        <v>0</v>
      </c>
      <c r="BV19" s="922">
        <v>0</v>
      </c>
      <c r="BW19" s="922">
        <v>0</v>
      </c>
      <c r="BX19" s="922">
        <v>0</v>
      </c>
      <c r="BY19" s="922">
        <v>0</v>
      </c>
      <c r="BZ19" s="922">
        <v>0</v>
      </c>
      <c r="CA19" s="922">
        <v>0</v>
      </c>
      <c r="CB19" s="922">
        <v>0</v>
      </c>
      <c r="CC19" s="922">
        <v>0</v>
      </c>
      <c r="CD19" s="922">
        <v>0</v>
      </c>
      <c r="CE19" s="922">
        <v>0</v>
      </c>
      <c r="CF19" s="882">
        <v>0</v>
      </c>
      <c r="CG19" s="923">
        <v>0</v>
      </c>
      <c r="CH19" s="922">
        <v>0</v>
      </c>
      <c r="CI19" s="922">
        <v>0</v>
      </c>
      <c r="CJ19" s="922">
        <v>0</v>
      </c>
      <c r="CK19" s="922">
        <v>0</v>
      </c>
      <c r="CL19" s="922">
        <v>0</v>
      </c>
      <c r="CM19" s="922">
        <v>0</v>
      </c>
      <c r="CN19" s="922">
        <v>0</v>
      </c>
      <c r="CO19" s="922">
        <v>0</v>
      </c>
      <c r="CP19" s="922">
        <v>0</v>
      </c>
      <c r="CQ19" s="922">
        <v>0</v>
      </c>
      <c r="CR19" s="922">
        <v>0</v>
      </c>
      <c r="CS19" s="922">
        <v>0</v>
      </c>
      <c r="CT19" s="922">
        <v>0</v>
      </c>
      <c r="CU19" s="922">
        <v>0</v>
      </c>
      <c r="CV19" s="885">
        <v>0</v>
      </c>
      <c r="CW19" s="867"/>
      <c r="CX19" s="887">
        <v>53040</v>
      </c>
      <c r="CY19" s="887">
        <v>0</v>
      </c>
      <c r="CZ19" s="887">
        <v>0</v>
      </c>
      <c r="DA19" s="887">
        <v>0</v>
      </c>
      <c r="DB19" s="887">
        <v>0</v>
      </c>
      <c r="DC19" s="887">
        <v>0</v>
      </c>
      <c r="DD19" s="887">
        <v>0</v>
      </c>
      <c r="DE19" s="887">
        <v>0</v>
      </c>
      <c r="DF19" s="887">
        <v>0</v>
      </c>
      <c r="DG19" s="887">
        <v>0</v>
      </c>
      <c r="DH19" s="887">
        <v>0</v>
      </c>
      <c r="DI19" s="887">
        <v>0</v>
      </c>
      <c r="DJ19" s="887">
        <v>0</v>
      </c>
      <c r="DK19" s="887">
        <v>0</v>
      </c>
      <c r="DL19" s="848"/>
      <c r="DM19" s="887">
        <v>23698.95</v>
      </c>
      <c r="DN19" s="887">
        <v>0</v>
      </c>
      <c r="DO19" s="887">
        <v>0</v>
      </c>
      <c r="DP19" s="887">
        <v>0</v>
      </c>
      <c r="DQ19" s="887">
        <v>0</v>
      </c>
      <c r="DR19" s="887">
        <v>0</v>
      </c>
      <c r="DS19" s="887">
        <v>0</v>
      </c>
      <c r="DT19" s="887">
        <v>0</v>
      </c>
      <c r="DU19" s="887">
        <v>0</v>
      </c>
      <c r="DV19" s="887">
        <v>0</v>
      </c>
      <c r="DW19" s="887">
        <v>0</v>
      </c>
      <c r="DX19" s="887">
        <v>0</v>
      </c>
      <c r="DY19" s="887">
        <v>0</v>
      </c>
      <c r="DZ19" s="887">
        <v>0</v>
      </c>
      <c r="EA19" s="848"/>
      <c r="EB19" s="887">
        <v>76738.95</v>
      </c>
      <c r="EC19" s="887">
        <v>0</v>
      </c>
      <c r="ED19" s="870"/>
      <c r="EE19" s="887">
        <v>212160</v>
      </c>
      <c r="EF19" s="887">
        <v>0</v>
      </c>
      <c r="EG19" s="887">
        <v>0</v>
      </c>
      <c r="EH19" s="887">
        <v>0</v>
      </c>
      <c r="EI19" s="887">
        <v>0</v>
      </c>
      <c r="EJ19" s="887">
        <v>0</v>
      </c>
      <c r="EK19" s="887">
        <v>0</v>
      </c>
      <c r="EL19" s="887">
        <v>0</v>
      </c>
      <c r="EM19" s="887">
        <v>0</v>
      </c>
      <c r="EN19" s="887">
        <v>0</v>
      </c>
      <c r="EO19" s="887">
        <v>0</v>
      </c>
      <c r="EP19" s="887">
        <v>0</v>
      </c>
      <c r="EQ19" s="887">
        <v>0</v>
      </c>
      <c r="ER19" s="887">
        <v>0</v>
      </c>
      <c r="ES19" s="887">
        <v>0</v>
      </c>
      <c r="ET19" s="887">
        <v>0</v>
      </c>
      <c r="EU19" s="848"/>
      <c r="EV19" s="887">
        <v>99513.82</v>
      </c>
      <c r="EW19" s="887">
        <v>0</v>
      </c>
      <c r="EX19" s="887">
        <v>0</v>
      </c>
      <c r="EY19" s="887">
        <v>0</v>
      </c>
      <c r="EZ19" s="887">
        <v>0</v>
      </c>
      <c r="FA19" s="887">
        <v>0</v>
      </c>
      <c r="FB19" s="887">
        <v>0</v>
      </c>
      <c r="FC19" s="887">
        <v>0</v>
      </c>
      <c r="FD19" s="887">
        <v>0</v>
      </c>
      <c r="FE19" s="887">
        <v>0</v>
      </c>
      <c r="FF19" s="887">
        <v>0</v>
      </c>
      <c r="FG19" s="887">
        <v>0</v>
      </c>
      <c r="FH19" s="887">
        <v>0</v>
      </c>
      <c r="FI19" s="887">
        <v>0</v>
      </c>
      <c r="FJ19" s="887">
        <v>0</v>
      </c>
      <c r="FK19" s="887">
        <v>0</v>
      </c>
      <c r="FL19" s="848"/>
      <c r="FM19" s="887">
        <v>311673.84000000003</v>
      </c>
      <c r="FN19" s="887">
        <v>0</v>
      </c>
      <c r="FO19" s="887">
        <v>0</v>
      </c>
      <c r="FP19" s="887">
        <v>0</v>
      </c>
      <c r="FQ19" s="887">
        <v>0</v>
      </c>
      <c r="FR19" s="887">
        <v>0</v>
      </c>
      <c r="FS19" s="887">
        <v>0</v>
      </c>
      <c r="FT19" s="887">
        <v>0</v>
      </c>
      <c r="FU19" s="887">
        <v>0</v>
      </c>
      <c r="FV19" s="887">
        <v>0</v>
      </c>
      <c r="FW19" s="887">
        <v>0</v>
      </c>
      <c r="FX19" s="887">
        <v>0</v>
      </c>
      <c r="FY19" s="887">
        <v>0</v>
      </c>
      <c r="FZ19" s="887">
        <v>0</v>
      </c>
      <c r="GA19" s="887">
        <v>0</v>
      </c>
      <c r="GB19" s="887">
        <v>0</v>
      </c>
      <c r="GC19" s="871"/>
      <c r="GD19" s="839"/>
      <c r="GE19" s="924"/>
      <c r="GF19" s="925"/>
      <c r="GG19" s="926"/>
      <c r="GH19" s="875"/>
      <c r="GI19" s="839"/>
      <c r="GJ19" s="924"/>
      <c r="GK19" s="925"/>
      <c r="GL19" s="926"/>
      <c r="GM19" s="876"/>
      <c r="GO19" s="891"/>
      <c r="GP19" s="891"/>
    </row>
    <row r="20" spans="1:198" ht="18" customHeight="1">
      <c r="A20" s="878"/>
      <c r="B20" s="1141"/>
      <c r="C20" s="920" t="s">
        <v>846</v>
      </c>
      <c r="D20" s="816" t="s">
        <v>768</v>
      </c>
      <c r="E20" s="880"/>
      <c r="F20" s="849"/>
      <c r="G20" s="880"/>
      <c r="H20" s="849"/>
      <c r="I20" s="880"/>
      <c r="J20" s="849"/>
      <c r="K20" s="880"/>
      <c r="L20" s="839"/>
      <c r="M20" s="921" t="s">
        <v>838</v>
      </c>
      <c r="N20" s="922">
        <v>0</v>
      </c>
      <c r="O20" s="922">
        <v>0</v>
      </c>
      <c r="P20" s="922">
        <v>0</v>
      </c>
      <c r="Q20" s="922">
        <v>0</v>
      </c>
      <c r="R20" s="922">
        <v>0</v>
      </c>
      <c r="S20" s="922">
        <v>0</v>
      </c>
      <c r="T20" s="922">
        <v>0</v>
      </c>
      <c r="U20" s="922">
        <v>0</v>
      </c>
      <c r="V20" s="922">
        <v>0</v>
      </c>
      <c r="W20" s="922">
        <v>1</v>
      </c>
      <c r="X20" s="922">
        <v>0</v>
      </c>
      <c r="Y20" s="922">
        <v>1</v>
      </c>
      <c r="Z20" s="923">
        <v>0</v>
      </c>
      <c r="AA20" s="892">
        <v>0</v>
      </c>
      <c r="AB20" s="892">
        <v>0</v>
      </c>
      <c r="AC20" s="892">
        <v>0</v>
      </c>
      <c r="AD20" s="892">
        <v>0</v>
      </c>
      <c r="AE20" s="892">
        <v>0</v>
      </c>
      <c r="AF20" s="892">
        <v>0</v>
      </c>
      <c r="AG20" s="892">
        <v>0</v>
      </c>
      <c r="AH20" s="892">
        <v>0</v>
      </c>
      <c r="AI20" s="892">
        <v>0</v>
      </c>
      <c r="AJ20" s="892">
        <v>0</v>
      </c>
      <c r="AK20" s="892">
        <v>0</v>
      </c>
      <c r="AL20" s="883">
        <v>0</v>
      </c>
      <c r="AM20" s="922">
        <v>0</v>
      </c>
      <c r="AN20" s="883">
        <v>1</v>
      </c>
      <c r="AO20" s="862"/>
      <c r="AP20" s="884">
        <v>0</v>
      </c>
      <c r="AQ20" s="884">
        <v>8.8941357135269468E-3</v>
      </c>
      <c r="AR20" s="922">
        <v>0</v>
      </c>
      <c r="AS20" s="922">
        <v>0</v>
      </c>
      <c r="AT20" s="922">
        <v>0</v>
      </c>
      <c r="AU20" s="922">
        <v>0</v>
      </c>
      <c r="AV20" s="922">
        <v>0</v>
      </c>
      <c r="AW20" s="922">
        <v>0</v>
      </c>
      <c r="AX20" s="922">
        <v>0</v>
      </c>
      <c r="AY20" s="922">
        <v>0</v>
      </c>
      <c r="AZ20" s="922">
        <v>0</v>
      </c>
      <c r="BA20" s="922">
        <v>397410.15139072586</v>
      </c>
      <c r="BB20" s="882">
        <v>0</v>
      </c>
      <c r="BC20" s="923">
        <v>397410.15139072586</v>
      </c>
      <c r="BD20" s="922">
        <v>0</v>
      </c>
      <c r="BE20" s="922">
        <v>0</v>
      </c>
      <c r="BF20" s="922">
        <v>0</v>
      </c>
      <c r="BG20" s="922">
        <v>0</v>
      </c>
      <c r="BH20" s="922">
        <v>0</v>
      </c>
      <c r="BI20" s="922">
        <v>0</v>
      </c>
      <c r="BJ20" s="922">
        <v>0</v>
      </c>
      <c r="BK20" s="922">
        <v>0</v>
      </c>
      <c r="BL20" s="922">
        <v>0</v>
      </c>
      <c r="BM20" s="922">
        <v>0</v>
      </c>
      <c r="BN20" s="922">
        <v>0</v>
      </c>
      <c r="BO20" s="922">
        <v>0</v>
      </c>
      <c r="BP20" s="922">
        <v>0</v>
      </c>
      <c r="BQ20" s="922">
        <v>0</v>
      </c>
      <c r="BR20" s="885">
        <v>397410.15139072586</v>
      </c>
      <c r="BS20" s="865"/>
      <c r="BT20" s="884">
        <v>0</v>
      </c>
      <c r="BU20" s="884">
        <v>9.4910094126782248E-3</v>
      </c>
      <c r="BV20" s="922">
        <v>0</v>
      </c>
      <c r="BW20" s="922">
        <v>0</v>
      </c>
      <c r="BX20" s="922">
        <v>0</v>
      </c>
      <c r="BY20" s="922">
        <v>0</v>
      </c>
      <c r="BZ20" s="922">
        <v>0</v>
      </c>
      <c r="CA20" s="922">
        <v>0</v>
      </c>
      <c r="CB20" s="922">
        <v>0</v>
      </c>
      <c r="CC20" s="922">
        <v>0</v>
      </c>
      <c r="CD20" s="922">
        <v>0</v>
      </c>
      <c r="CE20" s="922">
        <v>397410.15139072586</v>
      </c>
      <c r="CF20" s="882">
        <v>0</v>
      </c>
      <c r="CG20" s="923">
        <v>397410.15139072586</v>
      </c>
      <c r="CH20" s="922">
        <v>0</v>
      </c>
      <c r="CI20" s="922">
        <v>0</v>
      </c>
      <c r="CJ20" s="922">
        <v>0</v>
      </c>
      <c r="CK20" s="922">
        <v>0</v>
      </c>
      <c r="CL20" s="922">
        <v>0</v>
      </c>
      <c r="CM20" s="922">
        <v>0</v>
      </c>
      <c r="CN20" s="922">
        <v>0</v>
      </c>
      <c r="CO20" s="922">
        <v>0</v>
      </c>
      <c r="CP20" s="922">
        <v>0</v>
      </c>
      <c r="CQ20" s="922">
        <v>0</v>
      </c>
      <c r="CR20" s="922">
        <v>0</v>
      </c>
      <c r="CS20" s="922">
        <v>0</v>
      </c>
      <c r="CT20" s="922">
        <v>0</v>
      </c>
      <c r="CU20" s="922">
        <v>0</v>
      </c>
      <c r="CV20" s="885">
        <v>397410.15139072586</v>
      </c>
      <c r="CW20" s="867"/>
      <c r="CX20" s="887">
        <v>0</v>
      </c>
      <c r="CY20" s="887">
        <v>0</v>
      </c>
      <c r="CZ20" s="887">
        <v>0</v>
      </c>
      <c r="DA20" s="887">
        <v>0</v>
      </c>
      <c r="DB20" s="887">
        <v>0</v>
      </c>
      <c r="DC20" s="887">
        <v>0</v>
      </c>
      <c r="DD20" s="887">
        <v>0</v>
      </c>
      <c r="DE20" s="887">
        <v>0</v>
      </c>
      <c r="DF20" s="887">
        <v>0</v>
      </c>
      <c r="DG20" s="887">
        <v>0</v>
      </c>
      <c r="DH20" s="887">
        <v>0</v>
      </c>
      <c r="DI20" s="887">
        <v>0</v>
      </c>
      <c r="DJ20" s="887">
        <v>0</v>
      </c>
      <c r="DK20" s="887">
        <v>0</v>
      </c>
      <c r="DL20" s="848"/>
      <c r="DM20" s="887">
        <v>0</v>
      </c>
      <c r="DN20" s="887">
        <v>0</v>
      </c>
      <c r="DO20" s="887">
        <v>0</v>
      </c>
      <c r="DP20" s="887">
        <v>0</v>
      </c>
      <c r="DQ20" s="887">
        <v>0</v>
      </c>
      <c r="DR20" s="887">
        <v>0</v>
      </c>
      <c r="DS20" s="887">
        <v>0</v>
      </c>
      <c r="DT20" s="887">
        <v>0</v>
      </c>
      <c r="DU20" s="887">
        <v>0</v>
      </c>
      <c r="DV20" s="887">
        <v>0</v>
      </c>
      <c r="DW20" s="887">
        <v>0</v>
      </c>
      <c r="DX20" s="887">
        <v>0</v>
      </c>
      <c r="DY20" s="887">
        <v>0</v>
      </c>
      <c r="DZ20" s="887">
        <v>0</v>
      </c>
      <c r="EA20" s="848"/>
      <c r="EB20" s="887">
        <v>0</v>
      </c>
      <c r="EC20" s="887">
        <v>0</v>
      </c>
      <c r="ED20" s="870"/>
      <c r="EE20" s="887">
        <v>0</v>
      </c>
      <c r="EF20" s="887">
        <v>0</v>
      </c>
      <c r="EG20" s="887">
        <v>0</v>
      </c>
      <c r="EH20" s="887">
        <v>0</v>
      </c>
      <c r="EI20" s="887">
        <v>0</v>
      </c>
      <c r="EJ20" s="887">
        <v>0</v>
      </c>
      <c r="EK20" s="887">
        <v>0</v>
      </c>
      <c r="EL20" s="887">
        <v>0</v>
      </c>
      <c r="EM20" s="887">
        <v>0</v>
      </c>
      <c r="EN20" s="887">
        <v>0</v>
      </c>
      <c r="EO20" s="887">
        <v>0</v>
      </c>
      <c r="EP20" s="887">
        <v>0</v>
      </c>
      <c r="EQ20" s="887">
        <v>0</v>
      </c>
      <c r="ER20" s="887">
        <v>0</v>
      </c>
      <c r="ES20" s="887">
        <v>0</v>
      </c>
      <c r="ET20" s="887">
        <v>0</v>
      </c>
      <c r="EU20" s="848"/>
      <c r="EV20" s="887">
        <v>0</v>
      </c>
      <c r="EW20" s="887">
        <v>0</v>
      </c>
      <c r="EX20" s="887">
        <v>0</v>
      </c>
      <c r="EY20" s="887">
        <v>0</v>
      </c>
      <c r="EZ20" s="887">
        <v>0</v>
      </c>
      <c r="FA20" s="887">
        <v>0</v>
      </c>
      <c r="FB20" s="887">
        <v>0</v>
      </c>
      <c r="FC20" s="887">
        <v>0</v>
      </c>
      <c r="FD20" s="887">
        <v>0</v>
      </c>
      <c r="FE20" s="887">
        <v>0</v>
      </c>
      <c r="FF20" s="887">
        <v>0</v>
      </c>
      <c r="FG20" s="887">
        <v>0</v>
      </c>
      <c r="FH20" s="887">
        <v>0</v>
      </c>
      <c r="FI20" s="887">
        <v>0</v>
      </c>
      <c r="FJ20" s="887">
        <v>0</v>
      </c>
      <c r="FK20" s="887">
        <v>0</v>
      </c>
      <c r="FL20" s="848"/>
      <c r="FM20" s="887">
        <v>0</v>
      </c>
      <c r="FN20" s="887">
        <v>0</v>
      </c>
      <c r="FO20" s="887">
        <v>0</v>
      </c>
      <c r="FP20" s="887">
        <v>0</v>
      </c>
      <c r="FQ20" s="887">
        <v>0</v>
      </c>
      <c r="FR20" s="887">
        <v>0</v>
      </c>
      <c r="FS20" s="887">
        <v>0</v>
      </c>
      <c r="FT20" s="887">
        <v>0</v>
      </c>
      <c r="FU20" s="887">
        <v>0</v>
      </c>
      <c r="FV20" s="887">
        <v>0</v>
      </c>
      <c r="FW20" s="887">
        <v>0</v>
      </c>
      <c r="FX20" s="887">
        <v>0</v>
      </c>
      <c r="FY20" s="887">
        <v>0</v>
      </c>
      <c r="FZ20" s="887">
        <v>0</v>
      </c>
      <c r="GA20" s="887">
        <v>0</v>
      </c>
      <c r="GB20" s="887">
        <v>0</v>
      </c>
      <c r="GC20" s="871"/>
      <c r="GD20" s="839"/>
      <c r="GE20" s="924"/>
      <c r="GF20" s="925"/>
      <c r="GG20" s="926"/>
      <c r="GH20" s="875"/>
      <c r="GI20" s="839"/>
      <c r="GJ20" s="924"/>
      <c r="GK20" s="925"/>
      <c r="GL20" s="926"/>
      <c r="GM20" s="876"/>
      <c r="GO20" s="891"/>
      <c r="GP20" s="891"/>
    </row>
    <row r="21" spans="1:198" ht="18" customHeight="1">
      <c r="A21" s="878"/>
      <c r="B21" s="1141"/>
      <c r="C21" s="920" t="s">
        <v>121</v>
      </c>
      <c r="D21" s="816" t="s">
        <v>768</v>
      </c>
      <c r="E21" s="880">
        <v>0</v>
      </c>
      <c r="F21" s="849"/>
      <c r="G21" s="880">
        <v>0</v>
      </c>
      <c r="H21" s="849"/>
      <c r="I21" s="880">
        <v>0</v>
      </c>
      <c r="J21" s="849"/>
      <c r="K21" s="880">
        <v>0</v>
      </c>
      <c r="L21" s="839"/>
      <c r="M21" s="921" t="s">
        <v>838</v>
      </c>
      <c r="N21" s="922">
        <v>0</v>
      </c>
      <c r="O21" s="922">
        <v>0</v>
      </c>
      <c r="P21" s="922">
        <v>0</v>
      </c>
      <c r="Q21" s="922">
        <v>0</v>
      </c>
      <c r="R21" s="922">
        <v>0</v>
      </c>
      <c r="S21" s="922">
        <v>0</v>
      </c>
      <c r="T21" s="922">
        <v>0</v>
      </c>
      <c r="U21" s="922">
        <v>0</v>
      </c>
      <c r="V21" s="922">
        <v>0</v>
      </c>
      <c r="W21" s="922">
        <v>0</v>
      </c>
      <c r="X21" s="922">
        <v>0</v>
      </c>
      <c r="Y21" s="922">
        <v>0</v>
      </c>
      <c r="Z21" s="923">
        <v>0</v>
      </c>
      <c r="AA21" s="892">
        <v>0</v>
      </c>
      <c r="AB21" s="892">
        <v>0</v>
      </c>
      <c r="AC21" s="892">
        <v>0</v>
      </c>
      <c r="AD21" s="892">
        <v>0</v>
      </c>
      <c r="AE21" s="892">
        <v>0</v>
      </c>
      <c r="AF21" s="892">
        <v>0</v>
      </c>
      <c r="AG21" s="892">
        <v>0</v>
      </c>
      <c r="AH21" s="892">
        <v>0</v>
      </c>
      <c r="AI21" s="892">
        <v>0</v>
      </c>
      <c r="AJ21" s="892">
        <v>0</v>
      </c>
      <c r="AK21" s="892">
        <v>0</v>
      </c>
      <c r="AL21" s="883">
        <v>0</v>
      </c>
      <c r="AM21" s="922">
        <v>0</v>
      </c>
      <c r="AN21" s="883">
        <v>0</v>
      </c>
      <c r="AO21" s="862"/>
      <c r="AP21" s="884">
        <v>0</v>
      </c>
      <c r="AQ21" s="884">
        <v>0</v>
      </c>
      <c r="AR21" s="922">
        <v>0</v>
      </c>
      <c r="AS21" s="922">
        <v>0</v>
      </c>
      <c r="AT21" s="922">
        <v>0</v>
      </c>
      <c r="AU21" s="922">
        <v>0</v>
      </c>
      <c r="AV21" s="922">
        <v>0</v>
      </c>
      <c r="AW21" s="922">
        <v>0</v>
      </c>
      <c r="AX21" s="922">
        <v>0</v>
      </c>
      <c r="AY21" s="922">
        <v>0</v>
      </c>
      <c r="AZ21" s="922">
        <v>0</v>
      </c>
      <c r="BA21" s="922">
        <v>0</v>
      </c>
      <c r="BB21" s="882">
        <v>0</v>
      </c>
      <c r="BC21" s="923">
        <v>0</v>
      </c>
      <c r="BD21" s="922">
        <v>0</v>
      </c>
      <c r="BE21" s="922">
        <v>0</v>
      </c>
      <c r="BF21" s="922">
        <v>0</v>
      </c>
      <c r="BG21" s="922">
        <v>0</v>
      </c>
      <c r="BH21" s="922">
        <v>0</v>
      </c>
      <c r="BI21" s="922">
        <v>0</v>
      </c>
      <c r="BJ21" s="922">
        <v>0</v>
      </c>
      <c r="BK21" s="922">
        <v>0</v>
      </c>
      <c r="BL21" s="922">
        <v>0</v>
      </c>
      <c r="BM21" s="922">
        <v>0</v>
      </c>
      <c r="BN21" s="922">
        <v>0</v>
      </c>
      <c r="BO21" s="922">
        <v>0</v>
      </c>
      <c r="BP21" s="922">
        <v>0</v>
      </c>
      <c r="BQ21" s="922">
        <v>0</v>
      </c>
      <c r="BR21" s="885">
        <v>0</v>
      </c>
      <c r="BS21" s="865"/>
      <c r="BT21" s="884">
        <v>0</v>
      </c>
      <c r="BU21" s="884">
        <v>0</v>
      </c>
      <c r="BV21" s="922">
        <v>0</v>
      </c>
      <c r="BW21" s="922">
        <v>0</v>
      </c>
      <c r="BX21" s="922">
        <v>0</v>
      </c>
      <c r="BY21" s="922">
        <v>0</v>
      </c>
      <c r="BZ21" s="922">
        <v>0</v>
      </c>
      <c r="CA21" s="922">
        <v>0</v>
      </c>
      <c r="CB21" s="922">
        <v>0</v>
      </c>
      <c r="CC21" s="922">
        <v>0</v>
      </c>
      <c r="CD21" s="922">
        <v>0</v>
      </c>
      <c r="CE21" s="922">
        <v>0</v>
      </c>
      <c r="CF21" s="882">
        <v>0</v>
      </c>
      <c r="CG21" s="923">
        <v>0</v>
      </c>
      <c r="CH21" s="922">
        <v>0</v>
      </c>
      <c r="CI21" s="922">
        <v>0</v>
      </c>
      <c r="CJ21" s="922">
        <v>0</v>
      </c>
      <c r="CK21" s="922">
        <v>0</v>
      </c>
      <c r="CL21" s="922">
        <v>0</v>
      </c>
      <c r="CM21" s="922">
        <v>0</v>
      </c>
      <c r="CN21" s="922">
        <v>0</v>
      </c>
      <c r="CO21" s="922">
        <v>0</v>
      </c>
      <c r="CP21" s="922">
        <v>0</v>
      </c>
      <c r="CQ21" s="922">
        <v>0</v>
      </c>
      <c r="CR21" s="922">
        <v>0</v>
      </c>
      <c r="CS21" s="922">
        <v>0</v>
      </c>
      <c r="CT21" s="922">
        <v>0</v>
      </c>
      <c r="CU21" s="922">
        <v>0</v>
      </c>
      <c r="CV21" s="885">
        <v>0</v>
      </c>
      <c r="CW21" s="867"/>
      <c r="CX21" s="887">
        <v>4000</v>
      </c>
      <c r="CY21" s="887">
        <v>0</v>
      </c>
      <c r="CZ21" s="887">
        <v>0</v>
      </c>
      <c r="DA21" s="887">
        <v>0</v>
      </c>
      <c r="DB21" s="887">
        <v>0</v>
      </c>
      <c r="DC21" s="887">
        <v>0</v>
      </c>
      <c r="DD21" s="887">
        <v>0</v>
      </c>
      <c r="DE21" s="887">
        <v>0</v>
      </c>
      <c r="DF21" s="887">
        <v>0</v>
      </c>
      <c r="DG21" s="887">
        <v>0</v>
      </c>
      <c r="DH21" s="887">
        <v>0</v>
      </c>
      <c r="DI21" s="887">
        <v>0</v>
      </c>
      <c r="DJ21" s="887">
        <v>0</v>
      </c>
      <c r="DK21" s="887">
        <v>0</v>
      </c>
      <c r="DL21" s="848"/>
      <c r="DM21" s="887">
        <v>2704.7</v>
      </c>
      <c r="DN21" s="887">
        <v>0</v>
      </c>
      <c r="DO21" s="887">
        <v>0</v>
      </c>
      <c r="DP21" s="887">
        <v>0</v>
      </c>
      <c r="DQ21" s="887">
        <v>0</v>
      </c>
      <c r="DR21" s="887">
        <v>0</v>
      </c>
      <c r="DS21" s="887">
        <v>0</v>
      </c>
      <c r="DT21" s="887">
        <v>0</v>
      </c>
      <c r="DU21" s="887">
        <v>0</v>
      </c>
      <c r="DV21" s="887">
        <v>0</v>
      </c>
      <c r="DW21" s="887">
        <v>0</v>
      </c>
      <c r="DX21" s="887">
        <v>0</v>
      </c>
      <c r="DY21" s="887">
        <v>0</v>
      </c>
      <c r="DZ21" s="887">
        <v>0</v>
      </c>
      <c r="EA21" s="848"/>
      <c r="EB21" s="887">
        <v>6704.7</v>
      </c>
      <c r="EC21" s="887">
        <v>0</v>
      </c>
      <c r="ED21" s="870"/>
      <c r="EE21" s="887">
        <v>16000</v>
      </c>
      <c r="EF21" s="887">
        <v>0</v>
      </c>
      <c r="EG21" s="887">
        <v>0</v>
      </c>
      <c r="EH21" s="887">
        <v>0</v>
      </c>
      <c r="EI21" s="887">
        <v>0</v>
      </c>
      <c r="EJ21" s="887">
        <v>0</v>
      </c>
      <c r="EK21" s="887">
        <v>0</v>
      </c>
      <c r="EL21" s="887">
        <v>0</v>
      </c>
      <c r="EM21" s="887">
        <v>0</v>
      </c>
      <c r="EN21" s="887">
        <v>0</v>
      </c>
      <c r="EO21" s="887">
        <v>0</v>
      </c>
      <c r="EP21" s="887">
        <v>0</v>
      </c>
      <c r="EQ21" s="887">
        <v>0</v>
      </c>
      <c r="ER21" s="887">
        <v>0</v>
      </c>
      <c r="ES21" s="887">
        <v>0</v>
      </c>
      <c r="ET21" s="887">
        <v>0</v>
      </c>
      <c r="EU21" s="848"/>
      <c r="EV21" s="887">
        <v>11326.59</v>
      </c>
      <c r="EW21" s="887">
        <v>0</v>
      </c>
      <c r="EX21" s="887">
        <v>0</v>
      </c>
      <c r="EY21" s="887">
        <v>0</v>
      </c>
      <c r="EZ21" s="887">
        <v>0</v>
      </c>
      <c r="FA21" s="887">
        <v>0</v>
      </c>
      <c r="FB21" s="887">
        <v>0</v>
      </c>
      <c r="FC21" s="887">
        <v>0</v>
      </c>
      <c r="FD21" s="887">
        <v>0</v>
      </c>
      <c r="FE21" s="887">
        <v>0</v>
      </c>
      <c r="FF21" s="887">
        <v>0</v>
      </c>
      <c r="FG21" s="887">
        <v>0</v>
      </c>
      <c r="FH21" s="887">
        <v>0</v>
      </c>
      <c r="FI21" s="887">
        <v>0</v>
      </c>
      <c r="FJ21" s="887">
        <v>0</v>
      </c>
      <c r="FK21" s="887">
        <v>0</v>
      </c>
      <c r="FL21" s="848"/>
      <c r="FM21" s="887">
        <v>27326.59</v>
      </c>
      <c r="FN21" s="887">
        <v>0</v>
      </c>
      <c r="FO21" s="887">
        <v>0</v>
      </c>
      <c r="FP21" s="887">
        <v>0</v>
      </c>
      <c r="FQ21" s="887">
        <v>0</v>
      </c>
      <c r="FR21" s="887">
        <v>0</v>
      </c>
      <c r="FS21" s="887">
        <v>0</v>
      </c>
      <c r="FT21" s="887">
        <v>0</v>
      </c>
      <c r="FU21" s="887">
        <v>0</v>
      </c>
      <c r="FV21" s="887">
        <v>0</v>
      </c>
      <c r="FW21" s="887">
        <v>0</v>
      </c>
      <c r="FX21" s="887">
        <v>0</v>
      </c>
      <c r="FY21" s="887">
        <v>0</v>
      </c>
      <c r="FZ21" s="887">
        <v>0</v>
      </c>
      <c r="GA21" s="887">
        <v>0</v>
      </c>
      <c r="GB21" s="887">
        <v>0</v>
      </c>
      <c r="GC21" s="871"/>
      <c r="GD21" s="839"/>
      <c r="GE21" s="924"/>
      <c r="GF21" s="925"/>
      <c r="GG21" s="926"/>
      <c r="GH21" s="875"/>
      <c r="GI21" s="839"/>
      <c r="GJ21" s="924"/>
      <c r="GK21" s="925"/>
      <c r="GL21" s="926"/>
      <c r="GM21" s="876"/>
      <c r="GO21" s="891"/>
      <c r="GP21" s="891"/>
    </row>
    <row r="22" spans="1:198" ht="18" customHeight="1">
      <c r="A22" s="878"/>
      <c r="B22" s="1141"/>
      <c r="C22" s="920" t="s">
        <v>120</v>
      </c>
      <c r="D22" s="816" t="s">
        <v>768</v>
      </c>
      <c r="E22" s="880">
        <v>0</v>
      </c>
      <c r="F22" s="849"/>
      <c r="G22" s="880">
        <v>0</v>
      </c>
      <c r="H22" s="849"/>
      <c r="I22" s="880">
        <v>0</v>
      </c>
      <c r="J22" s="849"/>
      <c r="K22" s="880">
        <v>1.2541214619004671E-2</v>
      </c>
      <c r="L22" s="839"/>
      <c r="M22" s="921" t="s">
        <v>838</v>
      </c>
      <c r="N22" s="922">
        <v>0</v>
      </c>
      <c r="O22" s="922">
        <v>0</v>
      </c>
      <c r="P22" s="922">
        <v>0</v>
      </c>
      <c r="Q22" s="922">
        <v>0</v>
      </c>
      <c r="R22" s="922">
        <v>0</v>
      </c>
      <c r="S22" s="922">
        <v>0</v>
      </c>
      <c r="T22" s="922">
        <v>0</v>
      </c>
      <c r="U22" s="922">
        <v>0</v>
      </c>
      <c r="V22" s="922">
        <v>0</v>
      </c>
      <c r="W22" s="922">
        <v>0</v>
      </c>
      <c r="X22" s="922">
        <v>0</v>
      </c>
      <c r="Y22" s="922">
        <v>0</v>
      </c>
      <c r="Z22" s="923">
        <v>0</v>
      </c>
      <c r="AA22" s="892">
        <v>0</v>
      </c>
      <c r="AB22" s="892">
        <v>0</v>
      </c>
      <c r="AC22" s="892">
        <v>0</v>
      </c>
      <c r="AD22" s="892">
        <v>0</v>
      </c>
      <c r="AE22" s="892">
        <v>0</v>
      </c>
      <c r="AF22" s="892">
        <v>0</v>
      </c>
      <c r="AG22" s="892">
        <v>0</v>
      </c>
      <c r="AH22" s="892">
        <v>0</v>
      </c>
      <c r="AI22" s="892">
        <v>0</v>
      </c>
      <c r="AJ22" s="892">
        <v>0</v>
      </c>
      <c r="AK22" s="892">
        <v>0</v>
      </c>
      <c r="AL22" s="883">
        <v>0</v>
      </c>
      <c r="AM22" s="922">
        <v>0</v>
      </c>
      <c r="AN22" s="883">
        <v>0</v>
      </c>
      <c r="AO22" s="862"/>
      <c r="AP22" s="884">
        <v>0</v>
      </c>
      <c r="AQ22" s="884">
        <v>0</v>
      </c>
      <c r="AR22" s="922">
        <v>0</v>
      </c>
      <c r="AS22" s="922">
        <v>0</v>
      </c>
      <c r="AT22" s="922">
        <v>0</v>
      </c>
      <c r="AU22" s="922">
        <v>0</v>
      </c>
      <c r="AV22" s="922">
        <v>0</v>
      </c>
      <c r="AW22" s="922">
        <v>0</v>
      </c>
      <c r="AX22" s="922">
        <v>0</v>
      </c>
      <c r="AY22" s="922">
        <v>0</v>
      </c>
      <c r="AZ22" s="922">
        <v>0</v>
      </c>
      <c r="BA22" s="922">
        <v>0</v>
      </c>
      <c r="BB22" s="882">
        <v>0</v>
      </c>
      <c r="BC22" s="923">
        <v>0</v>
      </c>
      <c r="BD22" s="922">
        <v>0</v>
      </c>
      <c r="BE22" s="922">
        <v>0</v>
      </c>
      <c r="BF22" s="922">
        <v>0</v>
      </c>
      <c r="BG22" s="922">
        <v>0</v>
      </c>
      <c r="BH22" s="922">
        <v>0</v>
      </c>
      <c r="BI22" s="922">
        <v>0</v>
      </c>
      <c r="BJ22" s="922">
        <v>0</v>
      </c>
      <c r="BK22" s="922">
        <v>0</v>
      </c>
      <c r="BL22" s="922">
        <v>0</v>
      </c>
      <c r="BM22" s="922">
        <v>0</v>
      </c>
      <c r="BN22" s="922">
        <v>0</v>
      </c>
      <c r="BO22" s="922">
        <v>0</v>
      </c>
      <c r="BP22" s="922">
        <v>0</v>
      </c>
      <c r="BQ22" s="922">
        <v>0</v>
      </c>
      <c r="BR22" s="885">
        <v>0</v>
      </c>
      <c r="BS22" s="865"/>
      <c r="BT22" s="884">
        <v>0</v>
      </c>
      <c r="BU22" s="884">
        <v>0</v>
      </c>
      <c r="BV22" s="922">
        <v>0</v>
      </c>
      <c r="BW22" s="922">
        <v>0</v>
      </c>
      <c r="BX22" s="922">
        <v>0</v>
      </c>
      <c r="BY22" s="922">
        <v>0</v>
      </c>
      <c r="BZ22" s="922">
        <v>0</v>
      </c>
      <c r="CA22" s="922">
        <v>0</v>
      </c>
      <c r="CB22" s="922">
        <v>0</v>
      </c>
      <c r="CC22" s="922">
        <v>0</v>
      </c>
      <c r="CD22" s="922">
        <v>0</v>
      </c>
      <c r="CE22" s="922">
        <v>0</v>
      </c>
      <c r="CF22" s="882">
        <v>0</v>
      </c>
      <c r="CG22" s="923">
        <v>0</v>
      </c>
      <c r="CH22" s="922">
        <v>0</v>
      </c>
      <c r="CI22" s="922">
        <v>0</v>
      </c>
      <c r="CJ22" s="922">
        <v>0</v>
      </c>
      <c r="CK22" s="922">
        <v>0</v>
      </c>
      <c r="CL22" s="922">
        <v>0</v>
      </c>
      <c r="CM22" s="922">
        <v>0</v>
      </c>
      <c r="CN22" s="922">
        <v>0</v>
      </c>
      <c r="CO22" s="922">
        <v>0</v>
      </c>
      <c r="CP22" s="922">
        <v>0</v>
      </c>
      <c r="CQ22" s="922">
        <v>0</v>
      </c>
      <c r="CR22" s="922">
        <v>0</v>
      </c>
      <c r="CS22" s="922">
        <v>0</v>
      </c>
      <c r="CT22" s="922">
        <v>0</v>
      </c>
      <c r="CU22" s="922">
        <v>0</v>
      </c>
      <c r="CV22" s="885">
        <v>0</v>
      </c>
      <c r="CW22" s="867"/>
      <c r="CX22" s="887">
        <v>7286.05</v>
      </c>
      <c r="CY22" s="887">
        <v>0</v>
      </c>
      <c r="CZ22" s="887">
        <v>0</v>
      </c>
      <c r="DA22" s="887">
        <v>0</v>
      </c>
      <c r="DB22" s="887">
        <v>0</v>
      </c>
      <c r="DC22" s="887">
        <v>0</v>
      </c>
      <c r="DD22" s="887">
        <v>0</v>
      </c>
      <c r="DE22" s="887">
        <v>0</v>
      </c>
      <c r="DF22" s="887">
        <v>0</v>
      </c>
      <c r="DG22" s="887">
        <v>0</v>
      </c>
      <c r="DH22" s="887">
        <v>0</v>
      </c>
      <c r="DI22" s="887">
        <v>0</v>
      </c>
      <c r="DJ22" s="887">
        <v>0</v>
      </c>
      <c r="DK22" s="887">
        <v>0</v>
      </c>
      <c r="DL22" s="848"/>
      <c r="DM22" s="887">
        <v>29846.77</v>
      </c>
      <c r="DN22" s="887">
        <v>0</v>
      </c>
      <c r="DO22" s="887">
        <v>0</v>
      </c>
      <c r="DP22" s="887">
        <v>0</v>
      </c>
      <c r="DQ22" s="887">
        <v>0</v>
      </c>
      <c r="DR22" s="887">
        <v>0</v>
      </c>
      <c r="DS22" s="887">
        <v>0</v>
      </c>
      <c r="DT22" s="887">
        <v>0</v>
      </c>
      <c r="DU22" s="887">
        <v>0</v>
      </c>
      <c r="DV22" s="887">
        <v>0</v>
      </c>
      <c r="DW22" s="887">
        <v>0</v>
      </c>
      <c r="DX22" s="887">
        <v>0</v>
      </c>
      <c r="DY22" s="887">
        <v>0</v>
      </c>
      <c r="DZ22" s="887">
        <v>0</v>
      </c>
      <c r="EA22" s="848"/>
      <c r="EB22" s="887">
        <v>37132.82</v>
      </c>
      <c r="EC22" s="887">
        <v>0</v>
      </c>
      <c r="ED22" s="870"/>
      <c r="EE22" s="887">
        <v>36430.25</v>
      </c>
      <c r="EF22" s="887">
        <v>0</v>
      </c>
      <c r="EG22" s="887">
        <v>0</v>
      </c>
      <c r="EH22" s="887">
        <v>0</v>
      </c>
      <c r="EI22" s="887">
        <v>0</v>
      </c>
      <c r="EJ22" s="887">
        <v>0</v>
      </c>
      <c r="EK22" s="887">
        <v>0</v>
      </c>
      <c r="EL22" s="887">
        <v>0</v>
      </c>
      <c r="EM22" s="887">
        <v>0</v>
      </c>
      <c r="EN22" s="887">
        <v>0</v>
      </c>
      <c r="EO22" s="887">
        <v>0</v>
      </c>
      <c r="EP22" s="887">
        <v>0</v>
      </c>
      <c r="EQ22" s="887">
        <v>0</v>
      </c>
      <c r="ER22" s="887">
        <v>0</v>
      </c>
      <c r="ES22" s="887">
        <v>0</v>
      </c>
      <c r="ET22" s="887">
        <v>0</v>
      </c>
      <c r="EU22" s="848"/>
      <c r="EV22" s="887">
        <v>132007.98000000001</v>
      </c>
      <c r="EW22" s="887">
        <v>811.7</v>
      </c>
      <c r="EX22" s="887">
        <v>0</v>
      </c>
      <c r="EY22" s="887">
        <v>0</v>
      </c>
      <c r="EZ22" s="887">
        <v>0</v>
      </c>
      <c r="FA22" s="887">
        <v>811.7</v>
      </c>
      <c r="FB22" s="887">
        <v>1200.21</v>
      </c>
      <c r="FC22" s="887">
        <v>0</v>
      </c>
      <c r="FD22" s="887">
        <v>0</v>
      </c>
      <c r="FE22" s="887">
        <v>1200.21</v>
      </c>
      <c r="FF22" s="887">
        <v>100.51</v>
      </c>
      <c r="FG22" s="887">
        <v>0</v>
      </c>
      <c r="FH22" s="887">
        <v>100.51</v>
      </c>
      <c r="FI22" s="887">
        <v>0</v>
      </c>
      <c r="FJ22" s="887">
        <v>0</v>
      </c>
      <c r="FK22" s="887">
        <v>2112.42</v>
      </c>
      <c r="FL22" s="848"/>
      <c r="FM22" s="887">
        <v>168438.23</v>
      </c>
      <c r="FN22" s="887">
        <v>811.7</v>
      </c>
      <c r="FO22" s="887">
        <v>0</v>
      </c>
      <c r="FP22" s="887">
        <v>0</v>
      </c>
      <c r="FQ22" s="887">
        <v>0</v>
      </c>
      <c r="FR22" s="887">
        <v>811.7</v>
      </c>
      <c r="FS22" s="887">
        <v>1200.21</v>
      </c>
      <c r="FT22" s="887">
        <v>0</v>
      </c>
      <c r="FU22" s="887">
        <v>0</v>
      </c>
      <c r="FV22" s="887">
        <v>1200.21</v>
      </c>
      <c r="FW22" s="887">
        <v>100.51</v>
      </c>
      <c r="FX22" s="887">
        <v>0</v>
      </c>
      <c r="FY22" s="887">
        <v>100.51</v>
      </c>
      <c r="FZ22" s="887">
        <v>0</v>
      </c>
      <c r="GA22" s="887">
        <v>0</v>
      </c>
      <c r="GB22" s="887">
        <v>2112.42</v>
      </c>
      <c r="GC22" s="871"/>
      <c r="GD22" s="839"/>
      <c r="GE22" s="924"/>
      <c r="GF22" s="925"/>
      <c r="GG22" s="926"/>
      <c r="GH22" s="875"/>
      <c r="GI22" s="839"/>
      <c r="GJ22" s="924"/>
      <c r="GK22" s="925"/>
      <c r="GL22" s="926"/>
      <c r="GM22" s="876"/>
      <c r="GO22" s="891"/>
      <c r="GP22" s="891"/>
    </row>
    <row r="23" spans="1:198" ht="18" customHeight="1">
      <c r="A23" s="878"/>
      <c r="B23" s="1141"/>
      <c r="C23" s="920" t="s">
        <v>847</v>
      </c>
      <c r="D23" s="816" t="s">
        <v>768</v>
      </c>
      <c r="E23" s="880"/>
      <c r="F23" s="849"/>
      <c r="G23" s="880"/>
      <c r="H23" s="849"/>
      <c r="I23" s="880"/>
      <c r="J23" s="849"/>
      <c r="K23" s="880"/>
      <c r="L23" s="839"/>
      <c r="M23" s="921" t="s">
        <v>838</v>
      </c>
      <c r="N23" s="922">
        <v>0</v>
      </c>
      <c r="O23" s="922">
        <v>0</v>
      </c>
      <c r="P23" s="922">
        <v>0</v>
      </c>
      <c r="Q23" s="922">
        <v>0</v>
      </c>
      <c r="R23" s="922">
        <v>0</v>
      </c>
      <c r="S23" s="922">
        <v>0</v>
      </c>
      <c r="T23" s="922">
        <v>0</v>
      </c>
      <c r="U23" s="922">
        <v>0</v>
      </c>
      <c r="V23" s="922">
        <v>0</v>
      </c>
      <c r="W23" s="922">
        <v>0</v>
      </c>
      <c r="X23" s="922">
        <v>0</v>
      </c>
      <c r="Y23" s="922">
        <v>0</v>
      </c>
      <c r="Z23" s="923">
        <v>0</v>
      </c>
      <c r="AA23" s="892">
        <v>0</v>
      </c>
      <c r="AB23" s="892">
        <v>0</v>
      </c>
      <c r="AC23" s="892">
        <v>0</v>
      </c>
      <c r="AD23" s="892">
        <v>0</v>
      </c>
      <c r="AE23" s="892">
        <v>0</v>
      </c>
      <c r="AF23" s="892">
        <v>0</v>
      </c>
      <c r="AG23" s="892">
        <v>0</v>
      </c>
      <c r="AH23" s="892">
        <v>0</v>
      </c>
      <c r="AI23" s="892">
        <v>0</v>
      </c>
      <c r="AJ23" s="892">
        <v>0</v>
      </c>
      <c r="AK23" s="892">
        <v>0</v>
      </c>
      <c r="AL23" s="883">
        <v>0</v>
      </c>
      <c r="AM23" s="922">
        <v>0</v>
      </c>
      <c r="AN23" s="883">
        <v>0</v>
      </c>
      <c r="AO23" s="862"/>
      <c r="AP23" s="884">
        <v>0</v>
      </c>
      <c r="AQ23" s="884">
        <v>0</v>
      </c>
      <c r="AR23" s="922">
        <v>0</v>
      </c>
      <c r="AS23" s="922">
        <v>0</v>
      </c>
      <c r="AT23" s="922">
        <v>0</v>
      </c>
      <c r="AU23" s="922">
        <v>0</v>
      </c>
      <c r="AV23" s="922">
        <v>0</v>
      </c>
      <c r="AW23" s="922">
        <v>0</v>
      </c>
      <c r="AX23" s="922">
        <v>0</v>
      </c>
      <c r="AY23" s="922">
        <v>0</v>
      </c>
      <c r="AZ23" s="922">
        <v>0</v>
      </c>
      <c r="BA23" s="922">
        <v>0</v>
      </c>
      <c r="BB23" s="882">
        <v>0</v>
      </c>
      <c r="BC23" s="923">
        <v>0</v>
      </c>
      <c r="BD23" s="922">
        <v>0</v>
      </c>
      <c r="BE23" s="922">
        <v>0</v>
      </c>
      <c r="BF23" s="922">
        <v>0</v>
      </c>
      <c r="BG23" s="922">
        <v>0</v>
      </c>
      <c r="BH23" s="922">
        <v>0</v>
      </c>
      <c r="BI23" s="922">
        <v>0</v>
      </c>
      <c r="BJ23" s="922">
        <v>0</v>
      </c>
      <c r="BK23" s="922">
        <v>0</v>
      </c>
      <c r="BL23" s="922">
        <v>0</v>
      </c>
      <c r="BM23" s="922">
        <v>0</v>
      </c>
      <c r="BN23" s="922">
        <v>0</v>
      </c>
      <c r="BO23" s="922">
        <v>0</v>
      </c>
      <c r="BP23" s="922">
        <v>0</v>
      </c>
      <c r="BQ23" s="922">
        <v>0</v>
      </c>
      <c r="BR23" s="885">
        <v>0</v>
      </c>
      <c r="BS23" s="865"/>
      <c r="BT23" s="884">
        <v>0</v>
      </c>
      <c r="BU23" s="884">
        <v>0</v>
      </c>
      <c r="BV23" s="922">
        <v>0</v>
      </c>
      <c r="BW23" s="922">
        <v>0</v>
      </c>
      <c r="BX23" s="922">
        <v>0</v>
      </c>
      <c r="BY23" s="922">
        <v>0</v>
      </c>
      <c r="BZ23" s="922">
        <v>0</v>
      </c>
      <c r="CA23" s="922">
        <v>0</v>
      </c>
      <c r="CB23" s="922">
        <v>0</v>
      </c>
      <c r="CC23" s="922">
        <v>0</v>
      </c>
      <c r="CD23" s="922">
        <v>0</v>
      </c>
      <c r="CE23" s="922">
        <v>0</v>
      </c>
      <c r="CF23" s="882">
        <v>0</v>
      </c>
      <c r="CG23" s="923">
        <v>0</v>
      </c>
      <c r="CH23" s="922">
        <v>0</v>
      </c>
      <c r="CI23" s="922">
        <v>0</v>
      </c>
      <c r="CJ23" s="922">
        <v>0</v>
      </c>
      <c r="CK23" s="922">
        <v>0</v>
      </c>
      <c r="CL23" s="922">
        <v>0</v>
      </c>
      <c r="CM23" s="922">
        <v>0</v>
      </c>
      <c r="CN23" s="922">
        <v>0</v>
      </c>
      <c r="CO23" s="922">
        <v>0</v>
      </c>
      <c r="CP23" s="922">
        <v>0</v>
      </c>
      <c r="CQ23" s="922">
        <v>0</v>
      </c>
      <c r="CR23" s="922">
        <v>0</v>
      </c>
      <c r="CS23" s="922">
        <v>0</v>
      </c>
      <c r="CT23" s="922">
        <v>0</v>
      </c>
      <c r="CU23" s="922">
        <v>0</v>
      </c>
      <c r="CV23" s="885">
        <v>0</v>
      </c>
      <c r="CW23" s="867"/>
      <c r="CX23" s="887">
        <v>0</v>
      </c>
      <c r="CY23" s="887">
        <v>0</v>
      </c>
      <c r="CZ23" s="887">
        <v>0</v>
      </c>
      <c r="DA23" s="887">
        <v>0</v>
      </c>
      <c r="DB23" s="887">
        <v>0</v>
      </c>
      <c r="DC23" s="887">
        <v>0</v>
      </c>
      <c r="DD23" s="887">
        <v>0</v>
      </c>
      <c r="DE23" s="887">
        <v>0</v>
      </c>
      <c r="DF23" s="887">
        <v>0</v>
      </c>
      <c r="DG23" s="887">
        <v>0</v>
      </c>
      <c r="DH23" s="887">
        <v>0</v>
      </c>
      <c r="DI23" s="887">
        <v>0</v>
      </c>
      <c r="DJ23" s="887">
        <v>0</v>
      </c>
      <c r="DK23" s="887">
        <v>0</v>
      </c>
      <c r="DL23" s="848"/>
      <c r="DM23" s="887">
        <v>0</v>
      </c>
      <c r="DN23" s="887">
        <v>0</v>
      </c>
      <c r="DO23" s="887">
        <v>0</v>
      </c>
      <c r="DP23" s="887">
        <v>0</v>
      </c>
      <c r="DQ23" s="887">
        <v>0</v>
      </c>
      <c r="DR23" s="887">
        <v>0</v>
      </c>
      <c r="DS23" s="887">
        <v>0</v>
      </c>
      <c r="DT23" s="887">
        <v>0</v>
      </c>
      <c r="DU23" s="887">
        <v>0</v>
      </c>
      <c r="DV23" s="887">
        <v>0</v>
      </c>
      <c r="DW23" s="887">
        <v>0</v>
      </c>
      <c r="DX23" s="887">
        <v>0</v>
      </c>
      <c r="DY23" s="887">
        <v>0</v>
      </c>
      <c r="DZ23" s="887">
        <v>0</v>
      </c>
      <c r="EA23" s="848"/>
      <c r="EB23" s="887">
        <v>0</v>
      </c>
      <c r="EC23" s="887">
        <v>0</v>
      </c>
      <c r="ED23" s="870"/>
      <c r="EE23" s="887">
        <v>0</v>
      </c>
      <c r="EF23" s="887">
        <v>0</v>
      </c>
      <c r="EG23" s="887">
        <v>0</v>
      </c>
      <c r="EH23" s="887">
        <v>0</v>
      </c>
      <c r="EI23" s="887">
        <v>0</v>
      </c>
      <c r="EJ23" s="887">
        <v>0</v>
      </c>
      <c r="EK23" s="887">
        <v>0</v>
      </c>
      <c r="EL23" s="887">
        <v>0</v>
      </c>
      <c r="EM23" s="887">
        <v>0</v>
      </c>
      <c r="EN23" s="887">
        <v>0</v>
      </c>
      <c r="EO23" s="887">
        <v>0</v>
      </c>
      <c r="EP23" s="887">
        <v>0</v>
      </c>
      <c r="EQ23" s="887">
        <v>0</v>
      </c>
      <c r="ER23" s="887">
        <v>0</v>
      </c>
      <c r="ES23" s="887">
        <v>0</v>
      </c>
      <c r="ET23" s="887">
        <v>0</v>
      </c>
      <c r="EU23" s="848"/>
      <c r="EV23" s="887">
        <v>0</v>
      </c>
      <c r="EW23" s="887">
        <v>0</v>
      </c>
      <c r="EX23" s="887">
        <v>0</v>
      </c>
      <c r="EY23" s="887">
        <v>0</v>
      </c>
      <c r="EZ23" s="887">
        <v>0</v>
      </c>
      <c r="FA23" s="887">
        <v>0</v>
      </c>
      <c r="FB23" s="887">
        <v>0</v>
      </c>
      <c r="FC23" s="887">
        <v>0</v>
      </c>
      <c r="FD23" s="887">
        <v>0</v>
      </c>
      <c r="FE23" s="887">
        <v>0</v>
      </c>
      <c r="FF23" s="887">
        <v>0</v>
      </c>
      <c r="FG23" s="887">
        <v>0</v>
      </c>
      <c r="FH23" s="887">
        <v>0</v>
      </c>
      <c r="FI23" s="887">
        <v>0</v>
      </c>
      <c r="FJ23" s="887">
        <v>0</v>
      </c>
      <c r="FK23" s="887">
        <v>0</v>
      </c>
      <c r="FL23" s="848"/>
      <c r="FM23" s="887">
        <v>0</v>
      </c>
      <c r="FN23" s="887">
        <v>0</v>
      </c>
      <c r="FO23" s="887">
        <v>0</v>
      </c>
      <c r="FP23" s="887">
        <v>0</v>
      </c>
      <c r="FQ23" s="887">
        <v>0</v>
      </c>
      <c r="FR23" s="887">
        <v>0</v>
      </c>
      <c r="FS23" s="887">
        <v>0</v>
      </c>
      <c r="FT23" s="887">
        <v>0</v>
      </c>
      <c r="FU23" s="887">
        <v>0</v>
      </c>
      <c r="FV23" s="887">
        <v>0</v>
      </c>
      <c r="FW23" s="887">
        <v>0</v>
      </c>
      <c r="FX23" s="887">
        <v>0</v>
      </c>
      <c r="FY23" s="887">
        <v>0</v>
      </c>
      <c r="FZ23" s="887">
        <v>0</v>
      </c>
      <c r="GA23" s="887">
        <v>0</v>
      </c>
      <c r="GB23" s="887">
        <v>0</v>
      </c>
      <c r="GC23" s="871"/>
      <c r="GD23" s="839"/>
      <c r="GE23" s="924"/>
      <c r="GF23" s="925"/>
      <c r="GG23" s="926"/>
      <c r="GH23" s="875"/>
      <c r="GI23" s="839"/>
      <c r="GJ23" s="924"/>
      <c r="GK23" s="925"/>
      <c r="GL23" s="926"/>
      <c r="GM23" s="876"/>
      <c r="GO23" s="891"/>
      <c r="GP23" s="891"/>
    </row>
    <row r="24" spans="1:198" ht="18" customHeight="1">
      <c r="A24" s="878"/>
      <c r="B24" s="1141"/>
      <c r="C24" s="920" t="s">
        <v>122</v>
      </c>
      <c r="D24" s="816" t="s">
        <v>768</v>
      </c>
      <c r="E24" s="880">
        <v>0</v>
      </c>
      <c r="F24" s="849"/>
      <c r="G24" s="880">
        <v>6.7636389090544764E-5</v>
      </c>
      <c r="H24" s="849"/>
      <c r="I24" s="880">
        <v>0</v>
      </c>
      <c r="J24" s="849"/>
      <c r="K24" s="880">
        <v>4.7708580138722811E-2</v>
      </c>
      <c r="L24" s="839"/>
      <c r="M24" s="921" t="s">
        <v>838</v>
      </c>
      <c r="N24" s="922">
        <v>0</v>
      </c>
      <c r="O24" s="922">
        <v>0</v>
      </c>
      <c r="P24" s="922">
        <v>0</v>
      </c>
      <c r="Q24" s="922">
        <v>0</v>
      </c>
      <c r="R24" s="922">
        <v>0</v>
      </c>
      <c r="S24" s="922">
        <v>0</v>
      </c>
      <c r="T24" s="922">
        <v>0</v>
      </c>
      <c r="U24" s="922">
        <v>0</v>
      </c>
      <c r="V24" s="922">
        <v>0</v>
      </c>
      <c r="W24" s="922">
        <v>0</v>
      </c>
      <c r="X24" s="922">
        <v>2</v>
      </c>
      <c r="Y24" s="922">
        <v>2</v>
      </c>
      <c r="Z24" s="923">
        <v>0</v>
      </c>
      <c r="AA24" s="892">
        <v>0</v>
      </c>
      <c r="AB24" s="892">
        <v>0</v>
      </c>
      <c r="AC24" s="892">
        <v>0</v>
      </c>
      <c r="AD24" s="892">
        <v>0</v>
      </c>
      <c r="AE24" s="892">
        <v>0</v>
      </c>
      <c r="AF24" s="892">
        <v>0</v>
      </c>
      <c r="AG24" s="892">
        <v>0</v>
      </c>
      <c r="AH24" s="892">
        <v>0</v>
      </c>
      <c r="AI24" s="892">
        <v>0</v>
      </c>
      <c r="AJ24" s="892">
        <v>0</v>
      </c>
      <c r="AK24" s="892">
        <v>0</v>
      </c>
      <c r="AL24" s="883">
        <v>0</v>
      </c>
      <c r="AM24" s="922">
        <v>0</v>
      </c>
      <c r="AN24" s="883">
        <v>2</v>
      </c>
      <c r="AO24" s="862"/>
      <c r="AP24" s="884">
        <v>0</v>
      </c>
      <c r="AQ24" s="884">
        <v>0</v>
      </c>
      <c r="AR24" s="922">
        <v>0</v>
      </c>
      <c r="AS24" s="922">
        <v>0</v>
      </c>
      <c r="AT24" s="922">
        <v>0</v>
      </c>
      <c r="AU24" s="922">
        <v>0</v>
      </c>
      <c r="AV24" s="922">
        <v>0</v>
      </c>
      <c r="AW24" s="922">
        <v>0</v>
      </c>
      <c r="AX24" s="922">
        <v>0</v>
      </c>
      <c r="AY24" s="922">
        <v>0</v>
      </c>
      <c r="AZ24" s="922">
        <v>0</v>
      </c>
      <c r="BA24" s="922">
        <v>0</v>
      </c>
      <c r="BB24" s="882">
        <v>0</v>
      </c>
      <c r="BC24" s="923">
        <v>0</v>
      </c>
      <c r="BD24" s="922">
        <v>0</v>
      </c>
      <c r="BE24" s="922">
        <v>0</v>
      </c>
      <c r="BF24" s="922">
        <v>0</v>
      </c>
      <c r="BG24" s="922">
        <v>0</v>
      </c>
      <c r="BH24" s="922">
        <v>0</v>
      </c>
      <c r="BI24" s="922">
        <v>0</v>
      </c>
      <c r="BJ24" s="922">
        <v>0</v>
      </c>
      <c r="BK24" s="922">
        <v>0</v>
      </c>
      <c r="BL24" s="922">
        <v>0</v>
      </c>
      <c r="BM24" s="922">
        <v>0</v>
      </c>
      <c r="BN24" s="922">
        <v>0</v>
      </c>
      <c r="BO24" s="922">
        <v>0</v>
      </c>
      <c r="BP24" s="922">
        <v>0</v>
      </c>
      <c r="BQ24" s="922">
        <v>0</v>
      </c>
      <c r="BR24" s="885">
        <v>0</v>
      </c>
      <c r="BS24" s="865"/>
      <c r="BT24" s="884">
        <v>0</v>
      </c>
      <c r="BU24" s="884">
        <v>0</v>
      </c>
      <c r="BV24" s="922">
        <v>0</v>
      </c>
      <c r="BW24" s="922">
        <v>0</v>
      </c>
      <c r="BX24" s="922">
        <v>0</v>
      </c>
      <c r="BY24" s="922">
        <v>0</v>
      </c>
      <c r="BZ24" s="922">
        <v>0</v>
      </c>
      <c r="CA24" s="922">
        <v>0</v>
      </c>
      <c r="CB24" s="922">
        <v>0</v>
      </c>
      <c r="CC24" s="922">
        <v>0</v>
      </c>
      <c r="CD24" s="922">
        <v>0</v>
      </c>
      <c r="CE24" s="922">
        <v>0</v>
      </c>
      <c r="CF24" s="882">
        <v>0</v>
      </c>
      <c r="CG24" s="923">
        <v>0</v>
      </c>
      <c r="CH24" s="922">
        <v>0</v>
      </c>
      <c r="CI24" s="922">
        <v>0</v>
      </c>
      <c r="CJ24" s="922">
        <v>0</v>
      </c>
      <c r="CK24" s="922">
        <v>0</v>
      </c>
      <c r="CL24" s="922">
        <v>0</v>
      </c>
      <c r="CM24" s="922">
        <v>0</v>
      </c>
      <c r="CN24" s="922">
        <v>0</v>
      </c>
      <c r="CO24" s="922">
        <v>0</v>
      </c>
      <c r="CP24" s="922">
        <v>0</v>
      </c>
      <c r="CQ24" s="922">
        <v>0</v>
      </c>
      <c r="CR24" s="922">
        <v>0</v>
      </c>
      <c r="CS24" s="922">
        <v>0</v>
      </c>
      <c r="CT24" s="922">
        <v>0</v>
      </c>
      <c r="CU24" s="922">
        <v>0</v>
      </c>
      <c r="CV24" s="885">
        <v>0</v>
      </c>
      <c r="CW24" s="867"/>
      <c r="CX24" s="887">
        <v>1440564.53</v>
      </c>
      <c r="CY24" s="887">
        <v>0</v>
      </c>
      <c r="CZ24" s="887">
        <v>0</v>
      </c>
      <c r="DA24" s="887">
        <v>0</v>
      </c>
      <c r="DB24" s="887">
        <v>0</v>
      </c>
      <c r="DC24" s="887">
        <v>0</v>
      </c>
      <c r="DD24" s="887">
        <v>0</v>
      </c>
      <c r="DE24" s="887">
        <v>0</v>
      </c>
      <c r="DF24" s="887">
        <v>0</v>
      </c>
      <c r="DG24" s="887">
        <v>0</v>
      </c>
      <c r="DH24" s="887">
        <v>0</v>
      </c>
      <c r="DI24" s="887">
        <v>0</v>
      </c>
      <c r="DJ24" s="887">
        <v>0</v>
      </c>
      <c r="DK24" s="887">
        <v>0</v>
      </c>
      <c r="DL24" s="848"/>
      <c r="DM24" s="887">
        <v>531746.56000000006</v>
      </c>
      <c r="DN24" s="887">
        <v>29.3</v>
      </c>
      <c r="DO24" s="887">
        <v>47.69</v>
      </c>
      <c r="DP24" s="887">
        <v>56.41</v>
      </c>
      <c r="DQ24" s="887">
        <v>0</v>
      </c>
      <c r="DR24" s="887">
        <v>0</v>
      </c>
      <c r="DS24" s="887">
        <v>0</v>
      </c>
      <c r="DT24" s="887">
        <v>0</v>
      </c>
      <c r="DU24" s="887">
        <v>0</v>
      </c>
      <c r="DV24" s="887">
        <v>0</v>
      </c>
      <c r="DW24" s="887">
        <v>0</v>
      </c>
      <c r="DX24" s="887">
        <v>0</v>
      </c>
      <c r="DY24" s="887">
        <v>0</v>
      </c>
      <c r="DZ24" s="887">
        <v>133.4</v>
      </c>
      <c r="EA24" s="848"/>
      <c r="EB24" s="887">
        <v>1972311.09</v>
      </c>
      <c r="EC24" s="887">
        <v>133.4</v>
      </c>
      <c r="ED24" s="870"/>
      <c r="EE24" s="887">
        <v>1856936.53</v>
      </c>
      <c r="EF24" s="887">
        <v>0</v>
      </c>
      <c r="EG24" s="887">
        <v>0</v>
      </c>
      <c r="EH24" s="887">
        <v>0</v>
      </c>
      <c r="EI24" s="887">
        <v>0</v>
      </c>
      <c r="EJ24" s="887">
        <v>0</v>
      </c>
      <c r="EK24" s="887">
        <v>0</v>
      </c>
      <c r="EL24" s="887">
        <v>0</v>
      </c>
      <c r="EM24" s="887">
        <v>0</v>
      </c>
      <c r="EN24" s="887">
        <v>0</v>
      </c>
      <c r="EO24" s="887">
        <v>45000</v>
      </c>
      <c r="EP24" s="887">
        <v>0</v>
      </c>
      <c r="EQ24" s="887">
        <v>45000</v>
      </c>
      <c r="ER24" s="887">
        <v>61638.74</v>
      </c>
      <c r="ES24" s="887">
        <v>0</v>
      </c>
      <c r="ET24" s="887">
        <v>106638.74</v>
      </c>
      <c r="EU24" s="848"/>
      <c r="EV24" s="887">
        <v>583446.52</v>
      </c>
      <c r="EW24" s="887">
        <v>0</v>
      </c>
      <c r="EX24" s="887">
        <v>0</v>
      </c>
      <c r="EY24" s="887">
        <v>0</v>
      </c>
      <c r="EZ24" s="887">
        <v>0</v>
      </c>
      <c r="FA24" s="887">
        <v>0</v>
      </c>
      <c r="FB24" s="887">
        <v>3195.8</v>
      </c>
      <c r="FC24" s="887">
        <v>0</v>
      </c>
      <c r="FD24" s="887">
        <v>0</v>
      </c>
      <c r="FE24" s="887">
        <v>3195.8</v>
      </c>
      <c r="FF24" s="887">
        <v>1366.81</v>
      </c>
      <c r="FG24" s="887">
        <v>0</v>
      </c>
      <c r="FH24" s="887">
        <v>1366.81</v>
      </c>
      <c r="FI24" s="887">
        <v>5092.46</v>
      </c>
      <c r="FJ24" s="887">
        <v>133.4</v>
      </c>
      <c r="FK24" s="887">
        <v>9788.4699999999993</v>
      </c>
      <c r="FL24" s="848"/>
      <c r="FM24" s="887">
        <v>2440383.04</v>
      </c>
      <c r="FN24" s="887">
        <v>0</v>
      </c>
      <c r="FO24" s="887">
        <v>0</v>
      </c>
      <c r="FP24" s="887">
        <v>0</v>
      </c>
      <c r="FQ24" s="887">
        <v>0</v>
      </c>
      <c r="FR24" s="887">
        <v>0</v>
      </c>
      <c r="FS24" s="887">
        <v>3195.8</v>
      </c>
      <c r="FT24" s="887">
        <v>0</v>
      </c>
      <c r="FU24" s="887">
        <v>0</v>
      </c>
      <c r="FV24" s="887">
        <v>3195.8</v>
      </c>
      <c r="FW24" s="887">
        <v>46366.81</v>
      </c>
      <c r="FX24" s="887">
        <v>0</v>
      </c>
      <c r="FY24" s="887">
        <v>46366.81</v>
      </c>
      <c r="FZ24" s="887">
        <v>66731.199999999997</v>
      </c>
      <c r="GA24" s="887">
        <v>133.4</v>
      </c>
      <c r="GB24" s="887">
        <v>116427.21</v>
      </c>
      <c r="GC24" s="871"/>
      <c r="GD24" s="839"/>
      <c r="GE24" s="924"/>
      <c r="GF24" s="925"/>
      <c r="GG24" s="926"/>
      <c r="GH24" s="875"/>
      <c r="GI24" s="839"/>
      <c r="GJ24" s="924"/>
      <c r="GK24" s="925"/>
      <c r="GL24" s="926"/>
      <c r="GM24" s="876"/>
      <c r="GO24" s="891"/>
      <c r="GP24" s="891"/>
    </row>
    <row r="25" spans="1:198" ht="18" customHeight="1">
      <c r="A25" s="878"/>
      <c r="B25" s="1141"/>
      <c r="C25" s="920" t="s">
        <v>848</v>
      </c>
      <c r="D25" s="816" t="s">
        <v>768</v>
      </c>
      <c r="E25" s="880"/>
      <c r="F25" s="849"/>
      <c r="G25" s="880"/>
      <c r="H25" s="849"/>
      <c r="I25" s="880"/>
      <c r="J25" s="849"/>
      <c r="K25" s="880"/>
      <c r="L25" s="839"/>
      <c r="M25" s="921" t="s">
        <v>838</v>
      </c>
      <c r="N25" s="922">
        <v>0</v>
      </c>
      <c r="O25" s="922">
        <v>0</v>
      </c>
      <c r="P25" s="922">
        <v>0</v>
      </c>
      <c r="Q25" s="922">
        <v>0</v>
      </c>
      <c r="R25" s="922">
        <v>0</v>
      </c>
      <c r="S25" s="922">
        <v>0</v>
      </c>
      <c r="T25" s="922">
        <v>0</v>
      </c>
      <c r="U25" s="922">
        <v>0</v>
      </c>
      <c r="V25" s="922">
        <v>0</v>
      </c>
      <c r="W25" s="922">
        <v>0</v>
      </c>
      <c r="X25" s="922">
        <v>0</v>
      </c>
      <c r="Y25" s="922">
        <v>0</v>
      </c>
      <c r="Z25" s="923">
        <v>0</v>
      </c>
      <c r="AA25" s="892">
        <v>0</v>
      </c>
      <c r="AB25" s="892">
        <v>0</v>
      </c>
      <c r="AC25" s="892">
        <v>0</v>
      </c>
      <c r="AD25" s="892">
        <v>0</v>
      </c>
      <c r="AE25" s="892">
        <v>0</v>
      </c>
      <c r="AF25" s="892">
        <v>0</v>
      </c>
      <c r="AG25" s="892">
        <v>0</v>
      </c>
      <c r="AH25" s="892">
        <v>0</v>
      </c>
      <c r="AI25" s="892">
        <v>0</v>
      </c>
      <c r="AJ25" s="892">
        <v>0</v>
      </c>
      <c r="AK25" s="892">
        <v>0</v>
      </c>
      <c r="AL25" s="883">
        <v>0</v>
      </c>
      <c r="AM25" s="922">
        <v>0</v>
      </c>
      <c r="AN25" s="883">
        <v>0</v>
      </c>
      <c r="AO25" s="862"/>
      <c r="AP25" s="884">
        <v>0</v>
      </c>
      <c r="AQ25" s="884">
        <v>0</v>
      </c>
      <c r="AR25" s="922">
        <v>0</v>
      </c>
      <c r="AS25" s="922">
        <v>0</v>
      </c>
      <c r="AT25" s="922">
        <v>0</v>
      </c>
      <c r="AU25" s="922">
        <v>0</v>
      </c>
      <c r="AV25" s="922">
        <v>0</v>
      </c>
      <c r="AW25" s="922">
        <v>0</v>
      </c>
      <c r="AX25" s="922">
        <v>0</v>
      </c>
      <c r="AY25" s="922">
        <v>0</v>
      </c>
      <c r="AZ25" s="922">
        <v>0</v>
      </c>
      <c r="BA25" s="922">
        <v>0</v>
      </c>
      <c r="BB25" s="882">
        <v>0</v>
      </c>
      <c r="BC25" s="923">
        <v>0</v>
      </c>
      <c r="BD25" s="922">
        <v>0</v>
      </c>
      <c r="BE25" s="922">
        <v>0</v>
      </c>
      <c r="BF25" s="922">
        <v>0</v>
      </c>
      <c r="BG25" s="922">
        <v>0</v>
      </c>
      <c r="BH25" s="922">
        <v>0</v>
      </c>
      <c r="BI25" s="922">
        <v>0</v>
      </c>
      <c r="BJ25" s="922">
        <v>0</v>
      </c>
      <c r="BK25" s="922">
        <v>0</v>
      </c>
      <c r="BL25" s="922">
        <v>0</v>
      </c>
      <c r="BM25" s="922">
        <v>0</v>
      </c>
      <c r="BN25" s="922">
        <v>0</v>
      </c>
      <c r="BO25" s="922">
        <v>0</v>
      </c>
      <c r="BP25" s="922">
        <v>0</v>
      </c>
      <c r="BQ25" s="922">
        <v>0</v>
      </c>
      <c r="BR25" s="885">
        <v>0</v>
      </c>
      <c r="BS25" s="865"/>
      <c r="BT25" s="884">
        <v>0</v>
      </c>
      <c r="BU25" s="884">
        <v>0</v>
      </c>
      <c r="BV25" s="922">
        <v>0</v>
      </c>
      <c r="BW25" s="922">
        <v>0</v>
      </c>
      <c r="BX25" s="922">
        <v>0</v>
      </c>
      <c r="BY25" s="922">
        <v>0</v>
      </c>
      <c r="BZ25" s="922">
        <v>0</v>
      </c>
      <c r="CA25" s="922">
        <v>0</v>
      </c>
      <c r="CB25" s="922">
        <v>0</v>
      </c>
      <c r="CC25" s="922">
        <v>0</v>
      </c>
      <c r="CD25" s="922">
        <v>0</v>
      </c>
      <c r="CE25" s="922">
        <v>0</v>
      </c>
      <c r="CF25" s="882">
        <v>0</v>
      </c>
      <c r="CG25" s="923">
        <v>0</v>
      </c>
      <c r="CH25" s="922">
        <v>0</v>
      </c>
      <c r="CI25" s="922">
        <v>0</v>
      </c>
      <c r="CJ25" s="922">
        <v>0</v>
      </c>
      <c r="CK25" s="922">
        <v>0</v>
      </c>
      <c r="CL25" s="922">
        <v>0</v>
      </c>
      <c r="CM25" s="922">
        <v>0</v>
      </c>
      <c r="CN25" s="922">
        <v>0</v>
      </c>
      <c r="CO25" s="922">
        <v>0</v>
      </c>
      <c r="CP25" s="922">
        <v>0</v>
      </c>
      <c r="CQ25" s="922">
        <v>0</v>
      </c>
      <c r="CR25" s="922">
        <v>0</v>
      </c>
      <c r="CS25" s="922">
        <v>0</v>
      </c>
      <c r="CT25" s="922">
        <v>0</v>
      </c>
      <c r="CU25" s="922">
        <v>0</v>
      </c>
      <c r="CV25" s="885">
        <v>0</v>
      </c>
      <c r="CW25" s="867"/>
      <c r="CX25" s="887">
        <v>0</v>
      </c>
      <c r="CY25" s="887">
        <v>0</v>
      </c>
      <c r="CZ25" s="887">
        <v>0</v>
      </c>
      <c r="DA25" s="887">
        <v>0</v>
      </c>
      <c r="DB25" s="887">
        <v>0</v>
      </c>
      <c r="DC25" s="887">
        <v>0</v>
      </c>
      <c r="DD25" s="887">
        <v>0</v>
      </c>
      <c r="DE25" s="887">
        <v>0</v>
      </c>
      <c r="DF25" s="887">
        <v>0</v>
      </c>
      <c r="DG25" s="887">
        <v>0</v>
      </c>
      <c r="DH25" s="887">
        <v>0</v>
      </c>
      <c r="DI25" s="887">
        <v>0</v>
      </c>
      <c r="DJ25" s="887">
        <v>0</v>
      </c>
      <c r="DK25" s="887">
        <v>0</v>
      </c>
      <c r="DL25" s="848"/>
      <c r="DM25" s="887">
        <v>0</v>
      </c>
      <c r="DN25" s="887">
        <v>0</v>
      </c>
      <c r="DO25" s="887">
        <v>0</v>
      </c>
      <c r="DP25" s="887">
        <v>0</v>
      </c>
      <c r="DQ25" s="887">
        <v>0</v>
      </c>
      <c r="DR25" s="887">
        <v>0</v>
      </c>
      <c r="DS25" s="887">
        <v>0</v>
      </c>
      <c r="DT25" s="887">
        <v>0</v>
      </c>
      <c r="DU25" s="887">
        <v>0</v>
      </c>
      <c r="DV25" s="887">
        <v>0</v>
      </c>
      <c r="DW25" s="887">
        <v>0</v>
      </c>
      <c r="DX25" s="887">
        <v>0</v>
      </c>
      <c r="DY25" s="887">
        <v>0</v>
      </c>
      <c r="DZ25" s="887">
        <v>0</v>
      </c>
      <c r="EA25" s="848"/>
      <c r="EB25" s="887">
        <v>0</v>
      </c>
      <c r="EC25" s="887">
        <v>0</v>
      </c>
      <c r="ED25" s="870"/>
      <c r="EE25" s="887">
        <v>0</v>
      </c>
      <c r="EF25" s="887">
        <v>0</v>
      </c>
      <c r="EG25" s="887">
        <v>0</v>
      </c>
      <c r="EH25" s="887">
        <v>0</v>
      </c>
      <c r="EI25" s="887">
        <v>0</v>
      </c>
      <c r="EJ25" s="887">
        <v>0</v>
      </c>
      <c r="EK25" s="887">
        <v>0</v>
      </c>
      <c r="EL25" s="887">
        <v>0</v>
      </c>
      <c r="EM25" s="887">
        <v>0</v>
      </c>
      <c r="EN25" s="887">
        <v>0</v>
      </c>
      <c r="EO25" s="887">
        <v>0</v>
      </c>
      <c r="EP25" s="887">
        <v>0</v>
      </c>
      <c r="EQ25" s="887">
        <v>0</v>
      </c>
      <c r="ER25" s="887">
        <v>0</v>
      </c>
      <c r="ES25" s="887">
        <v>0</v>
      </c>
      <c r="ET25" s="887">
        <v>0</v>
      </c>
      <c r="EU25" s="848"/>
      <c r="EV25" s="887">
        <v>0</v>
      </c>
      <c r="EW25" s="887">
        <v>0</v>
      </c>
      <c r="EX25" s="887">
        <v>0</v>
      </c>
      <c r="EY25" s="887">
        <v>0</v>
      </c>
      <c r="EZ25" s="887">
        <v>0</v>
      </c>
      <c r="FA25" s="887">
        <v>0</v>
      </c>
      <c r="FB25" s="887">
        <v>0</v>
      </c>
      <c r="FC25" s="887">
        <v>0</v>
      </c>
      <c r="FD25" s="887">
        <v>0</v>
      </c>
      <c r="FE25" s="887">
        <v>0</v>
      </c>
      <c r="FF25" s="887">
        <v>0</v>
      </c>
      <c r="FG25" s="887">
        <v>0</v>
      </c>
      <c r="FH25" s="887">
        <v>0</v>
      </c>
      <c r="FI25" s="887">
        <v>0</v>
      </c>
      <c r="FJ25" s="887">
        <v>0</v>
      </c>
      <c r="FK25" s="887">
        <v>0</v>
      </c>
      <c r="FL25" s="848"/>
      <c r="FM25" s="887">
        <v>0</v>
      </c>
      <c r="FN25" s="887">
        <v>0</v>
      </c>
      <c r="FO25" s="887">
        <v>0</v>
      </c>
      <c r="FP25" s="887">
        <v>0</v>
      </c>
      <c r="FQ25" s="887">
        <v>0</v>
      </c>
      <c r="FR25" s="887">
        <v>0</v>
      </c>
      <c r="FS25" s="887">
        <v>0</v>
      </c>
      <c r="FT25" s="887">
        <v>0</v>
      </c>
      <c r="FU25" s="887">
        <v>0</v>
      </c>
      <c r="FV25" s="887">
        <v>0</v>
      </c>
      <c r="FW25" s="887">
        <v>0</v>
      </c>
      <c r="FX25" s="887">
        <v>0</v>
      </c>
      <c r="FY25" s="887">
        <v>0</v>
      </c>
      <c r="FZ25" s="887">
        <v>0</v>
      </c>
      <c r="GA25" s="887">
        <v>0</v>
      </c>
      <c r="GB25" s="887">
        <v>0</v>
      </c>
      <c r="GC25" s="871"/>
      <c r="GD25" s="839"/>
      <c r="GE25" s="924"/>
      <c r="GF25" s="925"/>
      <c r="GG25" s="926"/>
      <c r="GH25" s="875"/>
      <c r="GI25" s="839"/>
      <c r="GJ25" s="924"/>
      <c r="GK25" s="925"/>
      <c r="GL25" s="926"/>
      <c r="GM25" s="876"/>
      <c r="GO25" s="891"/>
      <c r="GP25" s="891"/>
    </row>
    <row r="26" spans="1:198" ht="18" customHeight="1">
      <c r="A26" s="878"/>
      <c r="B26" s="1141"/>
      <c r="C26" s="920" t="s">
        <v>849</v>
      </c>
      <c r="D26" s="816" t="s">
        <v>768</v>
      </c>
      <c r="E26" s="880"/>
      <c r="F26" s="849"/>
      <c r="G26" s="880"/>
      <c r="H26" s="849"/>
      <c r="I26" s="880"/>
      <c r="J26" s="849"/>
      <c r="K26" s="880"/>
      <c r="L26" s="839"/>
      <c r="M26" s="921" t="s">
        <v>838</v>
      </c>
      <c r="N26" s="922">
        <v>0</v>
      </c>
      <c r="O26" s="922">
        <v>0</v>
      </c>
      <c r="P26" s="922">
        <v>0</v>
      </c>
      <c r="Q26" s="922">
        <v>0</v>
      </c>
      <c r="R26" s="922">
        <v>0</v>
      </c>
      <c r="S26" s="922">
        <v>0</v>
      </c>
      <c r="T26" s="922">
        <v>0</v>
      </c>
      <c r="U26" s="922">
        <v>0</v>
      </c>
      <c r="V26" s="922">
        <v>0</v>
      </c>
      <c r="W26" s="922">
        <v>0</v>
      </c>
      <c r="X26" s="922">
        <v>0</v>
      </c>
      <c r="Y26" s="922">
        <v>0</v>
      </c>
      <c r="Z26" s="923">
        <v>0</v>
      </c>
      <c r="AA26" s="892">
        <v>0</v>
      </c>
      <c r="AB26" s="892">
        <v>0</v>
      </c>
      <c r="AC26" s="892">
        <v>0</v>
      </c>
      <c r="AD26" s="892">
        <v>0</v>
      </c>
      <c r="AE26" s="892">
        <v>0</v>
      </c>
      <c r="AF26" s="892">
        <v>0</v>
      </c>
      <c r="AG26" s="892">
        <v>0</v>
      </c>
      <c r="AH26" s="892">
        <v>0</v>
      </c>
      <c r="AI26" s="892">
        <v>0</v>
      </c>
      <c r="AJ26" s="892">
        <v>0</v>
      </c>
      <c r="AK26" s="892">
        <v>0</v>
      </c>
      <c r="AL26" s="883">
        <v>0</v>
      </c>
      <c r="AM26" s="922">
        <v>0</v>
      </c>
      <c r="AN26" s="883">
        <v>0</v>
      </c>
      <c r="AO26" s="862"/>
      <c r="AP26" s="884">
        <v>0</v>
      </c>
      <c r="AQ26" s="884">
        <v>0</v>
      </c>
      <c r="AR26" s="922">
        <v>0</v>
      </c>
      <c r="AS26" s="922">
        <v>0</v>
      </c>
      <c r="AT26" s="922">
        <v>0</v>
      </c>
      <c r="AU26" s="922">
        <v>0</v>
      </c>
      <c r="AV26" s="922">
        <v>0</v>
      </c>
      <c r="AW26" s="922">
        <v>0</v>
      </c>
      <c r="AX26" s="922">
        <v>0</v>
      </c>
      <c r="AY26" s="922">
        <v>0</v>
      </c>
      <c r="AZ26" s="922">
        <v>0</v>
      </c>
      <c r="BA26" s="922">
        <v>0</v>
      </c>
      <c r="BB26" s="882">
        <v>0</v>
      </c>
      <c r="BC26" s="923">
        <v>0</v>
      </c>
      <c r="BD26" s="922">
        <v>0</v>
      </c>
      <c r="BE26" s="922">
        <v>0</v>
      </c>
      <c r="BF26" s="922">
        <v>0</v>
      </c>
      <c r="BG26" s="922">
        <v>0</v>
      </c>
      <c r="BH26" s="922">
        <v>0</v>
      </c>
      <c r="BI26" s="922">
        <v>0</v>
      </c>
      <c r="BJ26" s="922">
        <v>0</v>
      </c>
      <c r="BK26" s="922">
        <v>0</v>
      </c>
      <c r="BL26" s="922">
        <v>0</v>
      </c>
      <c r="BM26" s="922">
        <v>0</v>
      </c>
      <c r="BN26" s="922">
        <v>0</v>
      </c>
      <c r="BO26" s="922">
        <v>0</v>
      </c>
      <c r="BP26" s="922">
        <v>0</v>
      </c>
      <c r="BQ26" s="922">
        <v>0</v>
      </c>
      <c r="BR26" s="885">
        <v>0</v>
      </c>
      <c r="BS26" s="865"/>
      <c r="BT26" s="884">
        <v>0</v>
      </c>
      <c r="BU26" s="884">
        <v>0</v>
      </c>
      <c r="BV26" s="922">
        <v>0</v>
      </c>
      <c r="BW26" s="922">
        <v>0</v>
      </c>
      <c r="BX26" s="922">
        <v>0</v>
      </c>
      <c r="BY26" s="922">
        <v>0</v>
      </c>
      <c r="BZ26" s="922">
        <v>0</v>
      </c>
      <c r="CA26" s="922">
        <v>0</v>
      </c>
      <c r="CB26" s="922">
        <v>0</v>
      </c>
      <c r="CC26" s="922">
        <v>0</v>
      </c>
      <c r="CD26" s="922">
        <v>0</v>
      </c>
      <c r="CE26" s="922">
        <v>0</v>
      </c>
      <c r="CF26" s="882">
        <v>0</v>
      </c>
      <c r="CG26" s="923">
        <v>0</v>
      </c>
      <c r="CH26" s="922">
        <v>0</v>
      </c>
      <c r="CI26" s="922">
        <v>0</v>
      </c>
      <c r="CJ26" s="922">
        <v>0</v>
      </c>
      <c r="CK26" s="922">
        <v>0</v>
      </c>
      <c r="CL26" s="922">
        <v>0</v>
      </c>
      <c r="CM26" s="922">
        <v>0</v>
      </c>
      <c r="CN26" s="922">
        <v>0</v>
      </c>
      <c r="CO26" s="922">
        <v>0</v>
      </c>
      <c r="CP26" s="922">
        <v>0</v>
      </c>
      <c r="CQ26" s="922">
        <v>0</v>
      </c>
      <c r="CR26" s="922">
        <v>0</v>
      </c>
      <c r="CS26" s="922">
        <v>0</v>
      </c>
      <c r="CT26" s="922">
        <v>0</v>
      </c>
      <c r="CU26" s="922">
        <v>0</v>
      </c>
      <c r="CV26" s="885">
        <v>0</v>
      </c>
      <c r="CW26" s="867"/>
      <c r="CX26" s="887">
        <v>0</v>
      </c>
      <c r="CY26" s="887">
        <v>0</v>
      </c>
      <c r="CZ26" s="887">
        <v>0</v>
      </c>
      <c r="DA26" s="887">
        <v>0</v>
      </c>
      <c r="DB26" s="887">
        <v>0</v>
      </c>
      <c r="DC26" s="887">
        <v>0</v>
      </c>
      <c r="DD26" s="887">
        <v>0</v>
      </c>
      <c r="DE26" s="887">
        <v>0</v>
      </c>
      <c r="DF26" s="887">
        <v>0</v>
      </c>
      <c r="DG26" s="887">
        <v>0</v>
      </c>
      <c r="DH26" s="887">
        <v>0</v>
      </c>
      <c r="DI26" s="887">
        <v>0</v>
      </c>
      <c r="DJ26" s="887">
        <v>0</v>
      </c>
      <c r="DK26" s="887">
        <v>0</v>
      </c>
      <c r="DL26" s="848"/>
      <c r="DM26" s="887">
        <v>0</v>
      </c>
      <c r="DN26" s="887">
        <v>0</v>
      </c>
      <c r="DO26" s="887">
        <v>0</v>
      </c>
      <c r="DP26" s="887">
        <v>0</v>
      </c>
      <c r="DQ26" s="887">
        <v>0</v>
      </c>
      <c r="DR26" s="887">
        <v>0</v>
      </c>
      <c r="DS26" s="887">
        <v>0</v>
      </c>
      <c r="DT26" s="887">
        <v>0</v>
      </c>
      <c r="DU26" s="887">
        <v>0</v>
      </c>
      <c r="DV26" s="887">
        <v>0</v>
      </c>
      <c r="DW26" s="887">
        <v>0</v>
      </c>
      <c r="DX26" s="887">
        <v>0</v>
      </c>
      <c r="DY26" s="887">
        <v>0</v>
      </c>
      <c r="DZ26" s="887">
        <v>0</v>
      </c>
      <c r="EA26" s="848"/>
      <c r="EB26" s="887">
        <v>0</v>
      </c>
      <c r="EC26" s="887">
        <v>0</v>
      </c>
      <c r="ED26" s="870"/>
      <c r="EE26" s="887">
        <v>0</v>
      </c>
      <c r="EF26" s="887">
        <v>0</v>
      </c>
      <c r="EG26" s="887">
        <v>0</v>
      </c>
      <c r="EH26" s="887">
        <v>0</v>
      </c>
      <c r="EI26" s="887">
        <v>0</v>
      </c>
      <c r="EJ26" s="887">
        <v>0</v>
      </c>
      <c r="EK26" s="887">
        <v>0</v>
      </c>
      <c r="EL26" s="887">
        <v>0</v>
      </c>
      <c r="EM26" s="887">
        <v>0</v>
      </c>
      <c r="EN26" s="887">
        <v>0</v>
      </c>
      <c r="EO26" s="887">
        <v>0</v>
      </c>
      <c r="EP26" s="887">
        <v>0</v>
      </c>
      <c r="EQ26" s="887">
        <v>0</v>
      </c>
      <c r="ER26" s="887">
        <v>0</v>
      </c>
      <c r="ES26" s="887">
        <v>0</v>
      </c>
      <c r="ET26" s="887">
        <v>0</v>
      </c>
      <c r="EU26" s="848"/>
      <c r="EV26" s="887">
        <v>0</v>
      </c>
      <c r="EW26" s="887">
        <v>0</v>
      </c>
      <c r="EX26" s="887">
        <v>0</v>
      </c>
      <c r="EY26" s="887">
        <v>0</v>
      </c>
      <c r="EZ26" s="887">
        <v>0</v>
      </c>
      <c r="FA26" s="887">
        <v>0</v>
      </c>
      <c r="FB26" s="887">
        <v>0</v>
      </c>
      <c r="FC26" s="887">
        <v>0</v>
      </c>
      <c r="FD26" s="887">
        <v>0</v>
      </c>
      <c r="FE26" s="887">
        <v>0</v>
      </c>
      <c r="FF26" s="887">
        <v>0</v>
      </c>
      <c r="FG26" s="887">
        <v>0</v>
      </c>
      <c r="FH26" s="887">
        <v>0</v>
      </c>
      <c r="FI26" s="887">
        <v>0</v>
      </c>
      <c r="FJ26" s="887">
        <v>0</v>
      </c>
      <c r="FK26" s="887">
        <v>0</v>
      </c>
      <c r="FL26" s="848"/>
      <c r="FM26" s="887">
        <v>0</v>
      </c>
      <c r="FN26" s="887">
        <v>0</v>
      </c>
      <c r="FO26" s="887">
        <v>0</v>
      </c>
      <c r="FP26" s="887">
        <v>0</v>
      </c>
      <c r="FQ26" s="887">
        <v>0</v>
      </c>
      <c r="FR26" s="887">
        <v>0</v>
      </c>
      <c r="FS26" s="887">
        <v>0</v>
      </c>
      <c r="FT26" s="887">
        <v>0</v>
      </c>
      <c r="FU26" s="887">
        <v>0</v>
      </c>
      <c r="FV26" s="887">
        <v>0</v>
      </c>
      <c r="FW26" s="887">
        <v>0</v>
      </c>
      <c r="FX26" s="887">
        <v>0</v>
      </c>
      <c r="FY26" s="887">
        <v>0</v>
      </c>
      <c r="FZ26" s="887">
        <v>0</v>
      </c>
      <c r="GA26" s="887">
        <v>0</v>
      </c>
      <c r="GB26" s="887">
        <v>0</v>
      </c>
      <c r="GC26" s="871"/>
      <c r="GD26" s="839"/>
      <c r="GE26" s="924"/>
      <c r="GF26" s="925"/>
      <c r="GG26" s="926"/>
      <c r="GH26" s="875"/>
      <c r="GI26" s="839"/>
      <c r="GJ26" s="924"/>
      <c r="GK26" s="925"/>
      <c r="GL26" s="926"/>
      <c r="GM26" s="876"/>
      <c r="GO26" s="891"/>
      <c r="GP26" s="891"/>
    </row>
    <row r="27" spans="1:198" ht="18" customHeight="1">
      <c r="A27" s="878"/>
      <c r="B27" s="1141"/>
      <c r="C27" s="920" t="s">
        <v>124</v>
      </c>
      <c r="D27" s="816" t="s">
        <v>768</v>
      </c>
      <c r="E27" s="880">
        <v>0</v>
      </c>
      <c r="F27" s="849"/>
      <c r="G27" s="880">
        <v>0</v>
      </c>
      <c r="H27" s="849"/>
      <c r="I27" s="880">
        <v>8.8375547092782544E-2</v>
      </c>
      <c r="J27" s="849"/>
      <c r="K27" s="880">
        <v>0.11317380104625471</v>
      </c>
      <c r="L27" s="839"/>
      <c r="M27" s="921" t="s">
        <v>838</v>
      </c>
      <c r="N27" s="922">
        <v>0</v>
      </c>
      <c r="O27" s="922">
        <v>0</v>
      </c>
      <c r="P27" s="922">
        <v>0</v>
      </c>
      <c r="Q27" s="922">
        <v>0</v>
      </c>
      <c r="R27" s="922">
        <v>0</v>
      </c>
      <c r="S27" s="922">
        <v>0</v>
      </c>
      <c r="T27" s="922">
        <v>0</v>
      </c>
      <c r="U27" s="922">
        <v>0</v>
      </c>
      <c r="V27" s="922">
        <v>0</v>
      </c>
      <c r="W27" s="922">
        <v>1</v>
      </c>
      <c r="X27" s="922">
        <v>2</v>
      </c>
      <c r="Y27" s="922">
        <v>3</v>
      </c>
      <c r="Z27" s="923">
        <v>0</v>
      </c>
      <c r="AA27" s="892">
        <v>0</v>
      </c>
      <c r="AB27" s="892">
        <v>0</v>
      </c>
      <c r="AC27" s="892">
        <v>0</v>
      </c>
      <c r="AD27" s="892">
        <v>0</v>
      </c>
      <c r="AE27" s="892">
        <v>0</v>
      </c>
      <c r="AF27" s="892">
        <v>0</v>
      </c>
      <c r="AG27" s="892">
        <v>0</v>
      </c>
      <c r="AH27" s="892">
        <v>0</v>
      </c>
      <c r="AI27" s="892">
        <v>0</v>
      </c>
      <c r="AJ27" s="892">
        <v>0</v>
      </c>
      <c r="AK27" s="892">
        <v>0</v>
      </c>
      <c r="AL27" s="883">
        <v>0</v>
      </c>
      <c r="AM27" s="922">
        <v>0</v>
      </c>
      <c r="AN27" s="883">
        <v>3</v>
      </c>
      <c r="AO27" s="862"/>
      <c r="AP27" s="884">
        <v>0</v>
      </c>
      <c r="AQ27" s="884">
        <v>1.4794644297542175E-3</v>
      </c>
      <c r="AR27" s="922">
        <v>0</v>
      </c>
      <c r="AS27" s="922">
        <v>0</v>
      </c>
      <c r="AT27" s="922">
        <v>0</v>
      </c>
      <c r="AU27" s="922">
        <v>0</v>
      </c>
      <c r="AV27" s="922">
        <v>0</v>
      </c>
      <c r="AW27" s="922">
        <v>0</v>
      </c>
      <c r="AX27" s="922">
        <v>3365.505596</v>
      </c>
      <c r="AY27" s="922">
        <v>0</v>
      </c>
      <c r="AZ27" s="922">
        <v>3365.505596</v>
      </c>
      <c r="BA27" s="922">
        <v>62740.319853864399</v>
      </c>
      <c r="BB27" s="882">
        <v>0</v>
      </c>
      <c r="BC27" s="923">
        <v>62740.319853864399</v>
      </c>
      <c r="BD27" s="922">
        <v>0</v>
      </c>
      <c r="BE27" s="922">
        <v>0</v>
      </c>
      <c r="BF27" s="922">
        <v>0</v>
      </c>
      <c r="BG27" s="922">
        <v>0</v>
      </c>
      <c r="BH27" s="922">
        <v>0</v>
      </c>
      <c r="BI27" s="922">
        <v>0</v>
      </c>
      <c r="BJ27" s="922">
        <v>0</v>
      </c>
      <c r="BK27" s="922">
        <v>0</v>
      </c>
      <c r="BL27" s="922">
        <v>0</v>
      </c>
      <c r="BM27" s="922">
        <v>0</v>
      </c>
      <c r="BN27" s="922">
        <v>0</v>
      </c>
      <c r="BO27" s="922">
        <v>0</v>
      </c>
      <c r="BP27" s="922">
        <v>0</v>
      </c>
      <c r="BQ27" s="922">
        <v>0</v>
      </c>
      <c r="BR27" s="885">
        <v>66105.825449864395</v>
      </c>
      <c r="BS27" s="865"/>
      <c r="BT27" s="884">
        <v>0</v>
      </c>
      <c r="BU27" s="884">
        <v>1.5631617902372304E-3</v>
      </c>
      <c r="BV27" s="922">
        <v>0</v>
      </c>
      <c r="BW27" s="922">
        <v>0</v>
      </c>
      <c r="BX27" s="922">
        <v>0</v>
      </c>
      <c r="BY27" s="922">
        <v>0</v>
      </c>
      <c r="BZ27" s="922">
        <v>0</v>
      </c>
      <c r="CA27" s="922">
        <v>0</v>
      </c>
      <c r="CB27" s="922">
        <v>3365.505596</v>
      </c>
      <c r="CC27" s="922">
        <v>0</v>
      </c>
      <c r="CD27" s="922">
        <v>3365.505596</v>
      </c>
      <c r="CE27" s="922">
        <v>62087.633969592069</v>
      </c>
      <c r="CF27" s="882">
        <v>0</v>
      </c>
      <c r="CG27" s="923">
        <v>62087.633969592069</v>
      </c>
      <c r="CH27" s="922">
        <v>0</v>
      </c>
      <c r="CI27" s="922">
        <v>0</v>
      </c>
      <c r="CJ27" s="922">
        <v>0</v>
      </c>
      <c r="CK27" s="922">
        <v>0</v>
      </c>
      <c r="CL27" s="922">
        <v>0</v>
      </c>
      <c r="CM27" s="922">
        <v>0</v>
      </c>
      <c r="CN27" s="922">
        <v>0</v>
      </c>
      <c r="CO27" s="922">
        <v>0</v>
      </c>
      <c r="CP27" s="922">
        <v>0</v>
      </c>
      <c r="CQ27" s="922">
        <v>0</v>
      </c>
      <c r="CR27" s="922">
        <v>0</v>
      </c>
      <c r="CS27" s="922">
        <v>0</v>
      </c>
      <c r="CT27" s="922">
        <v>0</v>
      </c>
      <c r="CU27" s="922">
        <v>0</v>
      </c>
      <c r="CV27" s="885">
        <v>65453.139565592071</v>
      </c>
      <c r="CW27" s="867"/>
      <c r="CX27" s="887">
        <v>100000</v>
      </c>
      <c r="CY27" s="887">
        <v>0</v>
      </c>
      <c r="CZ27" s="887">
        <v>0</v>
      </c>
      <c r="DA27" s="887">
        <v>0</v>
      </c>
      <c r="DB27" s="887">
        <v>0</v>
      </c>
      <c r="DC27" s="887">
        <v>0</v>
      </c>
      <c r="DD27" s="887">
        <v>0</v>
      </c>
      <c r="DE27" s="887">
        <v>0</v>
      </c>
      <c r="DF27" s="887">
        <v>0</v>
      </c>
      <c r="DG27" s="887">
        <v>0</v>
      </c>
      <c r="DH27" s="887">
        <v>0</v>
      </c>
      <c r="DI27" s="887">
        <v>0</v>
      </c>
      <c r="DJ27" s="887">
        <v>0</v>
      </c>
      <c r="DK27" s="887">
        <v>0</v>
      </c>
      <c r="DL27" s="848"/>
      <c r="DM27" s="887">
        <v>9663.9500000000007</v>
      </c>
      <c r="DN27" s="887">
        <v>0</v>
      </c>
      <c r="DO27" s="887">
        <v>0</v>
      </c>
      <c r="DP27" s="887">
        <v>0</v>
      </c>
      <c r="DQ27" s="887">
        <v>0</v>
      </c>
      <c r="DR27" s="887">
        <v>0</v>
      </c>
      <c r="DS27" s="887">
        <v>0</v>
      </c>
      <c r="DT27" s="887">
        <v>0</v>
      </c>
      <c r="DU27" s="887">
        <v>0</v>
      </c>
      <c r="DV27" s="887">
        <v>0</v>
      </c>
      <c r="DW27" s="887">
        <v>0</v>
      </c>
      <c r="DX27" s="887">
        <v>0</v>
      </c>
      <c r="DY27" s="887">
        <v>0</v>
      </c>
      <c r="DZ27" s="887">
        <v>0</v>
      </c>
      <c r="EA27" s="848"/>
      <c r="EB27" s="887">
        <v>109663.95</v>
      </c>
      <c r="EC27" s="887">
        <v>0</v>
      </c>
      <c r="ED27" s="870"/>
      <c r="EE27" s="887">
        <v>415000</v>
      </c>
      <c r="EF27" s="887">
        <v>0</v>
      </c>
      <c r="EG27" s="887">
        <v>0</v>
      </c>
      <c r="EH27" s="887">
        <v>0</v>
      </c>
      <c r="EI27" s="887">
        <v>0</v>
      </c>
      <c r="EJ27" s="887">
        <v>0</v>
      </c>
      <c r="EK27" s="887">
        <v>0</v>
      </c>
      <c r="EL27" s="887">
        <v>0</v>
      </c>
      <c r="EM27" s="887">
        <v>0</v>
      </c>
      <c r="EN27" s="887">
        <v>0</v>
      </c>
      <c r="EO27" s="887">
        <v>0</v>
      </c>
      <c r="EP27" s="887">
        <v>0</v>
      </c>
      <c r="EQ27" s="887">
        <v>0</v>
      </c>
      <c r="ER27" s="887">
        <v>49612.84</v>
      </c>
      <c r="ES27" s="887">
        <v>0</v>
      </c>
      <c r="ET27" s="887">
        <v>49612.84</v>
      </c>
      <c r="EU27" s="848"/>
      <c r="EV27" s="887">
        <v>46138.53</v>
      </c>
      <c r="EW27" s="887">
        <v>0</v>
      </c>
      <c r="EX27" s="887">
        <v>0</v>
      </c>
      <c r="EY27" s="887">
        <v>0</v>
      </c>
      <c r="EZ27" s="887">
        <v>0</v>
      </c>
      <c r="FA27" s="887">
        <v>0</v>
      </c>
      <c r="FB27" s="887">
        <v>2375.41</v>
      </c>
      <c r="FC27" s="887">
        <v>0</v>
      </c>
      <c r="FD27" s="887">
        <v>0</v>
      </c>
      <c r="FE27" s="887">
        <v>2375.41</v>
      </c>
      <c r="FF27" s="887">
        <v>200.55</v>
      </c>
      <c r="FG27" s="887">
        <v>0</v>
      </c>
      <c r="FH27" s="887">
        <v>200.55</v>
      </c>
      <c r="FI27" s="887">
        <v>0</v>
      </c>
      <c r="FJ27" s="887">
        <v>0</v>
      </c>
      <c r="FK27" s="887">
        <v>2575.96</v>
      </c>
      <c r="FL27" s="848"/>
      <c r="FM27" s="887">
        <v>461138.53</v>
      </c>
      <c r="FN27" s="887">
        <v>0</v>
      </c>
      <c r="FO27" s="887">
        <v>0</v>
      </c>
      <c r="FP27" s="887">
        <v>0</v>
      </c>
      <c r="FQ27" s="887">
        <v>0</v>
      </c>
      <c r="FR27" s="887">
        <v>0</v>
      </c>
      <c r="FS27" s="887">
        <v>2375.41</v>
      </c>
      <c r="FT27" s="887">
        <v>0</v>
      </c>
      <c r="FU27" s="887">
        <v>0</v>
      </c>
      <c r="FV27" s="887">
        <v>2375.41</v>
      </c>
      <c r="FW27" s="887">
        <v>200.55</v>
      </c>
      <c r="FX27" s="887">
        <v>0</v>
      </c>
      <c r="FY27" s="887">
        <v>200.55</v>
      </c>
      <c r="FZ27" s="887">
        <v>49612.84</v>
      </c>
      <c r="GA27" s="887">
        <v>0</v>
      </c>
      <c r="GB27" s="887">
        <v>52188.800000000003</v>
      </c>
      <c r="GC27" s="871"/>
      <c r="GD27" s="839"/>
      <c r="GE27" s="924"/>
      <c r="GF27" s="925"/>
      <c r="GG27" s="926"/>
      <c r="GH27" s="875"/>
      <c r="GI27" s="839"/>
      <c r="GJ27" s="924"/>
      <c r="GK27" s="925"/>
      <c r="GL27" s="926"/>
      <c r="GM27" s="876"/>
      <c r="GO27" s="891"/>
      <c r="GP27" s="891"/>
    </row>
    <row r="28" spans="1:198" ht="18" customHeight="1" thickBot="1">
      <c r="A28" s="878"/>
      <c r="B28" s="1141"/>
      <c r="C28" s="920" t="s">
        <v>123</v>
      </c>
      <c r="D28" s="816" t="s">
        <v>768</v>
      </c>
      <c r="E28" s="880">
        <v>0</v>
      </c>
      <c r="F28" s="849"/>
      <c r="G28" s="880">
        <v>0</v>
      </c>
      <c r="H28" s="849"/>
      <c r="I28" s="880">
        <v>0</v>
      </c>
      <c r="J28" s="849"/>
      <c r="K28" s="880">
        <v>4.2291641578863795E-2</v>
      </c>
      <c r="L28" s="839"/>
      <c r="M28" s="927" t="s">
        <v>838</v>
      </c>
      <c r="N28" s="922">
        <v>0</v>
      </c>
      <c r="O28" s="922">
        <v>0</v>
      </c>
      <c r="P28" s="922">
        <v>0</v>
      </c>
      <c r="Q28" s="922">
        <v>0</v>
      </c>
      <c r="R28" s="922">
        <v>0</v>
      </c>
      <c r="S28" s="922">
        <v>0</v>
      </c>
      <c r="T28" s="922">
        <v>0</v>
      </c>
      <c r="U28" s="922">
        <v>0</v>
      </c>
      <c r="V28" s="922">
        <v>0</v>
      </c>
      <c r="W28" s="922">
        <v>0</v>
      </c>
      <c r="X28" s="922">
        <v>0</v>
      </c>
      <c r="Y28" s="928">
        <v>0</v>
      </c>
      <c r="Z28" s="929">
        <v>0</v>
      </c>
      <c r="AA28" s="930">
        <v>0</v>
      </c>
      <c r="AB28" s="930">
        <v>0</v>
      </c>
      <c r="AC28" s="930">
        <v>0</v>
      </c>
      <c r="AD28" s="930">
        <v>0</v>
      </c>
      <c r="AE28" s="930">
        <v>0</v>
      </c>
      <c r="AF28" s="930">
        <v>0</v>
      </c>
      <c r="AG28" s="930">
        <v>0</v>
      </c>
      <c r="AH28" s="930">
        <v>0</v>
      </c>
      <c r="AI28" s="930">
        <v>0</v>
      </c>
      <c r="AJ28" s="930">
        <v>0</v>
      </c>
      <c r="AK28" s="930">
        <v>0</v>
      </c>
      <c r="AL28" s="931">
        <v>0</v>
      </c>
      <c r="AM28" s="928">
        <v>0</v>
      </c>
      <c r="AN28" s="883">
        <v>0</v>
      </c>
      <c r="AO28" s="862"/>
      <c r="AP28" s="884">
        <v>0</v>
      </c>
      <c r="AQ28" s="884">
        <v>0</v>
      </c>
      <c r="AR28" s="922">
        <v>0</v>
      </c>
      <c r="AS28" s="922">
        <v>0</v>
      </c>
      <c r="AT28" s="922">
        <v>0</v>
      </c>
      <c r="AU28" s="922">
        <v>0</v>
      </c>
      <c r="AV28" s="922">
        <v>0</v>
      </c>
      <c r="AW28" s="922">
        <v>0</v>
      </c>
      <c r="AX28" s="922">
        <v>0</v>
      </c>
      <c r="AY28" s="922">
        <v>0</v>
      </c>
      <c r="AZ28" s="922">
        <v>0</v>
      </c>
      <c r="BA28" s="922">
        <v>0</v>
      </c>
      <c r="BB28" s="882">
        <v>0</v>
      </c>
      <c r="BC28" s="923">
        <v>0</v>
      </c>
      <c r="BD28" s="922">
        <v>0</v>
      </c>
      <c r="BE28" s="922">
        <v>0</v>
      </c>
      <c r="BF28" s="922">
        <v>0</v>
      </c>
      <c r="BG28" s="922">
        <v>0</v>
      </c>
      <c r="BH28" s="922">
        <v>0</v>
      </c>
      <c r="BI28" s="922">
        <v>0</v>
      </c>
      <c r="BJ28" s="922">
        <v>0</v>
      </c>
      <c r="BK28" s="922">
        <v>0</v>
      </c>
      <c r="BL28" s="922">
        <v>0</v>
      </c>
      <c r="BM28" s="922">
        <v>0</v>
      </c>
      <c r="BN28" s="922">
        <v>0</v>
      </c>
      <c r="BO28" s="922">
        <v>0</v>
      </c>
      <c r="BP28" s="922">
        <v>0</v>
      </c>
      <c r="BQ28" s="922">
        <v>0</v>
      </c>
      <c r="BR28" s="885">
        <v>0</v>
      </c>
      <c r="BS28" s="865"/>
      <c r="BT28" s="884">
        <v>0</v>
      </c>
      <c r="BU28" s="884">
        <v>0</v>
      </c>
      <c r="BV28" s="922">
        <v>0</v>
      </c>
      <c r="BW28" s="922">
        <v>0</v>
      </c>
      <c r="BX28" s="922">
        <v>0</v>
      </c>
      <c r="BY28" s="922">
        <v>0</v>
      </c>
      <c r="BZ28" s="922">
        <v>0</v>
      </c>
      <c r="CA28" s="922">
        <v>0</v>
      </c>
      <c r="CB28" s="922">
        <v>0</v>
      </c>
      <c r="CC28" s="922">
        <v>0</v>
      </c>
      <c r="CD28" s="922">
        <v>0</v>
      </c>
      <c r="CE28" s="922">
        <v>0</v>
      </c>
      <c r="CF28" s="882">
        <v>0</v>
      </c>
      <c r="CG28" s="923">
        <v>0</v>
      </c>
      <c r="CH28" s="922">
        <v>0</v>
      </c>
      <c r="CI28" s="922">
        <v>0</v>
      </c>
      <c r="CJ28" s="922">
        <v>0</v>
      </c>
      <c r="CK28" s="922">
        <v>0</v>
      </c>
      <c r="CL28" s="922">
        <v>0</v>
      </c>
      <c r="CM28" s="922">
        <v>0</v>
      </c>
      <c r="CN28" s="922">
        <v>0</v>
      </c>
      <c r="CO28" s="922">
        <v>0</v>
      </c>
      <c r="CP28" s="922">
        <v>0</v>
      </c>
      <c r="CQ28" s="922">
        <v>0</v>
      </c>
      <c r="CR28" s="922">
        <v>0</v>
      </c>
      <c r="CS28" s="922">
        <v>0</v>
      </c>
      <c r="CT28" s="922">
        <v>0</v>
      </c>
      <c r="CU28" s="922">
        <v>0</v>
      </c>
      <c r="CV28" s="885">
        <v>0</v>
      </c>
      <c r="CW28" s="867"/>
      <c r="CX28" s="887">
        <v>3750</v>
      </c>
      <c r="CY28" s="887">
        <v>0</v>
      </c>
      <c r="CZ28" s="887">
        <v>0</v>
      </c>
      <c r="DA28" s="887">
        <v>0</v>
      </c>
      <c r="DB28" s="887">
        <v>0</v>
      </c>
      <c r="DC28" s="887">
        <v>0</v>
      </c>
      <c r="DD28" s="887">
        <v>0</v>
      </c>
      <c r="DE28" s="887">
        <v>0</v>
      </c>
      <c r="DF28" s="887">
        <v>0</v>
      </c>
      <c r="DG28" s="887">
        <v>0</v>
      </c>
      <c r="DH28" s="887">
        <v>0</v>
      </c>
      <c r="DI28" s="887">
        <v>0</v>
      </c>
      <c r="DJ28" s="887">
        <v>0</v>
      </c>
      <c r="DK28" s="887">
        <v>0</v>
      </c>
      <c r="DL28" s="848"/>
      <c r="DM28" s="887">
        <v>5173.7700000000004</v>
      </c>
      <c r="DN28" s="887">
        <v>0</v>
      </c>
      <c r="DO28" s="887">
        <v>0</v>
      </c>
      <c r="DP28" s="887">
        <v>0</v>
      </c>
      <c r="DQ28" s="887">
        <v>0</v>
      </c>
      <c r="DR28" s="887">
        <v>0</v>
      </c>
      <c r="DS28" s="887">
        <v>0</v>
      </c>
      <c r="DT28" s="887">
        <v>0</v>
      </c>
      <c r="DU28" s="887">
        <v>0</v>
      </c>
      <c r="DV28" s="887">
        <v>0</v>
      </c>
      <c r="DW28" s="887">
        <v>0</v>
      </c>
      <c r="DX28" s="887">
        <v>0</v>
      </c>
      <c r="DY28" s="887">
        <v>0</v>
      </c>
      <c r="DZ28" s="887">
        <v>0</v>
      </c>
      <c r="EA28" s="848"/>
      <c r="EB28" s="887">
        <v>8923.77</v>
      </c>
      <c r="EC28" s="887">
        <v>0</v>
      </c>
      <c r="ED28" s="870"/>
      <c r="EE28" s="887">
        <v>15000</v>
      </c>
      <c r="EF28" s="887">
        <v>0</v>
      </c>
      <c r="EG28" s="887">
        <v>0</v>
      </c>
      <c r="EH28" s="887">
        <v>0</v>
      </c>
      <c r="EI28" s="887">
        <v>0</v>
      </c>
      <c r="EJ28" s="887">
        <v>0</v>
      </c>
      <c r="EK28" s="887">
        <v>0</v>
      </c>
      <c r="EL28" s="887">
        <v>0</v>
      </c>
      <c r="EM28" s="887">
        <v>0</v>
      </c>
      <c r="EN28" s="887">
        <v>0</v>
      </c>
      <c r="EO28" s="887">
        <v>0</v>
      </c>
      <c r="EP28" s="887">
        <v>0</v>
      </c>
      <c r="EQ28" s="887">
        <v>0</v>
      </c>
      <c r="ER28" s="887">
        <v>0</v>
      </c>
      <c r="ES28" s="887">
        <v>0</v>
      </c>
      <c r="ET28" s="887">
        <v>0</v>
      </c>
      <c r="EU28" s="848"/>
      <c r="EV28" s="887">
        <v>22534.83</v>
      </c>
      <c r="EW28" s="887">
        <v>0</v>
      </c>
      <c r="EX28" s="887">
        <v>0</v>
      </c>
      <c r="EY28" s="887">
        <v>0</v>
      </c>
      <c r="EZ28" s="887">
        <v>0</v>
      </c>
      <c r="FA28" s="887">
        <v>0</v>
      </c>
      <c r="FB28" s="887">
        <v>254.14</v>
      </c>
      <c r="FC28" s="887">
        <v>0</v>
      </c>
      <c r="FD28" s="887">
        <v>0</v>
      </c>
      <c r="FE28" s="887">
        <v>254.14</v>
      </c>
      <c r="FF28" s="887">
        <v>1333.27</v>
      </c>
      <c r="FG28" s="887">
        <v>0</v>
      </c>
      <c r="FH28" s="887">
        <v>1333.27</v>
      </c>
      <c r="FI28" s="887">
        <v>0</v>
      </c>
      <c r="FJ28" s="887">
        <v>0</v>
      </c>
      <c r="FK28" s="887">
        <v>1587.41</v>
      </c>
      <c r="FL28" s="848"/>
      <c r="FM28" s="887">
        <v>37534.839999999997</v>
      </c>
      <c r="FN28" s="887">
        <v>0</v>
      </c>
      <c r="FO28" s="887">
        <v>0</v>
      </c>
      <c r="FP28" s="887">
        <v>0</v>
      </c>
      <c r="FQ28" s="887">
        <v>0</v>
      </c>
      <c r="FR28" s="887">
        <v>0</v>
      </c>
      <c r="FS28" s="887">
        <v>254.14</v>
      </c>
      <c r="FT28" s="887">
        <v>0</v>
      </c>
      <c r="FU28" s="887">
        <v>0</v>
      </c>
      <c r="FV28" s="887">
        <v>254.14</v>
      </c>
      <c r="FW28" s="887">
        <v>1333.27</v>
      </c>
      <c r="FX28" s="887">
        <v>0</v>
      </c>
      <c r="FY28" s="887">
        <v>1333.27</v>
      </c>
      <c r="FZ28" s="887">
        <v>0</v>
      </c>
      <c r="GA28" s="887">
        <v>0</v>
      </c>
      <c r="GB28" s="887">
        <v>1587.41</v>
      </c>
      <c r="GC28" s="871"/>
      <c r="GD28" s="839"/>
      <c r="GE28" s="924"/>
      <c r="GF28" s="925"/>
      <c r="GG28" s="926"/>
      <c r="GH28" s="875"/>
      <c r="GI28" s="839"/>
      <c r="GJ28" s="924"/>
      <c r="GK28" s="925"/>
      <c r="GL28" s="926"/>
      <c r="GM28" s="876"/>
      <c r="GO28" s="891"/>
      <c r="GP28" s="891"/>
    </row>
    <row r="29" spans="1:198" s="848" customFormat="1" ht="18" customHeight="1" thickBot="1">
      <c r="A29" s="893"/>
      <c r="B29" s="1142"/>
      <c r="C29" s="894" t="s">
        <v>850</v>
      </c>
      <c r="D29" s="848" t="s">
        <v>768</v>
      </c>
      <c r="E29" s="895">
        <v>1.3082242794369314E-2</v>
      </c>
      <c r="F29" s="849"/>
      <c r="G29" s="895">
        <v>0.10203878614837911</v>
      </c>
      <c r="H29" s="849"/>
      <c r="I29" s="895">
        <v>0.41238527650869067</v>
      </c>
      <c r="J29" s="849"/>
      <c r="K29" s="895">
        <v>0.29131908880767493</v>
      </c>
      <c r="L29" s="839"/>
      <c r="M29" s="839"/>
      <c r="N29" s="932"/>
      <c r="O29" s="932"/>
      <c r="P29" s="932"/>
      <c r="Q29" s="932"/>
      <c r="R29" s="932"/>
      <c r="S29" s="932"/>
      <c r="T29" s="932"/>
      <c r="U29" s="932"/>
      <c r="V29" s="932"/>
      <c r="W29" s="932"/>
      <c r="X29" s="932"/>
      <c r="Y29" s="933"/>
      <c r="Z29" s="933"/>
      <c r="AA29" s="933"/>
      <c r="AB29" s="933"/>
      <c r="AC29" s="933"/>
      <c r="AD29" s="933"/>
      <c r="AE29" s="933"/>
      <c r="AF29" s="933"/>
      <c r="AG29" s="933"/>
      <c r="AH29" s="933"/>
      <c r="AI29" s="933"/>
      <c r="AJ29" s="933"/>
      <c r="AK29" s="933"/>
      <c r="AL29" s="933"/>
      <c r="AM29" s="932"/>
      <c r="AN29" s="932"/>
      <c r="AO29" s="862"/>
      <c r="AP29" s="898">
        <v>0.96895879548573782</v>
      </c>
      <c r="AQ29" s="898">
        <v>0.37345514809093838</v>
      </c>
      <c r="AR29" s="900">
        <v>75467.7849814152</v>
      </c>
      <c r="AS29" s="900">
        <v>192374.18790884456</v>
      </c>
      <c r="AT29" s="900">
        <v>17537.623441841974</v>
      </c>
      <c r="AU29" s="900">
        <v>0</v>
      </c>
      <c r="AV29" s="900">
        <v>285379.59633210173</v>
      </c>
      <c r="AW29" s="900">
        <v>4043949.7060660096</v>
      </c>
      <c r="AX29" s="900">
        <v>694516.89032013796</v>
      </c>
      <c r="AY29" s="900">
        <v>73021.582845128287</v>
      </c>
      <c r="AZ29" s="900">
        <v>4811488.1792312758</v>
      </c>
      <c r="BA29" s="900">
        <v>5070062.8241767036</v>
      </c>
      <c r="BB29" s="900">
        <v>1024343.0998604361</v>
      </c>
      <c r="BC29" s="900">
        <v>6094405.9240371399</v>
      </c>
      <c r="BD29" s="900">
        <v>5279227.4915202949</v>
      </c>
      <c r="BE29" s="900">
        <v>39237.262905494033</v>
      </c>
      <c r="BF29" s="900">
        <v>155267.90441100919</v>
      </c>
      <c r="BG29" s="900">
        <v>21816.478630932117</v>
      </c>
      <c r="BH29" s="900">
        <v>0</v>
      </c>
      <c r="BI29" s="900">
        <v>0</v>
      </c>
      <c r="BJ29" s="900">
        <v>0</v>
      </c>
      <c r="BK29" s="900">
        <v>0</v>
      </c>
      <c r="BL29" s="900">
        <v>0</v>
      </c>
      <c r="BM29" s="900">
        <v>0</v>
      </c>
      <c r="BN29" s="900">
        <v>0</v>
      </c>
      <c r="BO29" s="900">
        <v>0</v>
      </c>
      <c r="BP29" s="900">
        <v>0</v>
      </c>
      <c r="BQ29" s="900">
        <v>216321.64594743535</v>
      </c>
      <c r="BR29" s="899">
        <v>16686822.837068249</v>
      </c>
      <c r="BS29" s="865"/>
      <c r="BT29" s="901">
        <v>0.96859202617678519</v>
      </c>
      <c r="BU29" s="901">
        <v>0.39604688028956719</v>
      </c>
      <c r="BV29" s="903">
        <v>75467.7849814152</v>
      </c>
      <c r="BW29" s="903">
        <v>192374.18790884456</v>
      </c>
      <c r="BX29" s="903">
        <v>17554.648459273536</v>
      </c>
      <c r="BY29" s="903">
        <v>0</v>
      </c>
      <c r="BZ29" s="903">
        <v>285396.62134953332</v>
      </c>
      <c r="CA29" s="903">
        <v>3996981.7308625826</v>
      </c>
      <c r="CB29" s="903">
        <v>742526.27006827027</v>
      </c>
      <c r="CC29" s="903">
        <v>72660.483513627143</v>
      </c>
      <c r="CD29" s="903">
        <v>4812168.4844444804</v>
      </c>
      <c r="CE29" s="903">
        <v>5030279.15419647</v>
      </c>
      <c r="CF29" s="903">
        <v>1019277.6165584389</v>
      </c>
      <c r="CG29" s="903">
        <v>6049556.7707549091</v>
      </c>
      <c r="CH29" s="903">
        <v>5222547.2033126587</v>
      </c>
      <c r="CI29" s="903">
        <v>39237.262905494033</v>
      </c>
      <c r="CJ29" s="903">
        <v>155267.90441100919</v>
      </c>
      <c r="CK29" s="903">
        <v>19209.438381613363</v>
      </c>
      <c r="CL29" s="903">
        <v>0</v>
      </c>
      <c r="CM29" s="903">
        <v>0</v>
      </c>
      <c r="CN29" s="903">
        <v>0</v>
      </c>
      <c r="CO29" s="903">
        <v>0</v>
      </c>
      <c r="CP29" s="903">
        <v>0</v>
      </c>
      <c r="CQ29" s="903">
        <v>0</v>
      </c>
      <c r="CR29" s="903">
        <v>0</v>
      </c>
      <c r="CS29" s="903">
        <v>0</v>
      </c>
      <c r="CT29" s="903">
        <v>0</v>
      </c>
      <c r="CU29" s="903">
        <v>213714.60569811659</v>
      </c>
      <c r="CV29" s="902">
        <v>16583383.685559697</v>
      </c>
      <c r="CW29" s="867"/>
      <c r="CX29" s="904">
        <v>2382102.41</v>
      </c>
      <c r="CY29" s="904">
        <v>60469.440000000002</v>
      </c>
      <c r="CZ29" s="904">
        <v>26740.45</v>
      </c>
      <c r="DA29" s="904">
        <v>198269.28</v>
      </c>
      <c r="DB29" s="904">
        <v>0</v>
      </c>
      <c r="DC29" s="904">
        <v>0</v>
      </c>
      <c r="DD29" s="904">
        <v>0</v>
      </c>
      <c r="DE29" s="904">
        <v>0</v>
      </c>
      <c r="DF29" s="904">
        <v>0</v>
      </c>
      <c r="DG29" s="904">
        <v>0</v>
      </c>
      <c r="DH29" s="904">
        <v>0</v>
      </c>
      <c r="DI29" s="904">
        <v>0</v>
      </c>
      <c r="DJ29" s="904">
        <v>0</v>
      </c>
      <c r="DK29" s="904">
        <v>285479.17</v>
      </c>
      <c r="DM29" s="904">
        <v>1091871.3899999999</v>
      </c>
      <c r="DN29" s="904">
        <v>24166.85</v>
      </c>
      <c r="DO29" s="904">
        <v>25058.07</v>
      </c>
      <c r="DP29" s="904">
        <v>19775.98</v>
      </c>
      <c r="DQ29" s="904">
        <v>0</v>
      </c>
      <c r="DR29" s="904">
        <v>0</v>
      </c>
      <c r="DS29" s="904">
        <v>0</v>
      </c>
      <c r="DT29" s="904">
        <v>0</v>
      </c>
      <c r="DU29" s="904">
        <v>0</v>
      </c>
      <c r="DV29" s="904">
        <v>0</v>
      </c>
      <c r="DW29" s="904">
        <v>0</v>
      </c>
      <c r="DX29" s="904">
        <v>0</v>
      </c>
      <c r="DY29" s="904">
        <v>0</v>
      </c>
      <c r="DZ29" s="904">
        <v>69000.899999999994</v>
      </c>
      <c r="EB29" s="904">
        <v>3473973.8</v>
      </c>
      <c r="EC29" s="904">
        <v>354480.07</v>
      </c>
      <c r="ED29" s="870"/>
      <c r="EE29" s="905">
        <v>7958499.0899999999</v>
      </c>
      <c r="EF29" s="905">
        <v>13268.55</v>
      </c>
      <c r="EG29" s="905">
        <v>0</v>
      </c>
      <c r="EH29" s="905">
        <v>0</v>
      </c>
      <c r="EI29" s="905">
        <v>0</v>
      </c>
      <c r="EJ29" s="905">
        <v>13268.55</v>
      </c>
      <c r="EK29" s="905">
        <v>601325.43999999994</v>
      </c>
      <c r="EL29" s="905">
        <v>0</v>
      </c>
      <c r="EM29" s="905">
        <v>0</v>
      </c>
      <c r="EN29" s="905">
        <v>601325.43999999994</v>
      </c>
      <c r="EO29" s="905">
        <v>795330.22</v>
      </c>
      <c r="EP29" s="905">
        <v>0</v>
      </c>
      <c r="EQ29" s="905">
        <v>795330.22</v>
      </c>
      <c r="ER29" s="905">
        <v>832134.34</v>
      </c>
      <c r="ES29" s="905">
        <v>285479.17</v>
      </c>
      <c r="ET29" s="905">
        <v>2527537.7200000002</v>
      </c>
      <c r="EV29" s="906">
        <v>3555405.81</v>
      </c>
      <c r="EW29" s="906">
        <v>37012.68</v>
      </c>
      <c r="EX29" s="906">
        <v>0</v>
      </c>
      <c r="EY29" s="906">
        <v>0</v>
      </c>
      <c r="EZ29" s="906">
        <v>0</v>
      </c>
      <c r="FA29" s="906">
        <v>37012.68</v>
      </c>
      <c r="FB29" s="906">
        <v>225496.24</v>
      </c>
      <c r="FC29" s="906">
        <v>420</v>
      </c>
      <c r="FD29" s="906">
        <v>0</v>
      </c>
      <c r="FE29" s="906">
        <v>225916.24</v>
      </c>
      <c r="FF29" s="906">
        <v>253203.71</v>
      </c>
      <c r="FG29" s="906">
        <v>0</v>
      </c>
      <c r="FH29" s="906">
        <v>253203.71</v>
      </c>
      <c r="FI29" s="906">
        <v>241549.04</v>
      </c>
      <c r="FJ29" s="906">
        <v>69000.899999999994</v>
      </c>
      <c r="FK29" s="906">
        <v>826682.57</v>
      </c>
      <c r="FM29" s="906">
        <v>11513904.92</v>
      </c>
      <c r="FN29" s="906">
        <v>50281.23</v>
      </c>
      <c r="FO29" s="906">
        <v>0</v>
      </c>
      <c r="FP29" s="906">
        <v>0</v>
      </c>
      <c r="FQ29" s="906">
        <v>0</v>
      </c>
      <c r="FR29" s="906">
        <v>50281.23</v>
      </c>
      <c r="FS29" s="906">
        <v>826821.68</v>
      </c>
      <c r="FT29" s="906">
        <v>420</v>
      </c>
      <c r="FU29" s="906">
        <v>0</v>
      </c>
      <c r="FV29" s="906">
        <v>827241.68</v>
      </c>
      <c r="FW29" s="906">
        <v>1048533.93</v>
      </c>
      <c r="FX29" s="906">
        <v>0</v>
      </c>
      <c r="FY29" s="906">
        <v>1048533.93</v>
      </c>
      <c r="FZ29" s="906">
        <v>1073683.3799999999</v>
      </c>
      <c r="GA29" s="906">
        <v>354480.07</v>
      </c>
      <c r="GB29" s="906">
        <v>3354220.29</v>
      </c>
      <c r="GC29" s="871"/>
      <c r="GD29" s="839"/>
      <c r="GE29" s="816"/>
      <c r="GF29" s="816"/>
      <c r="GG29" s="816"/>
      <c r="GH29" s="875"/>
      <c r="GI29" s="839"/>
      <c r="GJ29" s="816"/>
      <c r="GK29" s="816"/>
      <c r="GL29" s="816"/>
      <c r="GM29" s="876"/>
      <c r="GO29" s="891"/>
      <c r="GP29" s="891"/>
    </row>
    <row r="30" spans="1:198" ht="4.5" customHeight="1" thickBot="1">
      <c r="A30" s="878"/>
      <c r="D30" s="816" t="s">
        <v>768</v>
      </c>
      <c r="E30" s="907"/>
      <c r="F30" s="849"/>
      <c r="G30" s="907"/>
      <c r="H30" s="849"/>
      <c r="I30" s="907"/>
      <c r="J30" s="849"/>
      <c r="K30" s="907"/>
      <c r="L30" s="839"/>
      <c r="M30" s="908"/>
      <c r="N30" s="831"/>
      <c r="O30" s="831"/>
      <c r="P30" s="831"/>
      <c r="Q30" s="831"/>
      <c r="R30" s="831"/>
      <c r="S30" s="831"/>
      <c r="T30" s="831"/>
      <c r="U30" s="831"/>
      <c r="V30" s="831"/>
      <c r="W30" s="831"/>
      <c r="X30" s="831"/>
      <c r="Y30" s="831"/>
      <c r="Z30" s="934"/>
      <c r="AA30" s="934"/>
      <c r="AB30" s="934"/>
      <c r="AC30" s="934"/>
      <c r="AD30" s="934"/>
      <c r="AE30" s="934"/>
      <c r="AF30" s="934"/>
      <c r="AG30" s="934"/>
      <c r="AH30" s="934"/>
      <c r="AI30" s="934"/>
      <c r="AJ30" s="934"/>
      <c r="AK30" s="934"/>
      <c r="AL30" s="934"/>
      <c r="AM30" s="935"/>
      <c r="AN30" s="935"/>
      <c r="AO30" s="862"/>
      <c r="AP30" s="910"/>
      <c r="AQ30" s="910"/>
      <c r="AR30" s="831"/>
      <c r="AS30" s="831"/>
      <c r="AT30" s="831"/>
      <c r="AU30" s="831"/>
      <c r="AV30" s="831"/>
      <c r="AW30" s="831"/>
      <c r="AX30" s="831"/>
      <c r="AY30" s="831"/>
      <c r="AZ30" s="831"/>
      <c r="BA30" s="831"/>
      <c r="BB30" s="831"/>
      <c r="BC30" s="831"/>
      <c r="BD30" s="831"/>
      <c r="BE30" s="831"/>
      <c r="BF30" s="831"/>
      <c r="BG30" s="831"/>
      <c r="BH30" s="831"/>
      <c r="BI30" s="831"/>
      <c r="BJ30" s="831"/>
      <c r="BK30" s="831"/>
      <c r="BL30" s="831"/>
      <c r="BM30" s="831"/>
      <c r="BN30" s="831"/>
      <c r="BO30" s="831"/>
      <c r="BP30" s="831"/>
      <c r="BQ30" s="831"/>
      <c r="BR30" s="831"/>
      <c r="BS30" s="865"/>
      <c r="BT30" s="910"/>
      <c r="BU30" s="910"/>
      <c r="BV30" s="831"/>
      <c r="BW30" s="831"/>
      <c r="BX30" s="831"/>
      <c r="BY30" s="831"/>
      <c r="BZ30" s="831"/>
      <c r="CA30" s="831"/>
      <c r="CB30" s="831"/>
      <c r="CC30" s="831"/>
      <c r="CD30" s="831"/>
      <c r="CE30" s="831"/>
      <c r="CF30" s="831"/>
      <c r="CG30" s="831"/>
      <c r="CH30" s="831"/>
      <c r="CI30" s="831"/>
      <c r="CJ30" s="831"/>
      <c r="CK30" s="831"/>
      <c r="CL30" s="831"/>
      <c r="CM30" s="831"/>
      <c r="CN30" s="831"/>
      <c r="CO30" s="831"/>
      <c r="CP30" s="831"/>
      <c r="CQ30" s="831"/>
      <c r="CR30" s="831"/>
      <c r="CS30" s="831"/>
      <c r="CT30" s="831"/>
      <c r="CU30" s="831"/>
      <c r="CV30" s="831"/>
      <c r="CW30" s="867"/>
      <c r="CX30" s="911"/>
      <c r="CY30" s="911"/>
      <c r="CZ30" s="911"/>
      <c r="DA30" s="911"/>
      <c r="DB30" s="911"/>
      <c r="DC30" s="911"/>
      <c r="DD30" s="911"/>
      <c r="DE30" s="911"/>
      <c r="DF30" s="911"/>
      <c r="DG30" s="911"/>
      <c r="DH30" s="911"/>
      <c r="DI30" s="911"/>
      <c r="DJ30" s="911"/>
      <c r="DK30" s="911"/>
      <c r="DL30" s="848"/>
      <c r="DM30" s="911"/>
      <c r="DN30" s="912"/>
      <c r="DO30" s="912"/>
      <c r="DP30" s="912"/>
      <c r="DQ30" s="912"/>
      <c r="DR30" s="912"/>
      <c r="DS30" s="912"/>
      <c r="DT30" s="912"/>
      <c r="DU30" s="912"/>
      <c r="DV30" s="912"/>
      <c r="DW30" s="912"/>
      <c r="DX30" s="912"/>
      <c r="DY30" s="912"/>
      <c r="DZ30" s="911"/>
      <c r="EA30" s="848"/>
      <c r="EB30" s="911"/>
      <c r="EC30" s="911"/>
      <c r="ED30" s="870"/>
      <c r="EE30" s="911"/>
      <c r="EF30" s="911"/>
      <c r="EG30" s="911"/>
      <c r="EH30" s="911"/>
      <c r="EI30" s="911"/>
      <c r="EJ30" s="911"/>
      <c r="EK30" s="911"/>
      <c r="EL30" s="911"/>
      <c r="EM30" s="911"/>
      <c r="EN30" s="911"/>
      <c r="EO30" s="911"/>
      <c r="EP30" s="911"/>
      <c r="EQ30" s="911"/>
      <c r="ER30" s="911"/>
      <c r="ES30" s="911"/>
      <c r="ET30" s="911"/>
      <c r="EU30" s="848"/>
      <c r="EV30" s="911"/>
      <c r="EW30" s="911"/>
      <c r="EX30" s="911"/>
      <c r="EY30" s="911"/>
      <c r="EZ30" s="911"/>
      <c r="FA30" s="911"/>
      <c r="FB30" s="911"/>
      <c r="FC30" s="911"/>
      <c r="FD30" s="911"/>
      <c r="FE30" s="911"/>
      <c r="FF30" s="911"/>
      <c r="FG30" s="911"/>
      <c r="FH30" s="911"/>
      <c r="FI30" s="911"/>
      <c r="FJ30" s="911"/>
      <c r="FK30" s="911"/>
      <c r="FL30" s="848"/>
      <c r="FM30" s="911"/>
      <c r="FN30" s="911"/>
      <c r="FO30" s="911"/>
      <c r="FP30" s="911"/>
      <c r="FQ30" s="911"/>
      <c r="FR30" s="911"/>
      <c r="FS30" s="911"/>
      <c r="FT30" s="911"/>
      <c r="FU30" s="911"/>
      <c r="FV30" s="911"/>
      <c r="FW30" s="911"/>
      <c r="FX30" s="911"/>
      <c r="FY30" s="911"/>
      <c r="FZ30" s="911"/>
      <c r="GA30" s="911"/>
      <c r="GB30" s="911"/>
      <c r="GC30" s="871"/>
      <c r="GD30" s="839"/>
      <c r="GE30" s="913"/>
      <c r="GF30" s="913"/>
      <c r="GG30" s="913"/>
      <c r="GH30" s="875"/>
      <c r="GI30" s="839"/>
      <c r="GJ30" s="913"/>
      <c r="GK30" s="913"/>
      <c r="GL30" s="913"/>
      <c r="GM30" s="876"/>
      <c r="GO30" s="891"/>
      <c r="GP30" s="891"/>
    </row>
    <row r="31" spans="1:198" ht="18" hidden="1" customHeight="1" outlineLevel="1">
      <c r="A31" s="878"/>
      <c r="B31" s="1140" t="s">
        <v>851</v>
      </c>
      <c r="C31" s="936" t="s">
        <v>852</v>
      </c>
      <c r="D31" s="816" t="s">
        <v>768</v>
      </c>
      <c r="E31" s="857"/>
      <c r="F31" s="849"/>
      <c r="G31" s="857"/>
      <c r="H31" s="849"/>
      <c r="I31" s="857"/>
      <c r="J31" s="849"/>
      <c r="K31" s="857"/>
      <c r="L31" s="839"/>
      <c r="M31" s="937" t="s">
        <v>837</v>
      </c>
      <c r="N31" s="861">
        <v>0</v>
      </c>
      <c r="O31" s="861">
        <v>0</v>
      </c>
      <c r="P31" s="861">
        <v>0</v>
      </c>
      <c r="Q31" s="861">
        <v>0</v>
      </c>
      <c r="R31" s="861">
        <v>0</v>
      </c>
      <c r="S31" s="861">
        <v>0</v>
      </c>
      <c r="T31" s="916">
        <v>0</v>
      </c>
      <c r="U31" s="916">
        <v>0</v>
      </c>
      <c r="V31" s="916">
        <v>0</v>
      </c>
      <c r="W31" s="916">
        <v>0</v>
      </c>
      <c r="X31" s="916">
        <v>0</v>
      </c>
      <c r="Y31" s="916">
        <v>0</v>
      </c>
      <c r="Z31" s="916">
        <v>0</v>
      </c>
      <c r="AA31" s="916">
        <v>0</v>
      </c>
      <c r="AB31" s="916">
        <v>0</v>
      </c>
      <c r="AC31" s="916">
        <v>0</v>
      </c>
      <c r="AD31" s="916">
        <v>0</v>
      </c>
      <c r="AE31" s="916">
        <v>0</v>
      </c>
      <c r="AF31" s="916">
        <v>0</v>
      </c>
      <c r="AG31" s="916">
        <v>0</v>
      </c>
      <c r="AH31" s="916">
        <v>0</v>
      </c>
      <c r="AI31" s="916">
        <v>0</v>
      </c>
      <c r="AJ31" s="916">
        <v>0</v>
      </c>
      <c r="AK31" s="916">
        <v>0</v>
      </c>
      <c r="AL31" s="861">
        <v>0</v>
      </c>
      <c r="AM31" s="915">
        <v>0</v>
      </c>
      <c r="AN31" s="861">
        <v>0</v>
      </c>
      <c r="AO31" s="862"/>
      <c r="AP31" s="863">
        <v>0</v>
      </c>
      <c r="AQ31" s="863">
        <v>0</v>
      </c>
      <c r="AR31" s="861">
        <v>0</v>
      </c>
      <c r="AS31" s="861">
        <v>0</v>
      </c>
      <c r="AT31" s="861">
        <v>0</v>
      </c>
      <c r="AU31" s="861">
        <v>0</v>
      </c>
      <c r="AV31" s="861">
        <v>0</v>
      </c>
      <c r="AW31" s="861">
        <v>0</v>
      </c>
      <c r="AX31" s="861">
        <v>0</v>
      </c>
      <c r="AY31" s="861">
        <v>0</v>
      </c>
      <c r="AZ31" s="861">
        <v>0</v>
      </c>
      <c r="BA31" s="861">
        <v>0</v>
      </c>
      <c r="BB31" s="861">
        <v>0</v>
      </c>
      <c r="BC31" s="861">
        <v>0</v>
      </c>
      <c r="BD31" s="915">
        <v>0</v>
      </c>
      <c r="BE31" s="915">
        <v>0</v>
      </c>
      <c r="BF31" s="915">
        <v>0</v>
      </c>
      <c r="BG31" s="915">
        <v>0</v>
      </c>
      <c r="BH31" s="915">
        <v>0</v>
      </c>
      <c r="BI31" s="915">
        <v>0</v>
      </c>
      <c r="BJ31" s="915">
        <v>0</v>
      </c>
      <c r="BK31" s="915">
        <v>0</v>
      </c>
      <c r="BL31" s="915">
        <v>0</v>
      </c>
      <c r="BM31" s="915">
        <v>0</v>
      </c>
      <c r="BN31" s="915">
        <v>0</v>
      </c>
      <c r="BO31" s="915">
        <v>0</v>
      </c>
      <c r="BP31" s="915">
        <v>0</v>
      </c>
      <c r="BQ31" s="916">
        <v>0</v>
      </c>
      <c r="BR31" s="861">
        <v>0</v>
      </c>
      <c r="BS31" s="865"/>
      <c r="BT31" s="863">
        <v>0</v>
      </c>
      <c r="BU31" s="863">
        <v>0</v>
      </c>
      <c r="BV31" s="861">
        <v>0</v>
      </c>
      <c r="BW31" s="861">
        <v>0</v>
      </c>
      <c r="BX31" s="861">
        <v>0</v>
      </c>
      <c r="BY31" s="861">
        <v>0</v>
      </c>
      <c r="BZ31" s="861">
        <v>0</v>
      </c>
      <c r="CA31" s="861">
        <v>0</v>
      </c>
      <c r="CB31" s="861">
        <v>0</v>
      </c>
      <c r="CC31" s="861">
        <v>0</v>
      </c>
      <c r="CD31" s="861">
        <v>0</v>
      </c>
      <c r="CE31" s="861">
        <v>0</v>
      </c>
      <c r="CF31" s="861">
        <v>0</v>
      </c>
      <c r="CG31" s="916">
        <v>0</v>
      </c>
      <c r="CH31" s="938">
        <v>0</v>
      </c>
      <c r="CI31" s="938">
        <v>0</v>
      </c>
      <c r="CJ31" s="939">
        <v>0</v>
      </c>
      <c r="CK31" s="939">
        <v>0</v>
      </c>
      <c r="CL31" s="939">
        <v>0</v>
      </c>
      <c r="CM31" s="939">
        <v>0</v>
      </c>
      <c r="CN31" s="939">
        <v>0</v>
      </c>
      <c r="CO31" s="939">
        <v>0</v>
      </c>
      <c r="CP31" s="939">
        <v>0</v>
      </c>
      <c r="CQ31" s="939">
        <v>0</v>
      </c>
      <c r="CR31" s="939">
        <v>0</v>
      </c>
      <c r="CS31" s="939">
        <v>0</v>
      </c>
      <c r="CT31" s="940">
        <v>0</v>
      </c>
      <c r="CU31" s="916">
        <v>0</v>
      </c>
      <c r="CV31" s="861">
        <v>0</v>
      </c>
      <c r="CW31" s="867"/>
      <c r="CX31" s="868">
        <v>0</v>
      </c>
      <c r="CY31" s="868">
        <v>0</v>
      </c>
      <c r="CZ31" s="868">
        <v>0</v>
      </c>
      <c r="DA31" s="868">
        <v>0</v>
      </c>
      <c r="DB31" s="868">
        <v>0</v>
      </c>
      <c r="DC31" s="868">
        <v>0</v>
      </c>
      <c r="DD31" s="868">
        <v>0</v>
      </c>
      <c r="DE31" s="868">
        <v>0</v>
      </c>
      <c r="DF31" s="868">
        <v>0</v>
      </c>
      <c r="DG31" s="868">
        <v>0</v>
      </c>
      <c r="DH31" s="868">
        <v>0</v>
      </c>
      <c r="DI31" s="868">
        <v>0</v>
      </c>
      <c r="DJ31" s="868">
        <v>0</v>
      </c>
      <c r="DK31" s="868">
        <v>0</v>
      </c>
      <c r="DL31" s="848"/>
      <c r="DM31" s="868">
        <v>0</v>
      </c>
      <c r="DN31" s="868">
        <v>0</v>
      </c>
      <c r="DO31" s="868">
        <v>0</v>
      </c>
      <c r="DP31" s="868">
        <v>0</v>
      </c>
      <c r="DQ31" s="868">
        <v>0</v>
      </c>
      <c r="DR31" s="868">
        <v>0</v>
      </c>
      <c r="DS31" s="868">
        <v>0</v>
      </c>
      <c r="DT31" s="868">
        <v>0</v>
      </c>
      <c r="DU31" s="868">
        <v>0</v>
      </c>
      <c r="DV31" s="868">
        <v>0</v>
      </c>
      <c r="DW31" s="868">
        <v>0</v>
      </c>
      <c r="DX31" s="868">
        <v>0</v>
      </c>
      <c r="DY31" s="868">
        <v>0</v>
      </c>
      <c r="DZ31" s="868">
        <v>0</v>
      </c>
      <c r="EA31" s="848"/>
      <c r="EB31" s="868">
        <v>0</v>
      </c>
      <c r="EC31" s="868">
        <v>0</v>
      </c>
      <c r="ED31" s="870"/>
      <c r="EE31" s="868">
        <v>0</v>
      </c>
      <c r="EF31" s="868">
        <v>0</v>
      </c>
      <c r="EG31" s="868">
        <v>0</v>
      </c>
      <c r="EH31" s="868">
        <v>0</v>
      </c>
      <c r="EI31" s="868">
        <v>0</v>
      </c>
      <c r="EJ31" s="868">
        <v>0</v>
      </c>
      <c r="EK31" s="868">
        <v>0</v>
      </c>
      <c r="EL31" s="868">
        <v>0</v>
      </c>
      <c r="EM31" s="868">
        <v>0</v>
      </c>
      <c r="EN31" s="868">
        <v>0</v>
      </c>
      <c r="EO31" s="868">
        <v>0</v>
      </c>
      <c r="EP31" s="868">
        <v>0</v>
      </c>
      <c r="EQ31" s="868">
        <v>0</v>
      </c>
      <c r="ER31" s="868">
        <v>0</v>
      </c>
      <c r="ES31" s="868">
        <v>0</v>
      </c>
      <c r="ET31" s="868">
        <v>0</v>
      </c>
      <c r="EU31" s="848"/>
      <c r="EV31" s="868">
        <v>0</v>
      </c>
      <c r="EW31" s="868">
        <v>0</v>
      </c>
      <c r="EX31" s="868">
        <v>0</v>
      </c>
      <c r="EY31" s="868">
        <v>0</v>
      </c>
      <c r="EZ31" s="868">
        <v>0</v>
      </c>
      <c r="FA31" s="868">
        <v>0</v>
      </c>
      <c r="FB31" s="868">
        <v>0</v>
      </c>
      <c r="FC31" s="868">
        <v>0</v>
      </c>
      <c r="FD31" s="868">
        <v>0</v>
      </c>
      <c r="FE31" s="868">
        <v>0</v>
      </c>
      <c r="FF31" s="868">
        <v>0</v>
      </c>
      <c r="FG31" s="868">
        <v>0</v>
      </c>
      <c r="FH31" s="868">
        <v>0</v>
      </c>
      <c r="FI31" s="868">
        <v>0</v>
      </c>
      <c r="FJ31" s="868">
        <v>0</v>
      </c>
      <c r="FK31" s="868">
        <v>0</v>
      </c>
      <c r="FL31" s="848"/>
      <c r="FM31" s="868">
        <v>0</v>
      </c>
      <c r="FN31" s="868">
        <v>0</v>
      </c>
      <c r="FO31" s="868">
        <v>0</v>
      </c>
      <c r="FP31" s="868">
        <v>0</v>
      </c>
      <c r="FQ31" s="868">
        <v>0</v>
      </c>
      <c r="FR31" s="868">
        <v>0</v>
      </c>
      <c r="FS31" s="868">
        <v>0</v>
      </c>
      <c r="FT31" s="868">
        <v>0</v>
      </c>
      <c r="FU31" s="868">
        <v>0</v>
      </c>
      <c r="FV31" s="868">
        <v>0</v>
      </c>
      <c r="FW31" s="868">
        <v>0</v>
      </c>
      <c r="FX31" s="868">
        <v>0</v>
      </c>
      <c r="FY31" s="868">
        <v>0</v>
      </c>
      <c r="FZ31" s="868">
        <v>0</v>
      </c>
      <c r="GA31" s="868">
        <v>0</v>
      </c>
      <c r="GB31" s="868">
        <v>0</v>
      </c>
      <c r="GC31" s="871"/>
      <c r="GD31" s="839"/>
      <c r="GE31" s="872"/>
      <c r="GF31" s="873"/>
      <c r="GG31" s="874"/>
      <c r="GH31" s="875"/>
      <c r="GI31" s="839"/>
      <c r="GJ31" s="872"/>
      <c r="GK31" s="873"/>
      <c r="GL31" s="874"/>
      <c r="GM31" s="876"/>
      <c r="GO31" s="891"/>
      <c r="GP31" s="891"/>
    </row>
    <row r="32" spans="1:198" ht="18" hidden="1" customHeight="1" outlineLevel="1">
      <c r="A32" s="878"/>
      <c r="B32" s="1141"/>
      <c r="C32" s="941" t="s">
        <v>853</v>
      </c>
      <c r="E32" s="942"/>
      <c r="F32" s="849"/>
      <c r="G32" s="942"/>
      <c r="H32" s="849"/>
      <c r="I32" s="942"/>
      <c r="J32" s="849"/>
      <c r="K32" s="942"/>
      <c r="L32" s="839"/>
      <c r="M32" s="943" t="s">
        <v>838</v>
      </c>
      <c r="N32" s="882">
        <v>0</v>
      </c>
      <c r="O32" s="882">
        <v>0</v>
      </c>
      <c r="P32" s="882">
        <v>0</v>
      </c>
      <c r="Q32" s="882">
        <v>0</v>
      </c>
      <c r="R32" s="882">
        <v>0</v>
      </c>
      <c r="S32" s="882">
        <v>0</v>
      </c>
      <c r="T32" s="923">
        <v>0</v>
      </c>
      <c r="U32" s="923">
        <v>0</v>
      </c>
      <c r="V32" s="923">
        <v>0</v>
      </c>
      <c r="W32" s="923">
        <v>0</v>
      </c>
      <c r="X32" s="923">
        <v>0</v>
      </c>
      <c r="Y32" s="923">
        <v>0</v>
      </c>
      <c r="Z32" s="923">
        <v>0</v>
      </c>
      <c r="AA32" s="923">
        <v>0</v>
      </c>
      <c r="AB32" s="923">
        <v>0</v>
      </c>
      <c r="AC32" s="923">
        <v>0</v>
      </c>
      <c r="AD32" s="923">
        <v>0</v>
      </c>
      <c r="AE32" s="923">
        <v>0</v>
      </c>
      <c r="AF32" s="923">
        <v>0</v>
      </c>
      <c r="AG32" s="923">
        <v>0</v>
      </c>
      <c r="AH32" s="923">
        <v>0</v>
      </c>
      <c r="AI32" s="923">
        <v>0</v>
      </c>
      <c r="AJ32" s="923">
        <v>0</v>
      </c>
      <c r="AK32" s="923">
        <v>0</v>
      </c>
      <c r="AL32" s="882">
        <v>0</v>
      </c>
      <c r="AM32" s="922">
        <v>0</v>
      </c>
      <c r="AN32" s="883">
        <v>0</v>
      </c>
      <c r="AO32" s="862"/>
      <c r="AP32" s="884">
        <v>0</v>
      </c>
      <c r="AQ32" s="884">
        <v>0</v>
      </c>
      <c r="AR32" s="882">
        <v>0</v>
      </c>
      <c r="AS32" s="882">
        <v>0</v>
      </c>
      <c r="AT32" s="882">
        <v>0</v>
      </c>
      <c r="AU32" s="882">
        <v>0</v>
      </c>
      <c r="AV32" s="882">
        <v>0</v>
      </c>
      <c r="AW32" s="882">
        <v>0</v>
      </c>
      <c r="AX32" s="882">
        <v>0</v>
      </c>
      <c r="AY32" s="882">
        <v>0</v>
      </c>
      <c r="AZ32" s="882">
        <v>0</v>
      </c>
      <c r="BA32" s="882">
        <v>0</v>
      </c>
      <c r="BB32" s="882">
        <v>0</v>
      </c>
      <c r="BC32" s="882">
        <v>0</v>
      </c>
      <c r="BD32" s="930">
        <v>0</v>
      </c>
      <c r="BE32" s="930">
        <v>0</v>
      </c>
      <c r="BF32" s="930">
        <v>0</v>
      </c>
      <c r="BG32" s="930">
        <v>0</v>
      </c>
      <c r="BH32" s="930">
        <v>0</v>
      </c>
      <c r="BI32" s="930">
        <v>0</v>
      </c>
      <c r="BJ32" s="930">
        <v>0</v>
      </c>
      <c r="BK32" s="930">
        <v>0</v>
      </c>
      <c r="BL32" s="930">
        <v>0</v>
      </c>
      <c r="BM32" s="930">
        <v>0</v>
      </c>
      <c r="BN32" s="930">
        <v>0</v>
      </c>
      <c r="BO32" s="931">
        <v>0</v>
      </c>
      <c r="BP32" s="931">
        <v>0</v>
      </c>
      <c r="BQ32" s="892">
        <v>0</v>
      </c>
      <c r="BR32" s="883">
        <v>0</v>
      </c>
      <c r="BS32" s="865"/>
      <c r="BT32" s="884">
        <v>0</v>
      </c>
      <c r="BU32" s="884">
        <v>0</v>
      </c>
      <c r="BV32" s="882">
        <v>0</v>
      </c>
      <c r="BW32" s="882">
        <v>0</v>
      </c>
      <c r="BX32" s="882">
        <v>0</v>
      </c>
      <c r="BY32" s="882">
        <v>0</v>
      </c>
      <c r="BZ32" s="882">
        <v>0</v>
      </c>
      <c r="CA32" s="882">
        <v>0</v>
      </c>
      <c r="CB32" s="882">
        <v>0</v>
      </c>
      <c r="CC32" s="882">
        <v>0</v>
      </c>
      <c r="CD32" s="882">
        <v>0</v>
      </c>
      <c r="CE32" s="882">
        <v>0</v>
      </c>
      <c r="CF32" s="882">
        <v>0</v>
      </c>
      <c r="CG32" s="923">
        <v>0</v>
      </c>
      <c r="CH32" s="944">
        <v>0</v>
      </c>
      <c r="CI32" s="944">
        <v>0</v>
      </c>
      <c r="CJ32" s="945">
        <v>0</v>
      </c>
      <c r="CK32" s="945">
        <v>0</v>
      </c>
      <c r="CL32" s="945">
        <v>0</v>
      </c>
      <c r="CM32" s="945">
        <v>0</v>
      </c>
      <c r="CN32" s="945">
        <v>0</v>
      </c>
      <c r="CO32" s="945">
        <v>0</v>
      </c>
      <c r="CP32" s="945">
        <v>0</v>
      </c>
      <c r="CQ32" s="945">
        <v>0</v>
      </c>
      <c r="CR32" s="945">
        <v>0</v>
      </c>
      <c r="CS32" s="945">
        <v>0</v>
      </c>
      <c r="CT32" s="946">
        <v>0</v>
      </c>
      <c r="CU32" s="892">
        <v>0</v>
      </c>
      <c r="CV32" s="883">
        <v>0</v>
      </c>
      <c r="CW32" s="867"/>
      <c r="CX32" s="947">
        <v>0</v>
      </c>
      <c r="CY32" s="947">
        <v>0</v>
      </c>
      <c r="CZ32" s="947">
        <v>0</v>
      </c>
      <c r="DA32" s="947">
        <v>0</v>
      </c>
      <c r="DB32" s="947">
        <v>0</v>
      </c>
      <c r="DC32" s="947">
        <v>0</v>
      </c>
      <c r="DD32" s="947">
        <v>0</v>
      </c>
      <c r="DE32" s="947">
        <v>0</v>
      </c>
      <c r="DF32" s="947">
        <v>0</v>
      </c>
      <c r="DG32" s="947">
        <v>0</v>
      </c>
      <c r="DH32" s="947">
        <v>0</v>
      </c>
      <c r="DI32" s="947">
        <v>0</v>
      </c>
      <c r="DJ32" s="947">
        <v>0</v>
      </c>
      <c r="DK32" s="947">
        <v>0</v>
      </c>
      <c r="DL32" s="848"/>
      <c r="DM32" s="947">
        <v>0</v>
      </c>
      <c r="DN32" s="947">
        <v>0</v>
      </c>
      <c r="DO32" s="947">
        <v>0</v>
      </c>
      <c r="DP32" s="947">
        <v>0</v>
      </c>
      <c r="DQ32" s="947">
        <v>0</v>
      </c>
      <c r="DR32" s="947">
        <v>0</v>
      </c>
      <c r="DS32" s="947">
        <v>0</v>
      </c>
      <c r="DT32" s="947">
        <v>0</v>
      </c>
      <c r="DU32" s="947">
        <v>0</v>
      </c>
      <c r="DV32" s="947">
        <v>0</v>
      </c>
      <c r="DW32" s="947">
        <v>0</v>
      </c>
      <c r="DX32" s="947">
        <v>0</v>
      </c>
      <c r="DY32" s="947">
        <v>0</v>
      </c>
      <c r="DZ32" s="947">
        <v>0</v>
      </c>
      <c r="EA32" s="848"/>
      <c r="EB32" s="947">
        <v>0</v>
      </c>
      <c r="EC32" s="947">
        <v>0</v>
      </c>
      <c r="ED32" s="870"/>
      <c r="EE32" s="947">
        <v>0</v>
      </c>
      <c r="EF32" s="947">
        <v>0</v>
      </c>
      <c r="EG32" s="947">
        <v>0</v>
      </c>
      <c r="EH32" s="947">
        <v>0</v>
      </c>
      <c r="EI32" s="947">
        <v>0</v>
      </c>
      <c r="EJ32" s="947">
        <v>0</v>
      </c>
      <c r="EK32" s="947">
        <v>0</v>
      </c>
      <c r="EL32" s="947">
        <v>0</v>
      </c>
      <c r="EM32" s="947">
        <v>0</v>
      </c>
      <c r="EN32" s="947">
        <v>0</v>
      </c>
      <c r="EO32" s="947">
        <v>0</v>
      </c>
      <c r="EP32" s="947">
        <v>0</v>
      </c>
      <c r="EQ32" s="947">
        <v>0</v>
      </c>
      <c r="ER32" s="947">
        <v>0</v>
      </c>
      <c r="ES32" s="947">
        <v>0</v>
      </c>
      <c r="ET32" s="947">
        <v>0</v>
      </c>
      <c r="EU32" s="848"/>
      <c r="EV32" s="947">
        <v>0</v>
      </c>
      <c r="EW32" s="947">
        <v>0</v>
      </c>
      <c r="EX32" s="947">
        <v>0</v>
      </c>
      <c r="EY32" s="947">
        <v>0</v>
      </c>
      <c r="EZ32" s="947">
        <v>0</v>
      </c>
      <c r="FA32" s="947">
        <v>0</v>
      </c>
      <c r="FB32" s="947">
        <v>0</v>
      </c>
      <c r="FC32" s="947">
        <v>0</v>
      </c>
      <c r="FD32" s="947">
        <v>0</v>
      </c>
      <c r="FE32" s="947">
        <v>0</v>
      </c>
      <c r="FF32" s="947">
        <v>0</v>
      </c>
      <c r="FG32" s="947">
        <v>0</v>
      </c>
      <c r="FH32" s="947">
        <v>0</v>
      </c>
      <c r="FI32" s="947">
        <v>0</v>
      </c>
      <c r="FJ32" s="947">
        <v>0</v>
      </c>
      <c r="FK32" s="947">
        <v>0</v>
      </c>
      <c r="FL32" s="848"/>
      <c r="FM32" s="947">
        <v>0</v>
      </c>
      <c r="FN32" s="947">
        <v>0</v>
      </c>
      <c r="FO32" s="947">
        <v>0</v>
      </c>
      <c r="FP32" s="947">
        <v>0</v>
      </c>
      <c r="FQ32" s="947">
        <v>0</v>
      </c>
      <c r="FR32" s="947">
        <v>0</v>
      </c>
      <c r="FS32" s="947">
        <v>0</v>
      </c>
      <c r="FT32" s="947">
        <v>0</v>
      </c>
      <c r="FU32" s="947">
        <v>0</v>
      </c>
      <c r="FV32" s="947">
        <v>0</v>
      </c>
      <c r="FW32" s="947">
        <v>0</v>
      </c>
      <c r="FX32" s="947">
        <v>0</v>
      </c>
      <c r="FY32" s="947">
        <v>0</v>
      </c>
      <c r="FZ32" s="947">
        <v>0</v>
      </c>
      <c r="GA32" s="947">
        <v>0</v>
      </c>
      <c r="GB32" s="947">
        <v>0</v>
      </c>
      <c r="GC32" s="871"/>
      <c r="GD32" s="839"/>
      <c r="GE32" s="888"/>
      <c r="GF32" s="889"/>
      <c r="GG32" s="890"/>
      <c r="GH32" s="875"/>
      <c r="GI32" s="839"/>
      <c r="GJ32" s="888"/>
      <c r="GK32" s="889"/>
      <c r="GL32" s="890"/>
      <c r="GM32" s="876"/>
      <c r="GO32" s="891"/>
      <c r="GP32" s="891"/>
    </row>
    <row r="33" spans="1:198" ht="18" hidden="1" customHeight="1" outlineLevel="1">
      <c r="A33" s="878"/>
      <c r="B33" s="1141"/>
      <c r="C33" s="941" t="s">
        <v>854</v>
      </c>
      <c r="E33" s="942"/>
      <c r="F33" s="849"/>
      <c r="G33" s="942"/>
      <c r="H33" s="849"/>
      <c r="I33" s="942"/>
      <c r="J33" s="849"/>
      <c r="K33" s="942"/>
      <c r="L33" s="839"/>
      <c r="M33" s="943" t="s">
        <v>838</v>
      </c>
      <c r="N33" s="882">
        <v>0</v>
      </c>
      <c r="O33" s="882">
        <v>0</v>
      </c>
      <c r="P33" s="882">
        <v>0</v>
      </c>
      <c r="Q33" s="882">
        <v>0</v>
      </c>
      <c r="R33" s="882">
        <v>0</v>
      </c>
      <c r="S33" s="882">
        <v>0</v>
      </c>
      <c r="T33" s="923">
        <v>0</v>
      </c>
      <c r="U33" s="923">
        <v>0</v>
      </c>
      <c r="V33" s="923">
        <v>0</v>
      </c>
      <c r="W33" s="923">
        <v>0</v>
      </c>
      <c r="X33" s="923">
        <v>0</v>
      </c>
      <c r="Y33" s="923">
        <v>0</v>
      </c>
      <c r="Z33" s="923">
        <v>0</v>
      </c>
      <c r="AA33" s="923">
        <v>0</v>
      </c>
      <c r="AB33" s="923">
        <v>0</v>
      </c>
      <c r="AC33" s="923">
        <v>0</v>
      </c>
      <c r="AD33" s="923">
        <v>0</v>
      </c>
      <c r="AE33" s="923">
        <v>0</v>
      </c>
      <c r="AF33" s="923">
        <v>0</v>
      </c>
      <c r="AG33" s="923">
        <v>0</v>
      </c>
      <c r="AH33" s="923">
        <v>0</v>
      </c>
      <c r="AI33" s="923">
        <v>0</v>
      </c>
      <c r="AJ33" s="923">
        <v>0</v>
      </c>
      <c r="AK33" s="923">
        <v>0</v>
      </c>
      <c r="AL33" s="882">
        <v>0</v>
      </c>
      <c r="AM33" s="922">
        <v>0</v>
      </c>
      <c r="AN33" s="883">
        <v>0</v>
      </c>
      <c r="AO33" s="862"/>
      <c r="AP33" s="884">
        <v>0</v>
      </c>
      <c r="AQ33" s="884">
        <v>0</v>
      </c>
      <c r="AR33" s="882">
        <v>0</v>
      </c>
      <c r="AS33" s="882">
        <v>0</v>
      </c>
      <c r="AT33" s="882">
        <v>0</v>
      </c>
      <c r="AU33" s="882">
        <v>0</v>
      </c>
      <c r="AV33" s="882">
        <v>0</v>
      </c>
      <c r="AW33" s="882">
        <v>0</v>
      </c>
      <c r="AX33" s="882">
        <v>0</v>
      </c>
      <c r="AY33" s="882">
        <v>0</v>
      </c>
      <c r="AZ33" s="882">
        <v>0</v>
      </c>
      <c r="BA33" s="882">
        <v>0</v>
      </c>
      <c r="BB33" s="882">
        <v>0</v>
      </c>
      <c r="BC33" s="882">
        <v>0</v>
      </c>
      <c r="BD33" s="930">
        <v>0</v>
      </c>
      <c r="BE33" s="930">
        <v>0</v>
      </c>
      <c r="BF33" s="930">
        <v>0</v>
      </c>
      <c r="BG33" s="930">
        <v>0</v>
      </c>
      <c r="BH33" s="930">
        <v>0</v>
      </c>
      <c r="BI33" s="930">
        <v>0</v>
      </c>
      <c r="BJ33" s="930">
        <v>0</v>
      </c>
      <c r="BK33" s="930">
        <v>0</v>
      </c>
      <c r="BL33" s="930">
        <v>0</v>
      </c>
      <c r="BM33" s="930">
        <v>0</v>
      </c>
      <c r="BN33" s="930">
        <v>0</v>
      </c>
      <c r="BO33" s="931">
        <v>0</v>
      </c>
      <c r="BP33" s="931">
        <v>0</v>
      </c>
      <c r="BQ33" s="892">
        <v>0</v>
      </c>
      <c r="BR33" s="883">
        <v>0</v>
      </c>
      <c r="BS33" s="865"/>
      <c r="BT33" s="884">
        <v>0</v>
      </c>
      <c r="BU33" s="884">
        <v>0</v>
      </c>
      <c r="BV33" s="882">
        <v>0</v>
      </c>
      <c r="BW33" s="882">
        <v>0</v>
      </c>
      <c r="BX33" s="882">
        <v>0</v>
      </c>
      <c r="BY33" s="882">
        <v>0</v>
      </c>
      <c r="BZ33" s="882">
        <v>0</v>
      </c>
      <c r="CA33" s="882">
        <v>0</v>
      </c>
      <c r="CB33" s="882">
        <v>0</v>
      </c>
      <c r="CC33" s="882">
        <v>0</v>
      </c>
      <c r="CD33" s="882">
        <v>0</v>
      </c>
      <c r="CE33" s="882">
        <v>0</v>
      </c>
      <c r="CF33" s="882">
        <v>0</v>
      </c>
      <c r="CG33" s="923">
        <v>0</v>
      </c>
      <c r="CH33" s="944">
        <v>0</v>
      </c>
      <c r="CI33" s="944">
        <v>0</v>
      </c>
      <c r="CJ33" s="945">
        <v>0</v>
      </c>
      <c r="CK33" s="945">
        <v>0</v>
      </c>
      <c r="CL33" s="945">
        <v>0</v>
      </c>
      <c r="CM33" s="945">
        <v>0</v>
      </c>
      <c r="CN33" s="945">
        <v>0</v>
      </c>
      <c r="CO33" s="945">
        <v>0</v>
      </c>
      <c r="CP33" s="945">
        <v>0</v>
      </c>
      <c r="CQ33" s="945">
        <v>0</v>
      </c>
      <c r="CR33" s="945">
        <v>0</v>
      </c>
      <c r="CS33" s="945">
        <v>0</v>
      </c>
      <c r="CT33" s="946">
        <v>0</v>
      </c>
      <c r="CU33" s="892">
        <v>0</v>
      </c>
      <c r="CV33" s="883">
        <v>0</v>
      </c>
      <c r="CW33" s="867"/>
      <c r="CX33" s="947">
        <v>0</v>
      </c>
      <c r="CY33" s="947">
        <v>0</v>
      </c>
      <c r="CZ33" s="947">
        <v>0</v>
      </c>
      <c r="DA33" s="947">
        <v>0</v>
      </c>
      <c r="DB33" s="947">
        <v>0</v>
      </c>
      <c r="DC33" s="947">
        <v>0</v>
      </c>
      <c r="DD33" s="947">
        <v>0</v>
      </c>
      <c r="DE33" s="947">
        <v>0</v>
      </c>
      <c r="DF33" s="947">
        <v>0</v>
      </c>
      <c r="DG33" s="947">
        <v>0</v>
      </c>
      <c r="DH33" s="947">
        <v>0</v>
      </c>
      <c r="DI33" s="947">
        <v>0</v>
      </c>
      <c r="DJ33" s="947">
        <v>0</v>
      </c>
      <c r="DK33" s="947">
        <v>0</v>
      </c>
      <c r="DL33" s="848"/>
      <c r="DM33" s="947">
        <v>0</v>
      </c>
      <c r="DN33" s="947">
        <v>0</v>
      </c>
      <c r="DO33" s="947">
        <v>0</v>
      </c>
      <c r="DP33" s="947">
        <v>0</v>
      </c>
      <c r="DQ33" s="947">
        <v>0</v>
      </c>
      <c r="DR33" s="947">
        <v>0</v>
      </c>
      <c r="DS33" s="947">
        <v>0</v>
      </c>
      <c r="DT33" s="947">
        <v>0</v>
      </c>
      <c r="DU33" s="947">
        <v>0</v>
      </c>
      <c r="DV33" s="947">
        <v>0</v>
      </c>
      <c r="DW33" s="947">
        <v>0</v>
      </c>
      <c r="DX33" s="947">
        <v>0</v>
      </c>
      <c r="DY33" s="947">
        <v>0</v>
      </c>
      <c r="DZ33" s="947">
        <v>0</v>
      </c>
      <c r="EA33" s="848"/>
      <c r="EB33" s="947">
        <v>0</v>
      </c>
      <c r="EC33" s="947">
        <v>0</v>
      </c>
      <c r="ED33" s="870"/>
      <c r="EE33" s="947">
        <v>0</v>
      </c>
      <c r="EF33" s="947">
        <v>0</v>
      </c>
      <c r="EG33" s="947">
        <v>0</v>
      </c>
      <c r="EH33" s="947">
        <v>0</v>
      </c>
      <c r="EI33" s="947">
        <v>0</v>
      </c>
      <c r="EJ33" s="947">
        <v>0</v>
      </c>
      <c r="EK33" s="947">
        <v>0</v>
      </c>
      <c r="EL33" s="947">
        <v>0</v>
      </c>
      <c r="EM33" s="947">
        <v>0</v>
      </c>
      <c r="EN33" s="947">
        <v>0</v>
      </c>
      <c r="EO33" s="947">
        <v>0</v>
      </c>
      <c r="EP33" s="947">
        <v>0</v>
      </c>
      <c r="EQ33" s="947">
        <v>0</v>
      </c>
      <c r="ER33" s="947">
        <v>0</v>
      </c>
      <c r="ES33" s="947">
        <v>0</v>
      </c>
      <c r="ET33" s="947">
        <v>0</v>
      </c>
      <c r="EU33" s="848"/>
      <c r="EV33" s="947">
        <v>0</v>
      </c>
      <c r="EW33" s="947">
        <v>0</v>
      </c>
      <c r="EX33" s="947">
        <v>0</v>
      </c>
      <c r="EY33" s="947">
        <v>0</v>
      </c>
      <c r="EZ33" s="947">
        <v>0</v>
      </c>
      <c r="FA33" s="947">
        <v>0</v>
      </c>
      <c r="FB33" s="947">
        <v>0</v>
      </c>
      <c r="FC33" s="947">
        <v>0</v>
      </c>
      <c r="FD33" s="947">
        <v>0</v>
      </c>
      <c r="FE33" s="947">
        <v>0</v>
      </c>
      <c r="FF33" s="947">
        <v>0</v>
      </c>
      <c r="FG33" s="947">
        <v>0</v>
      </c>
      <c r="FH33" s="947">
        <v>0</v>
      </c>
      <c r="FI33" s="947">
        <v>0</v>
      </c>
      <c r="FJ33" s="947">
        <v>0</v>
      </c>
      <c r="FK33" s="947">
        <v>0</v>
      </c>
      <c r="FL33" s="848"/>
      <c r="FM33" s="947">
        <v>0</v>
      </c>
      <c r="FN33" s="947">
        <v>0</v>
      </c>
      <c r="FO33" s="947">
        <v>0</v>
      </c>
      <c r="FP33" s="947">
        <v>0</v>
      </c>
      <c r="FQ33" s="947">
        <v>0</v>
      </c>
      <c r="FR33" s="947">
        <v>0</v>
      </c>
      <c r="FS33" s="947">
        <v>0</v>
      </c>
      <c r="FT33" s="947">
        <v>0</v>
      </c>
      <c r="FU33" s="947">
        <v>0</v>
      </c>
      <c r="FV33" s="947">
        <v>0</v>
      </c>
      <c r="FW33" s="947">
        <v>0</v>
      </c>
      <c r="FX33" s="947">
        <v>0</v>
      </c>
      <c r="FY33" s="947">
        <v>0</v>
      </c>
      <c r="FZ33" s="947">
        <v>0</v>
      </c>
      <c r="GA33" s="947">
        <v>0</v>
      </c>
      <c r="GB33" s="947">
        <v>0</v>
      </c>
      <c r="GC33" s="871"/>
      <c r="GD33" s="839"/>
      <c r="GE33" s="888"/>
      <c r="GF33" s="889"/>
      <c r="GG33" s="890"/>
      <c r="GH33" s="875"/>
      <c r="GI33" s="839"/>
      <c r="GJ33" s="888"/>
      <c r="GK33" s="889"/>
      <c r="GL33" s="890"/>
      <c r="GM33" s="876"/>
      <c r="GO33" s="891"/>
      <c r="GP33" s="891"/>
    </row>
    <row r="34" spans="1:198" ht="18" hidden="1" customHeight="1" outlineLevel="1">
      <c r="A34" s="878"/>
      <c r="B34" s="1141"/>
      <c r="C34" s="941" t="s">
        <v>126</v>
      </c>
      <c r="E34" s="942"/>
      <c r="F34" s="849"/>
      <c r="G34" s="942"/>
      <c r="H34" s="849"/>
      <c r="I34" s="942"/>
      <c r="J34" s="849"/>
      <c r="K34" s="942"/>
      <c r="L34" s="839"/>
      <c r="M34" s="943" t="s">
        <v>838</v>
      </c>
      <c r="N34" s="882">
        <v>0</v>
      </c>
      <c r="O34" s="882">
        <v>0</v>
      </c>
      <c r="P34" s="882">
        <v>0</v>
      </c>
      <c r="Q34" s="882">
        <v>0</v>
      </c>
      <c r="R34" s="882">
        <v>0</v>
      </c>
      <c r="S34" s="882">
        <v>0</v>
      </c>
      <c r="T34" s="923">
        <v>0</v>
      </c>
      <c r="U34" s="923">
        <v>0</v>
      </c>
      <c r="V34" s="923">
        <v>0</v>
      </c>
      <c r="W34" s="923">
        <v>0</v>
      </c>
      <c r="X34" s="923">
        <v>0</v>
      </c>
      <c r="Y34" s="923">
        <v>0</v>
      </c>
      <c r="Z34" s="923">
        <v>0</v>
      </c>
      <c r="AA34" s="923">
        <v>0</v>
      </c>
      <c r="AB34" s="923">
        <v>0</v>
      </c>
      <c r="AC34" s="923">
        <v>0</v>
      </c>
      <c r="AD34" s="923">
        <v>0</v>
      </c>
      <c r="AE34" s="923">
        <v>0</v>
      </c>
      <c r="AF34" s="923">
        <v>0</v>
      </c>
      <c r="AG34" s="923">
        <v>0</v>
      </c>
      <c r="AH34" s="923">
        <v>0</v>
      </c>
      <c r="AI34" s="923">
        <v>0</v>
      </c>
      <c r="AJ34" s="923">
        <v>0</v>
      </c>
      <c r="AK34" s="923">
        <v>0</v>
      </c>
      <c r="AL34" s="882">
        <v>0</v>
      </c>
      <c r="AM34" s="922">
        <v>0</v>
      </c>
      <c r="AN34" s="883">
        <v>0</v>
      </c>
      <c r="AO34" s="862"/>
      <c r="AP34" s="884">
        <v>0</v>
      </c>
      <c r="AQ34" s="884">
        <v>0</v>
      </c>
      <c r="AR34" s="882">
        <v>0</v>
      </c>
      <c r="AS34" s="882">
        <v>0</v>
      </c>
      <c r="AT34" s="882">
        <v>0</v>
      </c>
      <c r="AU34" s="882">
        <v>0</v>
      </c>
      <c r="AV34" s="882">
        <v>0</v>
      </c>
      <c r="AW34" s="882">
        <v>0</v>
      </c>
      <c r="AX34" s="882">
        <v>0</v>
      </c>
      <c r="AY34" s="882">
        <v>0</v>
      </c>
      <c r="AZ34" s="882">
        <v>0</v>
      </c>
      <c r="BA34" s="882">
        <v>0</v>
      </c>
      <c r="BB34" s="882">
        <v>0</v>
      </c>
      <c r="BC34" s="882">
        <v>0</v>
      </c>
      <c r="BD34" s="930">
        <v>0</v>
      </c>
      <c r="BE34" s="930">
        <v>0</v>
      </c>
      <c r="BF34" s="930">
        <v>0</v>
      </c>
      <c r="BG34" s="930">
        <v>0</v>
      </c>
      <c r="BH34" s="930">
        <v>0</v>
      </c>
      <c r="BI34" s="930">
        <v>0</v>
      </c>
      <c r="BJ34" s="930">
        <v>0</v>
      </c>
      <c r="BK34" s="930">
        <v>0</v>
      </c>
      <c r="BL34" s="930">
        <v>0</v>
      </c>
      <c r="BM34" s="930">
        <v>0</v>
      </c>
      <c r="BN34" s="930">
        <v>0</v>
      </c>
      <c r="BO34" s="931">
        <v>0</v>
      </c>
      <c r="BP34" s="931">
        <v>0</v>
      </c>
      <c r="BQ34" s="892">
        <v>0</v>
      </c>
      <c r="BR34" s="883">
        <v>0</v>
      </c>
      <c r="BS34" s="865"/>
      <c r="BT34" s="884">
        <v>0</v>
      </c>
      <c r="BU34" s="884">
        <v>0</v>
      </c>
      <c r="BV34" s="882">
        <v>0</v>
      </c>
      <c r="BW34" s="882">
        <v>0</v>
      </c>
      <c r="BX34" s="882">
        <v>0</v>
      </c>
      <c r="BY34" s="882">
        <v>0</v>
      </c>
      <c r="BZ34" s="882">
        <v>0</v>
      </c>
      <c r="CA34" s="882">
        <v>0</v>
      </c>
      <c r="CB34" s="882">
        <v>0</v>
      </c>
      <c r="CC34" s="882">
        <v>0</v>
      </c>
      <c r="CD34" s="882">
        <v>0</v>
      </c>
      <c r="CE34" s="882">
        <v>0</v>
      </c>
      <c r="CF34" s="882">
        <v>0</v>
      </c>
      <c r="CG34" s="923">
        <v>0</v>
      </c>
      <c r="CH34" s="944">
        <v>0</v>
      </c>
      <c r="CI34" s="944">
        <v>0</v>
      </c>
      <c r="CJ34" s="945">
        <v>0</v>
      </c>
      <c r="CK34" s="945">
        <v>0</v>
      </c>
      <c r="CL34" s="945">
        <v>0</v>
      </c>
      <c r="CM34" s="945">
        <v>0</v>
      </c>
      <c r="CN34" s="945">
        <v>0</v>
      </c>
      <c r="CO34" s="945">
        <v>0</v>
      </c>
      <c r="CP34" s="945">
        <v>0</v>
      </c>
      <c r="CQ34" s="945">
        <v>0</v>
      </c>
      <c r="CR34" s="945">
        <v>0</v>
      </c>
      <c r="CS34" s="945">
        <v>0</v>
      </c>
      <c r="CT34" s="946">
        <v>0</v>
      </c>
      <c r="CU34" s="892">
        <v>0</v>
      </c>
      <c r="CV34" s="883">
        <v>0</v>
      </c>
      <c r="CW34" s="867"/>
      <c r="CX34" s="947">
        <v>0</v>
      </c>
      <c r="CY34" s="947">
        <v>0</v>
      </c>
      <c r="CZ34" s="947">
        <v>0</v>
      </c>
      <c r="DA34" s="947">
        <v>0</v>
      </c>
      <c r="DB34" s="947">
        <v>0</v>
      </c>
      <c r="DC34" s="947">
        <v>0</v>
      </c>
      <c r="DD34" s="947">
        <v>0</v>
      </c>
      <c r="DE34" s="947">
        <v>0</v>
      </c>
      <c r="DF34" s="947">
        <v>0</v>
      </c>
      <c r="DG34" s="947">
        <v>0</v>
      </c>
      <c r="DH34" s="947">
        <v>0</v>
      </c>
      <c r="DI34" s="947">
        <v>0</v>
      </c>
      <c r="DJ34" s="947">
        <v>0</v>
      </c>
      <c r="DK34" s="947">
        <v>0</v>
      </c>
      <c r="DL34" s="848"/>
      <c r="DM34" s="947">
        <v>0</v>
      </c>
      <c r="DN34" s="947">
        <v>0</v>
      </c>
      <c r="DO34" s="947">
        <v>0</v>
      </c>
      <c r="DP34" s="947">
        <v>0</v>
      </c>
      <c r="DQ34" s="947">
        <v>0</v>
      </c>
      <c r="DR34" s="947">
        <v>0</v>
      </c>
      <c r="DS34" s="947">
        <v>0</v>
      </c>
      <c r="DT34" s="947">
        <v>0</v>
      </c>
      <c r="DU34" s="947">
        <v>0</v>
      </c>
      <c r="DV34" s="947">
        <v>0</v>
      </c>
      <c r="DW34" s="947">
        <v>0</v>
      </c>
      <c r="DX34" s="947">
        <v>0</v>
      </c>
      <c r="DY34" s="947">
        <v>0</v>
      </c>
      <c r="DZ34" s="947">
        <v>0</v>
      </c>
      <c r="EA34" s="848"/>
      <c r="EB34" s="947">
        <v>0</v>
      </c>
      <c r="EC34" s="947">
        <v>0</v>
      </c>
      <c r="ED34" s="870"/>
      <c r="EE34" s="947">
        <v>0</v>
      </c>
      <c r="EF34" s="947">
        <v>0</v>
      </c>
      <c r="EG34" s="947">
        <v>0</v>
      </c>
      <c r="EH34" s="947">
        <v>0</v>
      </c>
      <c r="EI34" s="947">
        <v>0</v>
      </c>
      <c r="EJ34" s="947">
        <v>0</v>
      </c>
      <c r="EK34" s="947">
        <v>0</v>
      </c>
      <c r="EL34" s="947">
        <v>0</v>
      </c>
      <c r="EM34" s="947">
        <v>0</v>
      </c>
      <c r="EN34" s="947">
        <v>0</v>
      </c>
      <c r="EO34" s="947">
        <v>0</v>
      </c>
      <c r="EP34" s="947">
        <v>0</v>
      </c>
      <c r="EQ34" s="947">
        <v>0</v>
      </c>
      <c r="ER34" s="947">
        <v>0</v>
      </c>
      <c r="ES34" s="947">
        <v>0</v>
      </c>
      <c r="ET34" s="947">
        <v>0</v>
      </c>
      <c r="EU34" s="848"/>
      <c r="EV34" s="947">
        <v>0</v>
      </c>
      <c r="EW34" s="947">
        <v>0</v>
      </c>
      <c r="EX34" s="947">
        <v>0</v>
      </c>
      <c r="EY34" s="947">
        <v>0</v>
      </c>
      <c r="EZ34" s="947">
        <v>0</v>
      </c>
      <c r="FA34" s="947">
        <v>0</v>
      </c>
      <c r="FB34" s="947">
        <v>0</v>
      </c>
      <c r="FC34" s="947">
        <v>0</v>
      </c>
      <c r="FD34" s="947">
        <v>0</v>
      </c>
      <c r="FE34" s="947">
        <v>0</v>
      </c>
      <c r="FF34" s="947">
        <v>0</v>
      </c>
      <c r="FG34" s="947">
        <v>0</v>
      </c>
      <c r="FH34" s="947">
        <v>0</v>
      </c>
      <c r="FI34" s="947">
        <v>0</v>
      </c>
      <c r="FJ34" s="947">
        <v>0</v>
      </c>
      <c r="FK34" s="947">
        <v>0</v>
      </c>
      <c r="FL34" s="848"/>
      <c r="FM34" s="947">
        <v>0</v>
      </c>
      <c r="FN34" s="947">
        <v>0</v>
      </c>
      <c r="FO34" s="947">
        <v>0</v>
      </c>
      <c r="FP34" s="947">
        <v>0</v>
      </c>
      <c r="FQ34" s="947">
        <v>0</v>
      </c>
      <c r="FR34" s="947">
        <v>0</v>
      </c>
      <c r="FS34" s="947">
        <v>0</v>
      </c>
      <c r="FT34" s="947">
        <v>0</v>
      </c>
      <c r="FU34" s="947">
        <v>0</v>
      </c>
      <c r="FV34" s="947">
        <v>0</v>
      </c>
      <c r="FW34" s="947">
        <v>0</v>
      </c>
      <c r="FX34" s="947">
        <v>0</v>
      </c>
      <c r="FY34" s="947">
        <v>0</v>
      </c>
      <c r="FZ34" s="947">
        <v>0</v>
      </c>
      <c r="GA34" s="947">
        <v>0</v>
      </c>
      <c r="GB34" s="947">
        <v>0</v>
      </c>
      <c r="GC34" s="871"/>
      <c r="GD34" s="839"/>
      <c r="GE34" s="888"/>
      <c r="GF34" s="889"/>
      <c r="GG34" s="890"/>
      <c r="GH34" s="875"/>
      <c r="GI34" s="839"/>
      <c r="GJ34" s="888"/>
      <c r="GK34" s="889"/>
      <c r="GL34" s="890"/>
      <c r="GM34" s="876"/>
      <c r="GO34" s="891"/>
      <c r="GP34" s="891"/>
    </row>
    <row r="35" spans="1:198" ht="18" hidden="1" customHeight="1" outlineLevel="1">
      <c r="A35" s="878"/>
      <c r="B35" s="1141"/>
      <c r="C35" s="941" t="s">
        <v>855</v>
      </c>
      <c r="E35" s="942"/>
      <c r="F35" s="849"/>
      <c r="G35" s="942"/>
      <c r="H35" s="849"/>
      <c r="I35" s="942"/>
      <c r="J35" s="849"/>
      <c r="K35" s="942"/>
      <c r="L35" s="839"/>
      <c r="M35" s="943" t="s">
        <v>838</v>
      </c>
      <c r="N35" s="882">
        <v>0</v>
      </c>
      <c r="O35" s="882">
        <v>0</v>
      </c>
      <c r="P35" s="882">
        <v>0</v>
      </c>
      <c r="Q35" s="882">
        <v>0</v>
      </c>
      <c r="R35" s="882">
        <v>0</v>
      </c>
      <c r="S35" s="882">
        <v>0</v>
      </c>
      <c r="T35" s="923">
        <v>0</v>
      </c>
      <c r="U35" s="923">
        <v>0</v>
      </c>
      <c r="V35" s="923">
        <v>0</v>
      </c>
      <c r="W35" s="923">
        <v>0</v>
      </c>
      <c r="X35" s="923">
        <v>0</v>
      </c>
      <c r="Y35" s="923">
        <v>0</v>
      </c>
      <c r="Z35" s="923">
        <v>0</v>
      </c>
      <c r="AA35" s="923">
        <v>0</v>
      </c>
      <c r="AB35" s="923">
        <v>0</v>
      </c>
      <c r="AC35" s="923">
        <v>0</v>
      </c>
      <c r="AD35" s="923">
        <v>0</v>
      </c>
      <c r="AE35" s="923">
        <v>0</v>
      </c>
      <c r="AF35" s="923">
        <v>0</v>
      </c>
      <c r="AG35" s="923">
        <v>0</v>
      </c>
      <c r="AH35" s="923">
        <v>0</v>
      </c>
      <c r="AI35" s="923">
        <v>0</v>
      </c>
      <c r="AJ35" s="923">
        <v>0</v>
      </c>
      <c r="AK35" s="923">
        <v>0</v>
      </c>
      <c r="AL35" s="882">
        <v>0</v>
      </c>
      <c r="AM35" s="922">
        <v>0</v>
      </c>
      <c r="AN35" s="883">
        <v>0</v>
      </c>
      <c r="AO35" s="862"/>
      <c r="AP35" s="884">
        <v>0</v>
      </c>
      <c r="AQ35" s="884">
        <v>0</v>
      </c>
      <c r="AR35" s="882">
        <v>0</v>
      </c>
      <c r="AS35" s="882">
        <v>0</v>
      </c>
      <c r="AT35" s="882">
        <v>0</v>
      </c>
      <c r="AU35" s="882">
        <v>0</v>
      </c>
      <c r="AV35" s="882">
        <v>0</v>
      </c>
      <c r="AW35" s="882">
        <v>0</v>
      </c>
      <c r="AX35" s="882">
        <v>0</v>
      </c>
      <c r="AY35" s="882">
        <v>0</v>
      </c>
      <c r="AZ35" s="882">
        <v>0</v>
      </c>
      <c r="BA35" s="882">
        <v>0</v>
      </c>
      <c r="BB35" s="882">
        <v>0</v>
      </c>
      <c r="BC35" s="882">
        <v>0</v>
      </c>
      <c r="BD35" s="930">
        <v>0</v>
      </c>
      <c r="BE35" s="930">
        <v>0</v>
      </c>
      <c r="BF35" s="930">
        <v>0</v>
      </c>
      <c r="BG35" s="930">
        <v>0</v>
      </c>
      <c r="BH35" s="930">
        <v>0</v>
      </c>
      <c r="BI35" s="930">
        <v>0</v>
      </c>
      <c r="BJ35" s="930">
        <v>0</v>
      </c>
      <c r="BK35" s="930">
        <v>0</v>
      </c>
      <c r="BL35" s="930">
        <v>0</v>
      </c>
      <c r="BM35" s="930">
        <v>0</v>
      </c>
      <c r="BN35" s="930">
        <v>0</v>
      </c>
      <c r="BO35" s="931">
        <v>0</v>
      </c>
      <c r="BP35" s="931">
        <v>0</v>
      </c>
      <c r="BQ35" s="892">
        <v>0</v>
      </c>
      <c r="BR35" s="883">
        <v>0</v>
      </c>
      <c r="BS35" s="865"/>
      <c r="BT35" s="884">
        <v>0</v>
      </c>
      <c r="BU35" s="884">
        <v>0</v>
      </c>
      <c r="BV35" s="882">
        <v>0</v>
      </c>
      <c r="BW35" s="882">
        <v>0</v>
      </c>
      <c r="BX35" s="882">
        <v>0</v>
      </c>
      <c r="BY35" s="882">
        <v>0</v>
      </c>
      <c r="BZ35" s="882">
        <v>0</v>
      </c>
      <c r="CA35" s="882">
        <v>0</v>
      </c>
      <c r="CB35" s="882">
        <v>0</v>
      </c>
      <c r="CC35" s="882">
        <v>0</v>
      </c>
      <c r="CD35" s="882">
        <v>0</v>
      </c>
      <c r="CE35" s="882">
        <v>0</v>
      </c>
      <c r="CF35" s="882">
        <v>0</v>
      </c>
      <c r="CG35" s="923">
        <v>0</v>
      </c>
      <c r="CH35" s="944">
        <v>0</v>
      </c>
      <c r="CI35" s="944">
        <v>0</v>
      </c>
      <c r="CJ35" s="945">
        <v>0</v>
      </c>
      <c r="CK35" s="945">
        <v>0</v>
      </c>
      <c r="CL35" s="945">
        <v>0</v>
      </c>
      <c r="CM35" s="945">
        <v>0</v>
      </c>
      <c r="CN35" s="945">
        <v>0</v>
      </c>
      <c r="CO35" s="945">
        <v>0</v>
      </c>
      <c r="CP35" s="945">
        <v>0</v>
      </c>
      <c r="CQ35" s="945">
        <v>0</v>
      </c>
      <c r="CR35" s="945">
        <v>0</v>
      </c>
      <c r="CS35" s="945">
        <v>0</v>
      </c>
      <c r="CT35" s="946">
        <v>0</v>
      </c>
      <c r="CU35" s="892">
        <v>0</v>
      </c>
      <c r="CV35" s="883">
        <v>0</v>
      </c>
      <c r="CW35" s="867"/>
      <c r="CX35" s="947">
        <v>0</v>
      </c>
      <c r="CY35" s="947">
        <v>0</v>
      </c>
      <c r="CZ35" s="947">
        <v>0</v>
      </c>
      <c r="DA35" s="947">
        <v>0</v>
      </c>
      <c r="DB35" s="947">
        <v>0</v>
      </c>
      <c r="DC35" s="947">
        <v>0</v>
      </c>
      <c r="DD35" s="947">
        <v>0</v>
      </c>
      <c r="DE35" s="947">
        <v>0</v>
      </c>
      <c r="DF35" s="947">
        <v>0</v>
      </c>
      <c r="DG35" s="947">
        <v>0</v>
      </c>
      <c r="DH35" s="947">
        <v>0</v>
      </c>
      <c r="DI35" s="947">
        <v>0</v>
      </c>
      <c r="DJ35" s="947">
        <v>0</v>
      </c>
      <c r="DK35" s="947">
        <v>0</v>
      </c>
      <c r="DL35" s="848"/>
      <c r="DM35" s="947">
        <v>0</v>
      </c>
      <c r="DN35" s="947">
        <v>0</v>
      </c>
      <c r="DO35" s="947">
        <v>0</v>
      </c>
      <c r="DP35" s="947">
        <v>0</v>
      </c>
      <c r="DQ35" s="947">
        <v>0</v>
      </c>
      <c r="DR35" s="947">
        <v>0</v>
      </c>
      <c r="DS35" s="947">
        <v>0</v>
      </c>
      <c r="DT35" s="947">
        <v>0</v>
      </c>
      <c r="DU35" s="947">
        <v>0</v>
      </c>
      <c r="DV35" s="947">
        <v>0</v>
      </c>
      <c r="DW35" s="947">
        <v>0</v>
      </c>
      <c r="DX35" s="947">
        <v>0</v>
      </c>
      <c r="DY35" s="947">
        <v>0</v>
      </c>
      <c r="DZ35" s="947">
        <v>0</v>
      </c>
      <c r="EA35" s="848"/>
      <c r="EB35" s="947">
        <v>0</v>
      </c>
      <c r="EC35" s="947">
        <v>0</v>
      </c>
      <c r="ED35" s="870"/>
      <c r="EE35" s="947">
        <v>0</v>
      </c>
      <c r="EF35" s="947">
        <v>0</v>
      </c>
      <c r="EG35" s="947">
        <v>0</v>
      </c>
      <c r="EH35" s="947">
        <v>0</v>
      </c>
      <c r="EI35" s="947">
        <v>0</v>
      </c>
      <c r="EJ35" s="947">
        <v>0</v>
      </c>
      <c r="EK35" s="947">
        <v>0</v>
      </c>
      <c r="EL35" s="947">
        <v>0</v>
      </c>
      <c r="EM35" s="947">
        <v>0</v>
      </c>
      <c r="EN35" s="947">
        <v>0</v>
      </c>
      <c r="EO35" s="947">
        <v>0</v>
      </c>
      <c r="EP35" s="947">
        <v>0</v>
      </c>
      <c r="EQ35" s="947">
        <v>0</v>
      </c>
      <c r="ER35" s="947">
        <v>0</v>
      </c>
      <c r="ES35" s="947">
        <v>0</v>
      </c>
      <c r="ET35" s="947">
        <v>0</v>
      </c>
      <c r="EU35" s="848"/>
      <c r="EV35" s="947">
        <v>0</v>
      </c>
      <c r="EW35" s="947">
        <v>0</v>
      </c>
      <c r="EX35" s="947">
        <v>0</v>
      </c>
      <c r="EY35" s="947">
        <v>0</v>
      </c>
      <c r="EZ35" s="947">
        <v>0</v>
      </c>
      <c r="FA35" s="947">
        <v>0</v>
      </c>
      <c r="FB35" s="947">
        <v>0</v>
      </c>
      <c r="FC35" s="947">
        <v>0</v>
      </c>
      <c r="FD35" s="947">
        <v>0</v>
      </c>
      <c r="FE35" s="947">
        <v>0</v>
      </c>
      <c r="FF35" s="947">
        <v>0</v>
      </c>
      <c r="FG35" s="947">
        <v>0</v>
      </c>
      <c r="FH35" s="947">
        <v>0</v>
      </c>
      <c r="FI35" s="947">
        <v>0</v>
      </c>
      <c r="FJ35" s="947">
        <v>0</v>
      </c>
      <c r="FK35" s="947">
        <v>0</v>
      </c>
      <c r="FL35" s="848"/>
      <c r="FM35" s="947">
        <v>0</v>
      </c>
      <c r="FN35" s="947">
        <v>0</v>
      </c>
      <c r="FO35" s="947">
        <v>0</v>
      </c>
      <c r="FP35" s="947">
        <v>0</v>
      </c>
      <c r="FQ35" s="947">
        <v>0</v>
      </c>
      <c r="FR35" s="947">
        <v>0</v>
      </c>
      <c r="FS35" s="947">
        <v>0</v>
      </c>
      <c r="FT35" s="947">
        <v>0</v>
      </c>
      <c r="FU35" s="947">
        <v>0</v>
      </c>
      <c r="FV35" s="947">
        <v>0</v>
      </c>
      <c r="FW35" s="947">
        <v>0</v>
      </c>
      <c r="FX35" s="947">
        <v>0</v>
      </c>
      <c r="FY35" s="947">
        <v>0</v>
      </c>
      <c r="FZ35" s="947">
        <v>0</v>
      </c>
      <c r="GA35" s="947">
        <v>0</v>
      </c>
      <c r="GB35" s="947">
        <v>0</v>
      </c>
      <c r="GC35" s="871"/>
      <c r="GD35" s="839"/>
      <c r="GE35" s="888"/>
      <c r="GF35" s="889"/>
      <c r="GG35" s="890"/>
      <c r="GH35" s="875"/>
      <c r="GI35" s="839"/>
      <c r="GJ35" s="888"/>
      <c r="GK35" s="889"/>
      <c r="GL35" s="890"/>
      <c r="GM35" s="876"/>
      <c r="GO35" s="891"/>
      <c r="GP35" s="891"/>
    </row>
    <row r="36" spans="1:198" ht="18" hidden="1" customHeight="1" outlineLevel="1">
      <c r="A36" s="878"/>
      <c r="B36" s="1141"/>
      <c r="C36" s="941" t="s">
        <v>856</v>
      </c>
      <c r="E36" s="942"/>
      <c r="F36" s="849"/>
      <c r="G36" s="942"/>
      <c r="H36" s="849"/>
      <c r="I36" s="942"/>
      <c r="J36" s="849"/>
      <c r="K36" s="942"/>
      <c r="L36" s="839"/>
      <c r="M36" s="943" t="s">
        <v>838</v>
      </c>
      <c r="N36" s="882">
        <v>0</v>
      </c>
      <c r="O36" s="882">
        <v>0</v>
      </c>
      <c r="P36" s="882">
        <v>0</v>
      </c>
      <c r="Q36" s="882">
        <v>0</v>
      </c>
      <c r="R36" s="882">
        <v>0</v>
      </c>
      <c r="S36" s="882">
        <v>0</v>
      </c>
      <c r="T36" s="923">
        <v>0</v>
      </c>
      <c r="U36" s="923">
        <v>0</v>
      </c>
      <c r="V36" s="923">
        <v>0</v>
      </c>
      <c r="W36" s="923">
        <v>0</v>
      </c>
      <c r="X36" s="923">
        <v>0</v>
      </c>
      <c r="Y36" s="923">
        <v>0</v>
      </c>
      <c r="Z36" s="923">
        <v>0</v>
      </c>
      <c r="AA36" s="923">
        <v>0</v>
      </c>
      <c r="AB36" s="923">
        <v>0</v>
      </c>
      <c r="AC36" s="923">
        <v>0</v>
      </c>
      <c r="AD36" s="923">
        <v>0</v>
      </c>
      <c r="AE36" s="923">
        <v>0</v>
      </c>
      <c r="AF36" s="923">
        <v>0</v>
      </c>
      <c r="AG36" s="923">
        <v>0</v>
      </c>
      <c r="AH36" s="923">
        <v>0</v>
      </c>
      <c r="AI36" s="923">
        <v>0</v>
      </c>
      <c r="AJ36" s="923">
        <v>0</v>
      </c>
      <c r="AK36" s="923">
        <v>0</v>
      </c>
      <c r="AL36" s="882">
        <v>0</v>
      </c>
      <c r="AM36" s="922">
        <v>0</v>
      </c>
      <c r="AN36" s="883">
        <v>0</v>
      </c>
      <c r="AO36" s="862"/>
      <c r="AP36" s="884">
        <v>0</v>
      </c>
      <c r="AQ36" s="884">
        <v>0</v>
      </c>
      <c r="AR36" s="882">
        <v>0</v>
      </c>
      <c r="AS36" s="882">
        <v>0</v>
      </c>
      <c r="AT36" s="882">
        <v>0</v>
      </c>
      <c r="AU36" s="882">
        <v>0</v>
      </c>
      <c r="AV36" s="882">
        <v>0</v>
      </c>
      <c r="AW36" s="882">
        <v>0</v>
      </c>
      <c r="AX36" s="882">
        <v>0</v>
      </c>
      <c r="AY36" s="882">
        <v>0</v>
      </c>
      <c r="AZ36" s="882">
        <v>0</v>
      </c>
      <c r="BA36" s="882">
        <v>0</v>
      </c>
      <c r="BB36" s="882">
        <v>0</v>
      </c>
      <c r="BC36" s="882">
        <v>0</v>
      </c>
      <c r="BD36" s="930">
        <v>0</v>
      </c>
      <c r="BE36" s="930">
        <v>0</v>
      </c>
      <c r="BF36" s="930">
        <v>0</v>
      </c>
      <c r="BG36" s="930">
        <v>0</v>
      </c>
      <c r="BH36" s="930">
        <v>0</v>
      </c>
      <c r="BI36" s="930">
        <v>0</v>
      </c>
      <c r="BJ36" s="930">
        <v>0</v>
      </c>
      <c r="BK36" s="930">
        <v>0</v>
      </c>
      <c r="BL36" s="930">
        <v>0</v>
      </c>
      <c r="BM36" s="930">
        <v>0</v>
      </c>
      <c r="BN36" s="930">
        <v>0</v>
      </c>
      <c r="BO36" s="931">
        <v>0</v>
      </c>
      <c r="BP36" s="931">
        <v>0</v>
      </c>
      <c r="BQ36" s="892">
        <v>0</v>
      </c>
      <c r="BR36" s="883">
        <v>0</v>
      </c>
      <c r="BS36" s="865"/>
      <c r="BT36" s="884">
        <v>0</v>
      </c>
      <c r="BU36" s="884">
        <v>0</v>
      </c>
      <c r="BV36" s="882">
        <v>0</v>
      </c>
      <c r="BW36" s="882">
        <v>0</v>
      </c>
      <c r="BX36" s="882">
        <v>0</v>
      </c>
      <c r="BY36" s="882">
        <v>0</v>
      </c>
      <c r="BZ36" s="882">
        <v>0</v>
      </c>
      <c r="CA36" s="882">
        <v>0</v>
      </c>
      <c r="CB36" s="882">
        <v>0</v>
      </c>
      <c r="CC36" s="882">
        <v>0</v>
      </c>
      <c r="CD36" s="882">
        <v>0</v>
      </c>
      <c r="CE36" s="882">
        <v>0</v>
      </c>
      <c r="CF36" s="882">
        <v>0</v>
      </c>
      <c r="CG36" s="923">
        <v>0</v>
      </c>
      <c r="CH36" s="944">
        <v>0</v>
      </c>
      <c r="CI36" s="944">
        <v>0</v>
      </c>
      <c r="CJ36" s="945">
        <v>0</v>
      </c>
      <c r="CK36" s="945">
        <v>0</v>
      </c>
      <c r="CL36" s="945">
        <v>0</v>
      </c>
      <c r="CM36" s="945">
        <v>0</v>
      </c>
      <c r="CN36" s="945">
        <v>0</v>
      </c>
      <c r="CO36" s="945">
        <v>0</v>
      </c>
      <c r="CP36" s="945">
        <v>0</v>
      </c>
      <c r="CQ36" s="945">
        <v>0</v>
      </c>
      <c r="CR36" s="945">
        <v>0</v>
      </c>
      <c r="CS36" s="945">
        <v>0</v>
      </c>
      <c r="CT36" s="946">
        <v>0</v>
      </c>
      <c r="CU36" s="892">
        <v>0</v>
      </c>
      <c r="CV36" s="883">
        <v>0</v>
      </c>
      <c r="CW36" s="867"/>
      <c r="CX36" s="947">
        <v>0</v>
      </c>
      <c r="CY36" s="947">
        <v>0</v>
      </c>
      <c r="CZ36" s="947">
        <v>0</v>
      </c>
      <c r="DA36" s="947">
        <v>0</v>
      </c>
      <c r="DB36" s="947">
        <v>0</v>
      </c>
      <c r="DC36" s="947">
        <v>0</v>
      </c>
      <c r="DD36" s="947">
        <v>0</v>
      </c>
      <c r="DE36" s="947">
        <v>0</v>
      </c>
      <c r="DF36" s="947">
        <v>0</v>
      </c>
      <c r="DG36" s="947">
        <v>0</v>
      </c>
      <c r="DH36" s="947">
        <v>0</v>
      </c>
      <c r="DI36" s="947">
        <v>0</v>
      </c>
      <c r="DJ36" s="947">
        <v>0</v>
      </c>
      <c r="DK36" s="947">
        <v>0</v>
      </c>
      <c r="DL36" s="848"/>
      <c r="DM36" s="947">
        <v>0</v>
      </c>
      <c r="DN36" s="947">
        <v>0</v>
      </c>
      <c r="DO36" s="947">
        <v>0</v>
      </c>
      <c r="DP36" s="947">
        <v>0</v>
      </c>
      <c r="DQ36" s="947">
        <v>0</v>
      </c>
      <c r="DR36" s="947">
        <v>0</v>
      </c>
      <c r="DS36" s="947">
        <v>0</v>
      </c>
      <c r="DT36" s="947">
        <v>0</v>
      </c>
      <c r="DU36" s="947">
        <v>0</v>
      </c>
      <c r="DV36" s="947">
        <v>0</v>
      </c>
      <c r="DW36" s="947">
        <v>0</v>
      </c>
      <c r="DX36" s="947">
        <v>0</v>
      </c>
      <c r="DY36" s="947">
        <v>0</v>
      </c>
      <c r="DZ36" s="947">
        <v>0</v>
      </c>
      <c r="EA36" s="848"/>
      <c r="EB36" s="947">
        <v>0</v>
      </c>
      <c r="EC36" s="947">
        <v>0</v>
      </c>
      <c r="ED36" s="870"/>
      <c r="EE36" s="947">
        <v>0</v>
      </c>
      <c r="EF36" s="947">
        <v>0</v>
      </c>
      <c r="EG36" s="947">
        <v>0</v>
      </c>
      <c r="EH36" s="947">
        <v>0</v>
      </c>
      <c r="EI36" s="947">
        <v>0</v>
      </c>
      <c r="EJ36" s="947">
        <v>0</v>
      </c>
      <c r="EK36" s="947">
        <v>0</v>
      </c>
      <c r="EL36" s="947">
        <v>0</v>
      </c>
      <c r="EM36" s="947">
        <v>0</v>
      </c>
      <c r="EN36" s="947">
        <v>0</v>
      </c>
      <c r="EO36" s="947">
        <v>0</v>
      </c>
      <c r="EP36" s="947">
        <v>0</v>
      </c>
      <c r="EQ36" s="947">
        <v>0</v>
      </c>
      <c r="ER36" s="947">
        <v>0</v>
      </c>
      <c r="ES36" s="947">
        <v>0</v>
      </c>
      <c r="ET36" s="947">
        <v>0</v>
      </c>
      <c r="EU36" s="848"/>
      <c r="EV36" s="947">
        <v>0</v>
      </c>
      <c r="EW36" s="947">
        <v>0</v>
      </c>
      <c r="EX36" s="947">
        <v>0</v>
      </c>
      <c r="EY36" s="947">
        <v>0</v>
      </c>
      <c r="EZ36" s="947">
        <v>0</v>
      </c>
      <c r="FA36" s="947">
        <v>0</v>
      </c>
      <c r="FB36" s="947">
        <v>0</v>
      </c>
      <c r="FC36" s="947">
        <v>0</v>
      </c>
      <c r="FD36" s="947">
        <v>0</v>
      </c>
      <c r="FE36" s="947">
        <v>0</v>
      </c>
      <c r="FF36" s="947">
        <v>0</v>
      </c>
      <c r="FG36" s="947">
        <v>0</v>
      </c>
      <c r="FH36" s="947">
        <v>0</v>
      </c>
      <c r="FI36" s="947">
        <v>0</v>
      </c>
      <c r="FJ36" s="947">
        <v>0</v>
      </c>
      <c r="FK36" s="947">
        <v>0</v>
      </c>
      <c r="FL36" s="848"/>
      <c r="FM36" s="947">
        <v>0</v>
      </c>
      <c r="FN36" s="947">
        <v>0</v>
      </c>
      <c r="FO36" s="947">
        <v>0</v>
      </c>
      <c r="FP36" s="947">
        <v>0</v>
      </c>
      <c r="FQ36" s="947">
        <v>0</v>
      </c>
      <c r="FR36" s="947">
        <v>0</v>
      </c>
      <c r="FS36" s="947">
        <v>0</v>
      </c>
      <c r="FT36" s="947">
        <v>0</v>
      </c>
      <c r="FU36" s="947">
        <v>0</v>
      </c>
      <c r="FV36" s="947">
        <v>0</v>
      </c>
      <c r="FW36" s="947">
        <v>0</v>
      </c>
      <c r="FX36" s="947">
        <v>0</v>
      </c>
      <c r="FY36" s="947">
        <v>0</v>
      </c>
      <c r="FZ36" s="947">
        <v>0</v>
      </c>
      <c r="GA36" s="947">
        <v>0</v>
      </c>
      <c r="GB36" s="947">
        <v>0</v>
      </c>
      <c r="GC36" s="871"/>
      <c r="GD36" s="839"/>
      <c r="GE36" s="888"/>
      <c r="GF36" s="889"/>
      <c r="GG36" s="890"/>
      <c r="GH36" s="875"/>
      <c r="GI36" s="839"/>
      <c r="GJ36" s="888"/>
      <c r="GK36" s="889"/>
      <c r="GL36" s="890"/>
      <c r="GM36" s="876"/>
      <c r="GO36" s="891"/>
      <c r="GP36" s="891"/>
    </row>
    <row r="37" spans="1:198" ht="18" hidden="1" customHeight="1" outlineLevel="1">
      <c r="A37" s="878"/>
      <c r="B37" s="1141"/>
      <c r="C37" s="941" t="s">
        <v>857</v>
      </c>
      <c r="E37" s="942"/>
      <c r="F37" s="849"/>
      <c r="G37" s="942"/>
      <c r="H37" s="849"/>
      <c r="I37" s="942"/>
      <c r="J37" s="849"/>
      <c r="K37" s="942"/>
      <c r="L37" s="839"/>
      <c r="M37" s="943" t="s">
        <v>838</v>
      </c>
      <c r="N37" s="882">
        <v>0</v>
      </c>
      <c r="O37" s="882">
        <v>0</v>
      </c>
      <c r="P37" s="882">
        <v>0</v>
      </c>
      <c r="Q37" s="882">
        <v>0</v>
      </c>
      <c r="R37" s="882">
        <v>0</v>
      </c>
      <c r="S37" s="882">
        <v>0</v>
      </c>
      <c r="T37" s="923">
        <v>0</v>
      </c>
      <c r="U37" s="923">
        <v>0</v>
      </c>
      <c r="V37" s="923">
        <v>0</v>
      </c>
      <c r="W37" s="923">
        <v>0</v>
      </c>
      <c r="X37" s="923">
        <v>0</v>
      </c>
      <c r="Y37" s="923">
        <v>0</v>
      </c>
      <c r="Z37" s="923">
        <v>0</v>
      </c>
      <c r="AA37" s="923">
        <v>0</v>
      </c>
      <c r="AB37" s="923">
        <v>0</v>
      </c>
      <c r="AC37" s="923">
        <v>0</v>
      </c>
      <c r="AD37" s="923">
        <v>0</v>
      </c>
      <c r="AE37" s="923">
        <v>0</v>
      </c>
      <c r="AF37" s="923">
        <v>0</v>
      </c>
      <c r="AG37" s="923">
        <v>0</v>
      </c>
      <c r="AH37" s="923">
        <v>0</v>
      </c>
      <c r="AI37" s="923">
        <v>0</v>
      </c>
      <c r="AJ37" s="923">
        <v>0</v>
      </c>
      <c r="AK37" s="923">
        <v>0</v>
      </c>
      <c r="AL37" s="882">
        <v>0</v>
      </c>
      <c r="AM37" s="922">
        <v>0</v>
      </c>
      <c r="AN37" s="883">
        <v>0</v>
      </c>
      <c r="AO37" s="862"/>
      <c r="AP37" s="884">
        <v>0</v>
      </c>
      <c r="AQ37" s="884">
        <v>0</v>
      </c>
      <c r="AR37" s="882">
        <v>0</v>
      </c>
      <c r="AS37" s="882">
        <v>0</v>
      </c>
      <c r="AT37" s="882">
        <v>0</v>
      </c>
      <c r="AU37" s="882">
        <v>0</v>
      </c>
      <c r="AV37" s="882">
        <v>0</v>
      </c>
      <c r="AW37" s="882">
        <v>0</v>
      </c>
      <c r="AX37" s="882">
        <v>0</v>
      </c>
      <c r="AY37" s="882">
        <v>0</v>
      </c>
      <c r="AZ37" s="882">
        <v>0</v>
      </c>
      <c r="BA37" s="882">
        <v>0</v>
      </c>
      <c r="BB37" s="882">
        <v>0</v>
      </c>
      <c r="BC37" s="882">
        <v>0</v>
      </c>
      <c r="BD37" s="930">
        <v>0</v>
      </c>
      <c r="BE37" s="930">
        <v>0</v>
      </c>
      <c r="BF37" s="930">
        <v>0</v>
      </c>
      <c r="BG37" s="930">
        <v>0</v>
      </c>
      <c r="BH37" s="930">
        <v>0</v>
      </c>
      <c r="BI37" s="930">
        <v>0</v>
      </c>
      <c r="BJ37" s="930">
        <v>0</v>
      </c>
      <c r="BK37" s="930">
        <v>0</v>
      </c>
      <c r="BL37" s="930">
        <v>0</v>
      </c>
      <c r="BM37" s="930">
        <v>0</v>
      </c>
      <c r="BN37" s="930">
        <v>0</v>
      </c>
      <c r="BO37" s="931">
        <v>0</v>
      </c>
      <c r="BP37" s="931">
        <v>0</v>
      </c>
      <c r="BQ37" s="892">
        <v>0</v>
      </c>
      <c r="BR37" s="883">
        <v>0</v>
      </c>
      <c r="BS37" s="865"/>
      <c r="BT37" s="884">
        <v>0</v>
      </c>
      <c r="BU37" s="884">
        <v>0</v>
      </c>
      <c r="BV37" s="882">
        <v>0</v>
      </c>
      <c r="BW37" s="882">
        <v>0</v>
      </c>
      <c r="BX37" s="882">
        <v>0</v>
      </c>
      <c r="BY37" s="882">
        <v>0</v>
      </c>
      <c r="BZ37" s="882">
        <v>0</v>
      </c>
      <c r="CA37" s="882">
        <v>0</v>
      </c>
      <c r="CB37" s="882">
        <v>0</v>
      </c>
      <c r="CC37" s="882">
        <v>0</v>
      </c>
      <c r="CD37" s="882">
        <v>0</v>
      </c>
      <c r="CE37" s="882">
        <v>0</v>
      </c>
      <c r="CF37" s="882">
        <v>0</v>
      </c>
      <c r="CG37" s="923">
        <v>0</v>
      </c>
      <c r="CH37" s="944">
        <v>0</v>
      </c>
      <c r="CI37" s="944">
        <v>0</v>
      </c>
      <c r="CJ37" s="945">
        <v>0</v>
      </c>
      <c r="CK37" s="945">
        <v>0</v>
      </c>
      <c r="CL37" s="945">
        <v>0</v>
      </c>
      <c r="CM37" s="945">
        <v>0</v>
      </c>
      <c r="CN37" s="945">
        <v>0</v>
      </c>
      <c r="CO37" s="945">
        <v>0</v>
      </c>
      <c r="CP37" s="945">
        <v>0</v>
      </c>
      <c r="CQ37" s="945">
        <v>0</v>
      </c>
      <c r="CR37" s="945">
        <v>0</v>
      </c>
      <c r="CS37" s="945">
        <v>0</v>
      </c>
      <c r="CT37" s="946">
        <v>0</v>
      </c>
      <c r="CU37" s="892">
        <v>0</v>
      </c>
      <c r="CV37" s="883">
        <v>0</v>
      </c>
      <c r="CW37" s="867"/>
      <c r="CX37" s="947">
        <v>0</v>
      </c>
      <c r="CY37" s="947">
        <v>0</v>
      </c>
      <c r="CZ37" s="947">
        <v>0</v>
      </c>
      <c r="DA37" s="947">
        <v>0</v>
      </c>
      <c r="DB37" s="947">
        <v>0</v>
      </c>
      <c r="DC37" s="947">
        <v>0</v>
      </c>
      <c r="DD37" s="947">
        <v>0</v>
      </c>
      <c r="DE37" s="947">
        <v>0</v>
      </c>
      <c r="DF37" s="947">
        <v>0</v>
      </c>
      <c r="DG37" s="947">
        <v>0</v>
      </c>
      <c r="DH37" s="947">
        <v>0</v>
      </c>
      <c r="DI37" s="947">
        <v>0</v>
      </c>
      <c r="DJ37" s="947">
        <v>0</v>
      </c>
      <c r="DK37" s="947">
        <v>0</v>
      </c>
      <c r="DL37" s="848"/>
      <c r="DM37" s="947">
        <v>0</v>
      </c>
      <c r="DN37" s="947">
        <v>0</v>
      </c>
      <c r="DO37" s="947">
        <v>0</v>
      </c>
      <c r="DP37" s="947">
        <v>0</v>
      </c>
      <c r="DQ37" s="947">
        <v>0</v>
      </c>
      <c r="DR37" s="947">
        <v>0</v>
      </c>
      <c r="DS37" s="947">
        <v>0</v>
      </c>
      <c r="DT37" s="947">
        <v>0</v>
      </c>
      <c r="DU37" s="947">
        <v>0</v>
      </c>
      <c r="DV37" s="947">
        <v>0</v>
      </c>
      <c r="DW37" s="947">
        <v>0</v>
      </c>
      <c r="DX37" s="947">
        <v>0</v>
      </c>
      <c r="DY37" s="947">
        <v>0</v>
      </c>
      <c r="DZ37" s="947">
        <v>0</v>
      </c>
      <c r="EA37" s="848"/>
      <c r="EB37" s="947">
        <v>0</v>
      </c>
      <c r="EC37" s="947">
        <v>0</v>
      </c>
      <c r="ED37" s="870"/>
      <c r="EE37" s="947">
        <v>0</v>
      </c>
      <c r="EF37" s="947">
        <v>0</v>
      </c>
      <c r="EG37" s="947">
        <v>0</v>
      </c>
      <c r="EH37" s="947">
        <v>0</v>
      </c>
      <c r="EI37" s="947">
        <v>0</v>
      </c>
      <c r="EJ37" s="947">
        <v>0</v>
      </c>
      <c r="EK37" s="947">
        <v>0</v>
      </c>
      <c r="EL37" s="947">
        <v>0</v>
      </c>
      <c r="EM37" s="947">
        <v>0</v>
      </c>
      <c r="EN37" s="947">
        <v>0</v>
      </c>
      <c r="EO37" s="947">
        <v>0</v>
      </c>
      <c r="EP37" s="947">
        <v>0</v>
      </c>
      <c r="EQ37" s="947">
        <v>0</v>
      </c>
      <c r="ER37" s="947">
        <v>0</v>
      </c>
      <c r="ES37" s="947">
        <v>0</v>
      </c>
      <c r="ET37" s="947">
        <v>0</v>
      </c>
      <c r="EU37" s="848"/>
      <c r="EV37" s="947">
        <v>0</v>
      </c>
      <c r="EW37" s="947">
        <v>0</v>
      </c>
      <c r="EX37" s="947">
        <v>0</v>
      </c>
      <c r="EY37" s="947">
        <v>0</v>
      </c>
      <c r="EZ37" s="947">
        <v>0</v>
      </c>
      <c r="FA37" s="947">
        <v>0</v>
      </c>
      <c r="FB37" s="947">
        <v>0</v>
      </c>
      <c r="FC37" s="947">
        <v>0</v>
      </c>
      <c r="FD37" s="947">
        <v>0</v>
      </c>
      <c r="FE37" s="947">
        <v>0</v>
      </c>
      <c r="FF37" s="947">
        <v>0</v>
      </c>
      <c r="FG37" s="947">
        <v>0</v>
      </c>
      <c r="FH37" s="947">
        <v>0</v>
      </c>
      <c r="FI37" s="947">
        <v>0</v>
      </c>
      <c r="FJ37" s="947">
        <v>0</v>
      </c>
      <c r="FK37" s="947">
        <v>0</v>
      </c>
      <c r="FL37" s="848"/>
      <c r="FM37" s="947">
        <v>0</v>
      </c>
      <c r="FN37" s="947">
        <v>0</v>
      </c>
      <c r="FO37" s="947">
        <v>0</v>
      </c>
      <c r="FP37" s="947">
        <v>0</v>
      </c>
      <c r="FQ37" s="947">
        <v>0</v>
      </c>
      <c r="FR37" s="947">
        <v>0</v>
      </c>
      <c r="FS37" s="947">
        <v>0</v>
      </c>
      <c r="FT37" s="947">
        <v>0</v>
      </c>
      <c r="FU37" s="947">
        <v>0</v>
      </c>
      <c r="FV37" s="947">
        <v>0</v>
      </c>
      <c r="FW37" s="947">
        <v>0</v>
      </c>
      <c r="FX37" s="947">
        <v>0</v>
      </c>
      <c r="FY37" s="947">
        <v>0</v>
      </c>
      <c r="FZ37" s="947">
        <v>0</v>
      </c>
      <c r="GA37" s="947">
        <v>0</v>
      </c>
      <c r="GB37" s="947">
        <v>0</v>
      </c>
      <c r="GC37" s="871"/>
      <c r="GD37" s="839"/>
      <c r="GE37" s="888"/>
      <c r="GF37" s="889"/>
      <c r="GG37" s="890"/>
      <c r="GH37" s="875"/>
      <c r="GI37" s="839"/>
      <c r="GJ37" s="888"/>
      <c r="GK37" s="889"/>
      <c r="GL37" s="890"/>
      <c r="GM37" s="876"/>
      <c r="GO37" s="891"/>
      <c r="GP37" s="891"/>
    </row>
    <row r="38" spans="1:198" ht="18" hidden="1" customHeight="1" outlineLevel="1">
      <c r="A38" s="878"/>
      <c r="B38" s="1141"/>
      <c r="C38" s="941" t="s">
        <v>858</v>
      </c>
      <c r="E38" s="942"/>
      <c r="F38" s="849"/>
      <c r="G38" s="942"/>
      <c r="H38" s="849"/>
      <c r="I38" s="942"/>
      <c r="J38" s="849"/>
      <c r="K38" s="942"/>
      <c r="L38" s="839"/>
      <c r="M38" s="943" t="s">
        <v>838</v>
      </c>
      <c r="N38" s="882">
        <v>0</v>
      </c>
      <c r="O38" s="882">
        <v>0</v>
      </c>
      <c r="P38" s="882">
        <v>0</v>
      </c>
      <c r="Q38" s="882">
        <v>0</v>
      </c>
      <c r="R38" s="882">
        <v>0</v>
      </c>
      <c r="S38" s="882">
        <v>0</v>
      </c>
      <c r="T38" s="923">
        <v>0</v>
      </c>
      <c r="U38" s="923">
        <v>0</v>
      </c>
      <c r="V38" s="923">
        <v>0</v>
      </c>
      <c r="W38" s="923">
        <v>0</v>
      </c>
      <c r="X38" s="923">
        <v>0</v>
      </c>
      <c r="Y38" s="923">
        <v>0</v>
      </c>
      <c r="Z38" s="923">
        <v>0</v>
      </c>
      <c r="AA38" s="923">
        <v>0</v>
      </c>
      <c r="AB38" s="923">
        <v>0</v>
      </c>
      <c r="AC38" s="923">
        <v>0</v>
      </c>
      <c r="AD38" s="923">
        <v>0</v>
      </c>
      <c r="AE38" s="923">
        <v>0</v>
      </c>
      <c r="AF38" s="923">
        <v>0</v>
      </c>
      <c r="AG38" s="923">
        <v>0</v>
      </c>
      <c r="AH38" s="923">
        <v>0</v>
      </c>
      <c r="AI38" s="923">
        <v>0</v>
      </c>
      <c r="AJ38" s="923">
        <v>0</v>
      </c>
      <c r="AK38" s="923">
        <v>0</v>
      </c>
      <c r="AL38" s="882">
        <v>0</v>
      </c>
      <c r="AM38" s="922">
        <v>0</v>
      </c>
      <c r="AN38" s="883">
        <v>0</v>
      </c>
      <c r="AO38" s="862"/>
      <c r="AP38" s="884">
        <v>0</v>
      </c>
      <c r="AQ38" s="884">
        <v>0</v>
      </c>
      <c r="AR38" s="882">
        <v>0</v>
      </c>
      <c r="AS38" s="882">
        <v>0</v>
      </c>
      <c r="AT38" s="882">
        <v>0</v>
      </c>
      <c r="AU38" s="882">
        <v>0</v>
      </c>
      <c r="AV38" s="882">
        <v>0</v>
      </c>
      <c r="AW38" s="882">
        <v>0</v>
      </c>
      <c r="AX38" s="882">
        <v>0</v>
      </c>
      <c r="AY38" s="882">
        <v>0</v>
      </c>
      <c r="AZ38" s="882">
        <v>0</v>
      </c>
      <c r="BA38" s="882">
        <v>0</v>
      </c>
      <c r="BB38" s="882">
        <v>0</v>
      </c>
      <c r="BC38" s="882">
        <v>0</v>
      </c>
      <c r="BD38" s="930">
        <v>0</v>
      </c>
      <c r="BE38" s="930">
        <v>0</v>
      </c>
      <c r="BF38" s="930">
        <v>0</v>
      </c>
      <c r="BG38" s="930">
        <v>0</v>
      </c>
      <c r="BH38" s="930">
        <v>0</v>
      </c>
      <c r="BI38" s="930">
        <v>0</v>
      </c>
      <c r="BJ38" s="930">
        <v>0</v>
      </c>
      <c r="BK38" s="930">
        <v>0</v>
      </c>
      <c r="BL38" s="930">
        <v>0</v>
      </c>
      <c r="BM38" s="930">
        <v>0</v>
      </c>
      <c r="BN38" s="930">
        <v>0</v>
      </c>
      <c r="BO38" s="931">
        <v>0</v>
      </c>
      <c r="BP38" s="931">
        <v>0</v>
      </c>
      <c r="BQ38" s="892">
        <v>0</v>
      </c>
      <c r="BR38" s="883">
        <v>0</v>
      </c>
      <c r="BS38" s="865"/>
      <c r="BT38" s="884">
        <v>0</v>
      </c>
      <c r="BU38" s="884">
        <v>0</v>
      </c>
      <c r="BV38" s="882">
        <v>0</v>
      </c>
      <c r="BW38" s="882">
        <v>0</v>
      </c>
      <c r="BX38" s="882">
        <v>0</v>
      </c>
      <c r="BY38" s="882">
        <v>0</v>
      </c>
      <c r="BZ38" s="882">
        <v>0</v>
      </c>
      <c r="CA38" s="882">
        <v>0</v>
      </c>
      <c r="CB38" s="882">
        <v>0</v>
      </c>
      <c r="CC38" s="882">
        <v>0</v>
      </c>
      <c r="CD38" s="882">
        <v>0</v>
      </c>
      <c r="CE38" s="882">
        <v>0</v>
      </c>
      <c r="CF38" s="882">
        <v>0</v>
      </c>
      <c r="CG38" s="923">
        <v>0</v>
      </c>
      <c r="CH38" s="944">
        <v>0</v>
      </c>
      <c r="CI38" s="944">
        <v>0</v>
      </c>
      <c r="CJ38" s="945">
        <v>0</v>
      </c>
      <c r="CK38" s="945">
        <v>0</v>
      </c>
      <c r="CL38" s="945">
        <v>0</v>
      </c>
      <c r="CM38" s="945">
        <v>0</v>
      </c>
      <c r="CN38" s="945">
        <v>0</v>
      </c>
      <c r="CO38" s="945">
        <v>0</v>
      </c>
      <c r="CP38" s="945">
        <v>0</v>
      </c>
      <c r="CQ38" s="945">
        <v>0</v>
      </c>
      <c r="CR38" s="945">
        <v>0</v>
      </c>
      <c r="CS38" s="945">
        <v>0</v>
      </c>
      <c r="CT38" s="946">
        <v>0</v>
      </c>
      <c r="CU38" s="892">
        <v>0</v>
      </c>
      <c r="CV38" s="883">
        <v>0</v>
      </c>
      <c r="CW38" s="867"/>
      <c r="CX38" s="947">
        <v>0</v>
      </c>
      <c r="CY38" s="947">
        <v>0</v>
      </c>
      <c r="CZ38" s="947">
        <v>0</v>
      </c>
      <c r="DA38" s="947">
        <v>0</v>
      </c>
      <c r="DB38" s="947">
        <v>0</v>
      </c>
      <c r="DC38" s="947">
        <v>0</v>
      </c>
      <c r="DD38" s="947">
        <v>0</v>
      </c>
      <c r="DE38" s="947">
        <v>0</v>
      </c>
      <c r="DF38" s="947">
        <v>0</v>
      </c>
      <c r="DG38" s="947">
        <v>0</v>
      </c>
      <c r="DH38" s="947">
        <v>0</v>
      </c>
      <c r="DI38" s="947">
        <v>0</v>
      </c>
      <c r="DJ38" s="947">
        <v>0</v>
      </c>
      <c r="DK38" s="947">
        <v>0</v>
      </c>
      <c r="DL38" s="848"/>
      <c r="DM38" s="947">
        <v>0</v>
      </c>
      <c r="DN38" s="947">
        <v>0</v>
      </c>
      <c r="DO38" s="947">
        <v>0</v>
      </c>
      <c r="DP38" s="947">
        <v>0</v>
      </c>
      <c r="DQ38" s="947">
        <v>0</v>
      </c>
      <c r="DR38" s="947">
        <v>0</v>
      </c>
      <c r="DS38" s="947">
        <v>0</v>
      </c>
      <c r="DT38" s="947">
        <v>0</v>
      </c>
      <c r="DU38" s="947">
        <v>0</v>
      </c>
      <c r="DV38" s="947">
        <v>0</v>
      </c>
      <c r="DW38" s="947">
        <v>0</v>
      </c>
      <c r="DX38" s="947">
        <v>0</v>
      </c>
      <c r="DY38" s="947">
        <v>0</v>
      </c>
      <c r="DZ38" s="947">
        <v>0</v>
      </c>
      <c r="EA38" s="848"/>
      <c r="EB38" s="947">
        <v>0</v>
      </c>
      <c r="EC38" s="947">
        <v>0</v>
      </c>
      <c r="ED38" s="870"/>
      <c r="EE38" s="947">
        <v>0</v>
      </c>
      <c r="EF38" s="947">
        <v>0</v>
      </c>
      <c r="EG38" s="947">
        <v>0</v>
      </c>
      <c r="EH38" s="947">
        <v>0</v>
      </c>
      <c r="EI38" s="947">
        <v>0</v>
      </c>
      <c r="EJ38" s="947">
        <v>0</v>
      </c>
      <c r="EK38" s="947">
        <v>0</v>
      </c>
      <c r="EL38" s="947">
        <v>0</v>
      </c>
      <c r="EM38" s="947">
        <v>0</v>
      </c>
      <c r="EN38" s="947">
        <v>0</v>
      </c>
      <c r="EO38" s="947">
        <v>0</v>
      </c>
      <c r="EP38" s="947">
        <v>0</v>
      </c>
      <c r="EQ38" s="947">
        <v>0</v>
      </c>
      <c r="ER38" s="947">
        <v>0</v>
      </c>
      <c r="ES38" s="947">
        <v>0</v>
      </c>
      <c r="ET38" s="947">
        <v>0</v>
      </c>
      <c r="EU38" s="848"/>
      <c r="EV38" s="947">
        <v>0</v>
      </c>
      <c r="EW38" s="947">
        <v>0</v>
      </c>
      <c r="EX38" s="947">
        <v>0</v>
      </c>
      <c r="EY38" s="947">
        <v>0</v>
      </c>
      <c r="EZ38" s="947">
        <v>0</v>
      </c>
      <c r="FA38" s="947">
        <v>0</v>
      </c>
      <c r="FB38" s="947">
        <v>0</v>
      </c>
      <c r="FC38" s="947">
        <v>0</v>
      </c>
      <c r="FD38" s="947">
        <v>0</v>
      </c>
      <c r="FE38" s="947">
        <v>0</v>
      </c>
      <c r="FF38" s="947">
        <v>0</v>
      </c>
      <c r="FG38" s="947">
        <v>0</v>
      </c>
      <c r="FH38" s="947">
        <v>0</v>
      </c>
      <c r="FI38" s="947">
        <v>0</v>
      </c>
      <c r="FJ38" s="947">
        <v>0</v>
      </c>
      <c r="FK38" s="947">
        <v>0</v>
      </c>
      <c r="FL38" s="848"/>
      <c r="FM38" s="947">
        <v>0</v>
      </c>
      <c r="FN38" s="947">
        <v>0</v>
      </c>
      <c r="FO38" s="947">
        <v>0</v>
      </c>
      <c r="FP38" s="947">
        <v>0</v>
      </c>
      <c r="FQ38" s="947">
        <v>0</v>
      </c>
      <c r="FR38" s="947">
        <v>0</v>
      </c>
      <c r="FS38" s="947">
        <v>0</v>
      </c>
      <c r="FT38" s="947">
        <v>0</v>
      </c>
      <c r="FU38" s="947">
        <v>0</v>
      </c>
      <c r="FV38" s="947">
        <v>0</v>
      </c>
      <c r="FW38" s="947">
        <v>0</v>
      </c>
      <c r="FX38" s="947">
        <v>0</v>
      </c>
      <c r="FY38" s="947">
        <v>0</v>
      </c>
      <c r="FZ38" s="947">
        <v>0</v>
      </c>
      <c r="GA38" s="947">
        <v>0</v>
      </c>
      <c r="GB38" s="947">
        <v>0</v>
      </c>
      <c r="GC38" s="871"/>
      <c r="GD38" s="839"/>
      <c r="GE38" s="888"/>
      <c r="GF38" s="889"/>
      <c r="GG38" s="890"/>
      <c r="GH38" s="875"/>
      <c r="GI38" s="839"/>
      <c r="GJ38" s="888"/>
      <c r="GK38" s="889"/>
      <c r="GL38" s="890"/>
      <c r="GM38" s="876"/>
      <c r="GO38" s="891"/>
      <c r="GP38" s="891"/>
    </row>
    <row r="39" spans="1:198" ht="18" hidden="1" customHeight="1" outlineLevel="1">
      <c r="A39" s="878"/>
      <c r="B39" s="1141"/>
      <c r="C39" s="941" t="s">
        <v>859</v>
      </c>
      <c r="E39" s="942"/>
      <c r="F39" s="849"/>
      <c r="G39" s="942"/>
      <c r="H39" s="849"/>
      <c r="I39" s="942"/>
      <c r="J39" s="849"/>
      <c r="K39" s="942"/>
      <c r="L39" s="839"/>
      <c r="M39" s="943" t="s">
        <v>838</v>
      </c>
      <c r="N39" s="882">
        <v>0</v>
      </c>
      <c r="O39" s="882">
        <v>0</v>
      </c>
      <c r="P39" s="882">
        <v>0</v>
      </c>
      <c r="Q39" s="882">
        <v>0</v>
      </c>
      <c r="R39" s="882">
        <v>0</v>
      </c>
      <c r="S39" s="882">
        <v>0</v>
      </c>
      <c r="T39" s="923">
        <v>0</v>
      </c>
      <c r="U39" s="923">
        <v>0</v>
      </c>
      <c r="V39" s="923">
        <v>0</v>
      </c>
      <c r="W39" s="923">
        <v>0</v>
      </c>
      <c r="X39" s="923">
        <v>0</v>
      </c>
      <c r="Y39" s="923">
        <v>0</v>
      </c>
      <c r="Z39" s="923">
        <v>0</v>
      </c>
      <c r="AA39" s="923">
        <v>0</v>
      </c>
      <c r="AB39" s="923">
        <v>0</v>
      </c>
      <c r="AC39" s="923">
        <v>0</v>
      </c>
      <c r="AD39" s="923">
        <v>0</v>
      </c>
      <c r="AE39" s="923">
        <v>0</v>
      </c>
      <c r="AF39" s="923">
        <v>0</v>
      </c>
      <c r="AG39" s="923">
        <v>0</v>
      </c>
      <c r="AH39" s="923">
        <v>0</v>
      </c>
      <c r="AI39" s="923">
        <v>0</v>
      </c>
      <c r="AJ39" s="923">
        <v>0</v>
      </c>
      <c r="AK39" s="923">
        <v>0</v>
      </c>
      <c r="AL39" s="882">
        <v>0</v>
      </c>
      <c r="AM39" s="922">
        <v>0</v>
      </c>
      <c r="AN39" s="883">
        <v>0</v>
      </c>
      <c r="AO39" s="862"/>
      <c r="AP39" s="884">
        <v>0</v>
      </c>
      <c r="AQ39" s="884">
        <v>0</v>
      </c>
      <c r="AR39" s="882">
        <v>0</v>
      </c>
      <c r="AS39" s="882">
        <v>0</v>
      </c>
      <c r="AT39" s="882">
        <v>0</v>
      </c>
      <c r="AU39" s="882">
        <v>0</v>
      </c>
      <c r="AV39" s="882">
        <v>0</v>
      </c>
      <c r="AW39" s="882">
        <v>0</v>
      </c>
      <c r="AX39" s="882">
        <v>0</v>
      </c>
      <c r="AY39" s="882">
        <v>0</v>
      </c>
      <c r="AZ39" s="882">
        <v>0</v>
      </c>
      <c r="BA39" s="882">
        <v>0</v>
      </c>
      <c r="BB39" s="882">
        <v>0</v>
      </c>
      <c r="BC39" s="882">
        <v>0</v>
      </c>
      <c r="BD39" s="930">
        <v>0</v>
      </c>
      <c r="BE39" s="930">
        <v>0</v>
      </c>
      <c r="BF39" s="930">
        <v>0</v>
      </c>
      <c r="BG39" s="930">
        <v>0</v>
      </c>
      <c r="BH39" s="930">
        <v>0</v>
      </c>
      <c r="BI39" s="930">
        <v>0</v>
      </c>
      <c r="BJ39" s="930">
        <v>0</v>
      </c>
      <c r="BK39" s="930">
        <v>0</v>
      </c>
      <c r="BL39" s="930">
        <v>0</v>
      </c>
      <c r="BM39" s="930">
        <v>0</v>
      </c>
      <c r="BN39" s="930">
        <v>0</v>
      </c>
      <c r="BO39" s="931">
        <v>0</v>
      </c>
      <c r="BP39" s="931">
        <v>0</v>
      </c>
      <c r="BQ39" s="892">
        <v>0</v>
      </c>
      <c r="BR39" s="883">
        <v>0</v>
      </c>
      <c r="BS39" s="865"/>
      <c r="BT39" s="884">
        <v>0</v>
      </c>
      <c r="BU39" s="884">
        <v>0</v>
      </c>
      <c r="BV39" s="882">
        <v>0</v>
      </c>
      <c r="BW39" s="882">
        <v>0</v>
      </c>
      <c r="BX39" s="882">
        <v>0</v>
      </c>
      <c r="BY39" s="882">
        <v>0</v>
      </c>
      <c r="BZ39" s="882">
        <v>0</v>
      </c>
      <c r="CA39" s="882">
        <v>0</v>
      </c>
      <c r="CB39" s="882">
        <v>0</v>
      </c>
      <c r="CC39" s="882">
        <v>0</v>
      </c>
      <c r="CD39" s="882">
        <v>0</v>
      </c>
      <c r="CE39" s="882">
        <v>0</v>
      </c>
      <c r="CF39" s="882">
        <v>0</v>
      </c>
      <c r="CG39" s="923">
        <v>0</v>
      </c>
      <c r="CH39" s="944">
        <v>0</v>
      </c>
      <c r="CI39" s="944">
        <v>0</v>
      </c>
      <c r="CJ39" s="945">
        <v>0</v>
      </c>
      <c r="CK39" s="945">
        <v>0</v>
      </c>
      <c r="CL39" s="945">
        <v>0</v>
      </c>
      <c r="CM39" s="945">
        <v>0</v>
      </c>
      <c r="CN39" s="945">
        <v>0</v>
      </c>
      <c r="CO39" s="945">
        <v>0</v>
      </c>
      <c r="CP39" s="945">
        <v>0</v>
      </c>
      <c r="CQ39" s="945">
        <v>0</v>
      </c>
      <c r="CR39" s="945">
        <v>0</v>
      </c>
      <c r="CS39" s="945">
        <v>0</v>
      </c>
      <c r="CT39" s="946">
        <v>0</v>
      </c>
      <c r="CU39" s="892">
        <v>0</v>
      </c>
      <c r="CV39" s="883">
        <v>0</v>
      </c>
      <c r="CW39" s="867"/>
      <c r="CX39" s="947">
        <v>0</v>
      </c>
      <c r="CY39" s="947">
        <v>0</v>
      </c>
      <c r="CZ39" s="947">
        <v>0</v>
      </c>
      <c r="DA39" s="947">
        <v>0</v>
      </c>
      <c r="DB39" s="947">
        <v>0</v>
      </c>
      <c r="DC39" s="947">
        <v>0</v>
      </c>
      <c r="DD39" s="947">
        <v>0</v>
      </c>
      <c r="DE39" s="947">
        <v>0</v>
      </c>
      <c r="DF39" s="947">
        <v>0</v>
      </c>
      <c r="DG39" s="947">
        <v>0</v>
      </c>
      <c r="DH39" s="947">
        <v>0</v>
      </c>
      <c r="DI39" s="947">
        <v>0</v>
      </c>
      <c r="DJ39" s="947">
        <v>0</v>
      </c>
      <c r="DK39" s="947">
        <v>0</v>
      </c>
      <c r="DL39" s="848"/>
      <c r="DM39" s="947">
        <v>0</v>
      </c>
      <c r="DN39" s="947">
        <v>0</v>
      </c>
      <c r="DO39" s="947">
        <v>0</v>
      </c>
      <c r="DP39" s="947">
        <v>0</v>
      </c>
      <c r="DQ39" s="947">
        <v>0</v>
      </c>
      <c r="DR39" s="947">
        <v>0</v>
      </c>
      <c r="DS39" s="947">
        <v>0</v>
      </c>
      <c r="DT39" s="947">
        <v>0</v>
      </c>
      <c r="DU39" s="947">
        <v>0</v>
      </c>
      <c r="DV39" s="947">
        <v>0</v>
      </c>
      <c r="DW39" s="947">
        <v>0</v>
      </c>
      <c r="DX39" s="947">
        <v>0</v>
      </c>
      <c r="DY39" s="947">
        <v>0</v>
      </c>
      <c r="DZ39" s="947">
        <v>0</v>
      </c>
      <c r="EA39" s="848"/>
      <c r="EB39" s="947">
        <v>0</v>
      </c>
      <c r="EC39" s="947">
        <v>0</v>
      </c>
      <c r="ED39" s="870"/>
      <c r="EE39" s="947">
        <v>0</v>
      </c>
      <c r="EF39" s="947">
        <v>0</v>
      </c>
      <c r="EG39" s="947">
        <v>0</v>
      </c>
      <c r="EH39" s="947">
        <v>0</v>
      </c>
      <c r="EI39" s="947">
        <v>0</v>
      </c>
      <c r="EJ39" s="947">
        <v>0</v>
      </c>
      <c r="EK39" s="947">
        <v>0</v>
      </c>
      <c r="EL39" s="947">
        <v>0</v>
      </c>
      <c r="EM39" s="947">
        <v>0</v>
      </c>
      <c r="EN39" s="947">
        <v>0</v>
      </c>
      <c r="EO39" s="947">
        <v>0</v>
      </c>
      <c r="EP39" s="947">
        <v>0</v>
      </c>
      <c r="EQ39" s="947">
        <v>0</v>
      </c>
      <c r="ER39" s="947">
        <v>0</v>
      </c>
      <c r="ES39" s="947">
        <v>0</v>
      </c>
      <c r="ET39" s="947">
        <v>0</v>
      </c>
      <c r="EU39" s="848"/>
      <c r="EV39" s="947">
        <v>0</v>
      </c>
      <c r="EW39" s="947">
        <v>0</v>
      </c>
      <c r="EX39" s="947">
        <v>0</v>
      </c>
      <c r="EY39" s="947">
        <v>0</v>
      </c>
      <c r="EZ39" s="947">
        <v>0</v>
      </c>
      <c r="FA39" s="947">
        <v>0</v>
      </c>
      <c r="FB39" s="947">
        <v>0</v>
      </c>
      <c r="FC39" s="947">
        <v>0</v>
      </c>
      <c r="FD39" s="947">
        <v>0</v>
      </c>
      <c r="FE39" s="947">
        <v>0</v>
      </c>
      <c r="FF39" s="947">
        <v>0</v>
      </c>
      <c r="FG39" s="947">
        <v>0</v>
      </c>
      <c r="FH39" s="947">
        <v>0</v>
      </c>
      <c r="FI39" s="947">
        <v>0</v>
      </c>
      <c r="FJ39" s="947">
        <v>0</v>
      </c>
      <c r="FK39" s="947">
        <v>0</v>
      </c>
      <c r="FL39" s="848"/>
      <c r="FM39" s="947">
        <v>0</v>
      </c>
      <c r="FN39" s="947">
        <v>0</v>
      </c>
      <c r="FO39" s="947">
        <v>0</v>
      </c>
      <c r="FP39" s="947">
        <v>0</v>
      </c>
      <c r="FQ39" s="947">
        <v>0</v>
      </c>
      <c r="FR39" s="947">
        <v>0</v>
      </c>
      <c r="FS39" s="947">
        <v>0</v>
      </c>
      <c r="FT39" s="947">
        <v>0</v>
      </c>
      <c r="FU39" s="947">
        <v>0</v>
      </c>
      <c r="FV39" s="947">
        <v>0</v>
      </c>
      <c r="FW39" s="947">
        <v>0</v>
      </c>
      <c r="FX39" s="947">
        <v>0</v>
      </c>
      <c r="FY39" s="947">
        <v>0</v>
      </c>
      <c r="FZ39" s="947">
        <v>0</v>
      </c>
      <c r="GA39" s="947">
        <v>0</v>
      </c>
      <c r="GB39" s="947">
        <v>0</v>
      </c>
      <c r="GC39" s="871"/>
      <c r="GD39" s="839"/>
      <c r="GE39" s="888"/>
      <c r="GF39" s="889"/>
      <c r="GG39" s="890"/>
      <c r="GH39" s="875"/>
      <c r="GI39" s="839"/>
      <c r="GJ39" s="888"/>
      <c r="GK39" s="889"/>
      <c r="GL39" s="890"/>
      <c r="GM39" s="876"/>
      <c r="GO39" s="891"/>
      <c r="GP39" s="891"/>
    </row>
    <row r="40" spans="1:198" ht="18" hidden="1" customHeight="1" outlineLevel="1">
      <c r="A40" s="878"/>
      <c r="B40" s="1141"/>
      <c r="C40" s="941" t="s">
        <v>860</v>
      </c>
      <c r="E40" s="942"/>
      <c r="F40" s="849"/>
      <c r="G40" s="942"/>
      <c r="H40" s="849"/>
      <c r="I40" s="942"/>
      <c r="J40" s="849"/>
      <c r="K40" s="942"/>
      <c r="L40" s="839"/>
      <c r="M40" s="943" t="s">
        <v>838</v>
      </c>
      <c r="N40" s="882">
        <v>0</v>
      </c>
      <c r="O40" s="882">
        <v>0</v>
      </c>
      <c r="P40" s="882">
        <v>0</v>
      </c>
      <c r="Q40" s="882">
        <v>0</v>
      </c>
      <c r="R40" s="882">
        <v>0</v>
      </c>
      <c r="S40" s="882">
        <v>0</v>
      </c>
      <c r="T40" s="923">
        <v>0</v>
      </c>
      <c r="U40" s="923">
        <v>0</v>
      </c>
      <c r="V40" s="923">
        <v>0</v>
      </c>
      <c r="W40" s="923">
        <v>0</v>
      </c>
      <c r="X40" s="923">
        <v>0</v>
      </c>
      <c r="Y40" s="923">
        <v>0</v>
      </c>
      <c r="Z40" s="923">
        <v>0</v>
      </c>
      <c r="AA40" s="923">
        <v>0</v>
      </c>
      <c r="AB40" s="923">
        <v>0</v>
      </c>
      <c r="AC40" s="923">
        <v>0</v>
      </c>
      <c r="AD40" s="923">
        <v>0</v>
      </c>
      <c r="AE40" s="923">
        <v>0</v>
      </c>
      <c r="AF40" s="923">
        <v>0</v>
      </c>
      <c r="AG40" s="923">
        <v>0</v>
      </c>
      <c r="AH40" s="923">
        <v>0</v>
      </c>
      <c r="AI40" s="923">
        <v>0</v>
      </c>
      <c r="AJ40" s="923">
        <v>0</v>
      </c>
      <c r="AK40" s="923">
        <v>0</v>
      </c>
      <c r="AL40" s="882">
        <v>0</v>
      </c>
      <c r="AM40" s="922">
        <v>0</v>
      </c>
      <c r="AN40" s="883">
        <v>0</v>
      </c>
      <c r="AO40" s="862"/>
      <c r="AP40" s="884">
        <v>0</v>
      </c>
      <c r="AQ40" s="884">
        <v>0</v>
      </c>
      <c r="AR40" s="882">
        <v>0</v>
      </c>
      <c r="AS40" s="882">
        <v>0</v>
      </c>
      <c r="AT40" s="882">
        <v>0</v>
      </c>
      <c r="AU40" s="882">
        <v>0</v>
      </c>
      <c r="AV40" s="882">
        <v>0</v>
      </c>
      <c r="AW40" s="882">
        <v>0</v>
      </c>
      <c r="AX40" s="882">
        <v>0</v>
      </c>
      <c r="AY40" s="882">
        <v>0</v>
      </c>
      <c r="AZ40" s="882">
        <v>0</v>
      </c>
      <c r="BA40" s="882">
        <v>0</v>
      </c>
      <c r="BB40" s="882">
        <v>0</v>
      </c>
      <c r="BC40" s="882">
        <v>0</v>
      </c>
      <c r="BD40" s="930">
        <v>0</v>
      </c>
      <c r="BE40" s="930">
        <v>0</v>
      </c>
      <c r="BF40" s="930">
        <v>0</v>
      </c>
      <c r="BG40" s="930">
        <v>0</v>
      </c>
      <c r="BH40" s="930">
        <v>0</v>
      </c>
      <c r="BI40" s="930">
        <v>0</v>
      </c>
      <c r="BJ40" s="930">
        <v>0</v>
      </c>
      <c r="BK40" s="930">
        <v>0</v>
      </c>
      <c r="BL40" s="930">
        <v>0</v>
      </c>
      <c r="BM40" s="930">
        <v>0</v>
      </c>
      <c r="BN40" s="930">
        <v>0</v>
      </c>
      <c r="BO40" s="931">
        <v>0</v>
      </c>
      <c r="BP40" s="931">
        <v>0</v>
      </c>
      <c r="BQ40" s="892">
        <v>0</v>
      </c>
      <c r="BR40" s="883">
        <v>0</v>
      </c>
      <c r="BS40" s="865"/>
      <c r="BT40" s="884">
        <v>0</v>
      </c>
      <c r="BU40" s="884">
        <v>0</v>
      </c>
      <c r="BV40" s="882">
        <v>0</v>
      </c>
      <c r="BW40" s="882">
        <v>0</v>
      </c>
      <c r="BX40" s="882">
        <v>0</v>
      </c>
      <c r="BY40" s="882">
        <v>0</v>
      </c>
      <c r="BZ40" s="882">
        <v>0</v>
      </c>
      <c r="CA40" s="882">
        <v>0</v>
      </c>
      <c r="CB40" s="882">
        <v>0</v>
      </c>
      <c r="CC40" s="882">
        <v>0</v>
      </c>
      <c r="CD40" s="882">
        <v>0</v>
      </c>
      <c r="CE40" s="882">
        <v>0</v>
      </c>
      <c r="CF40" s="882">
        <v>0</v>
      </c>
      <c r="CG40" s="923">
        <v>0</v>
      </c>
      <c r="CH40" s="944">
        <v>0</v>
      </c>
      <c r="CI40" s="944">
        <v>0</v>
      </c>
      <c r="CJ40" s="945">
        <v>0</v>
      </c>
      <c r="CK40" s="945">
        <v>0</v>
      </c>
      <c r="CL40" s="945">
        <v>0</v>
      </c>
      <c r="CM40" s="945">
        <v>0</v>
      </c>
      <c r="CN40" s="945">
        <v>0</v>
      </c>
      <c r="CO40" s="945">
        <v>0</v>
      </c>
      <c r="CP40" s="945">
        <v>0</v>
      </c>
      <c r="CQ40" s="945">
        <v>0</v>
      </c>
      <c r="CR40" s="945">
        <v>0</v>
      </c>
      <c r="CS40" s="945">
        <v>0</v>
      </c>
      <c r="CT40" s="946">
        <v>0</v>
      </c>
      <c r="CU40" s="892">
        <v>0</v>
      </c>
      <c r="CV40" s="883">
        <v>0</v>
      </c>
      <c r="CW40" s="867"/>
      <c r="CX40" s="947">
        <v>0</v>
      </c>
      <c r="CY40" s="947">
        <v>0</v>
      </c>
      <c r="CZ40" s="947">
        <v>0</v>
      </c>
      <c r="DA40" s="947">
        <v>0</v>
      </c>
      <c r="DB40" s="947">
        <v>0</v>
      </c>
      <c r="DC40" s="947">
        <v>0</v>
      </c>
      <c r="DD40" s="947">
        <v>0</v>
      </c>
      <c r="DE40" s="947">
        <v>0</v>
      </c>
      <c r="DF40" s="947">
        <v>0</v>
      </c>
      <c r="DG40" s="947">
        <v>0</v>
      </c>
      <c r="DH40" s="947">
        <v>0</v>
      </c>
      <c r="DI40" s="947">
        <v>0</v>
      </c>
      <c r="DJ40" s="947">
        <v>0</v>
      </c>
      <c r="DK40" s="947">
        <v>0</v>
      </c>
      <c r="DL40" s="848"/>
      <c r="DM40" s="947">
        <v>0</v>
      </c>
      <c r="DN40" s="947">
        <v>0</v>
      </c>
      <c r="DO40" s="947">
        <v>0</v>
      </c>
      <c r="DP40" s="947">
        <v>0</v>
      </c>
      <c r="DQ40" s="947">
        <v>0</v>
      </c>
      <c r="DR40" s="947">
        <v>0</v>
      </c>
      <c r="DS40" s="947">
        <v>0</v>
      </c>
      <c r="DT40" s="947">
        <v>0</v>
      </c>
      <c r="DU40" s="947">
        <v>0</v>
      </c>
      <c r="DV40" s="947">
        <v>0</v>
      </c>
      <c r="DW40" s="947">
        <v>0</v>
      </c>
      <c r="DX40" s="947">
        <v>0</v>
      </c>
      <c r="DY40" s="947">
        <v>0</v>
      </c>
      <c r="DZ40" s="947">
        <v>0</v>
      </c>
      <c r="EA40" s="848"/>
      <c r="EB40" s="947">
        <v>0</v>
      </c>
      <c r="EC40" s="947">
        <v>0</v>
      </c>
      <c r="ED40" s="870"/>
      <c r="EE40" s="947">
        <v>0</v>
      </c>
      <c r="EF40" s="947">
        <v>0</v>
      </c>
      <c r="EG40" s="947">
        <v>0</v>
      </c>
      <c r="EH40" s="947">
        <v>0</v>
      </c>
      <c r="EI40" s="947">
        <v>0</v>
      </c>
      <c r="EJ40" s="947">
        <v>0</v>
      </c>
      <c r="EK40" s="947">
        <v>0</v>
      </c>
      <c r="EL40" s="947">
        <v>0</v>
      </c>
      <c r="EM40" s="947">
        <v>0</v>
      </c>
      <c r="EN40" s="947">
        <v>0</v>
      </c>
      <c r="EO40" s="947">
        <v>0</v>
      </c>
      <c r="EP40" s="947">
        <v>0</v>
      </c>
      <c r="EQ40" s="947">
        <v>0</v>
      </c>
      <c r="ER40" s="947">
        <v>0</v>
      </c>
      <c r="ES40" s="947">
        <v>0</v>
      </c>
      <c r="ET40" s="947">
        <v>0</v>
      </c>
      <c r="EU40" s="848"/>
      <c r="EV40" s="947">
        <v>0</v>
      </c>
      <c r="EW40" s="947">
        <v>0</v>
      </c>
      <c r="EX40" s="947">
        <v>0</v>
      </c>
      <c r="EY40" s="947">
        <v>0</v>
      </c>
      <c r="EZ40" s="947">
        <v>0</v>
      </c>
      <c r="FA40" s="947">
        <v>0</v>
      </c>
      <c r="FB40" s="947">
        <v>0</v>
      </c>
      <c r="FC40" s="947">
        <v>0</v>
      </c>
      <c r="FD40" s="947">
        <v>0</v>
      </c>
      <c r="FE40" s="947">
        <v>0</v>
      </c>
      <c r="FF40" s="947">
        <v>0</v>
      </c>
      <c r="FG40" s="947">
        <v>0</v>
      </c>
      <c r="FH40" s="947">
        <v>0</v>
      </c>
      <c r="FI40" s="947">
        <v>0</v>
      </c>
      <c r="FJ40" s="947">
        <v>0</v>
      </c>
      <c r="FK40" s="947">
        <v>0</v>
      </c>
      <c r="FL40" s="848"/>
      <c r="FM40" s="947">
        <v>0</v>
      </c>
      <c r="FN40" s="947">
        <v>0</v>
      </c>
      <c r="FO40" s="947">
        <v>0</v>
      </c>
      <c r="FP40" s="947">
        <v>0</v>
      </c>
      <c r="FQ40" s="947">
        <v>0</v>
      </c>
      <c r="FR40" s="947">
        <v>0</v>
      </c>
      <c r="FS40" s="947">
        <v>0</v>
      </c>
      <c r="FT40" s="947">
        <v>0</v>
      </c>
      <c r="FU40" s="947">
        <v>0</v>
      </c>
      <c r="FV40" s="947">
        <v>0</v>
      </c>
      <c r="FW40" s="947">
        <v>0</v>
      </c>
      <c r="FX40" s="947">
        <v>0</v>
      </c>
      <c r="FY40" s="947">
        <v>0</v>
      </c>
      <c r="FZ40" s="947">
        <v>0</v>
      </c>
      <c r="GA40" s="947">
        <v>0</v>
      </c>
      <c r="GB40" s="947">
        <v>0</v>
      </c>
      <c r="GC40" s="871"/>
      <c r="GD40" s="839"/>
      <c r="GE40" s="888"/>
      <c r="GF40" s="889"/>
      <c r="GG40" s="890"/>
      <c r="GH40" s="875"/>
      <c r="GI40" s="839"/>
      <c r="GJ40" s="888"/>
      <c r="GK40" s="889"/>
      <c r="GL40" s="890"/>
      <c r="GM40" s="876"/>
      <c r="GO40" s="891"/>
      <c r="GP40" s="891"/>
    </row>
    <row r="41" spans="1:198" ht="18" hidden="1" customHeight="1" outlineLevel="1">
      <c r="A41" s="878"/>
      <c r="B41" s="1141"/>
      <c r="C41" s="941" t="s">
        <v>861</v>
      </c>
      <c r="E41" s="942"/>
      <c r="F41" s="849"/>
      <c r="G41" s="942"/>
      <c r="H41" s="849"/>
      <c r="I41" s="942"/>
      <c r="J41" s="849"/>
      <c r="K41" s="942"/>
      <c r="L41" s="839"/>
      <c r="M41" s="943" t="s">
        <v>838</v>
      </c>
      <c r="N41" s="882">
        <v>0</v>
      </c>
      <c r="O41" s="882">
        <v>0</v>
      </c>
      <c r="P41" s="882">
        <v>0</v>
      </c>
      <c r="Q41" s="882">
        <v>0</v>
      </c>
      <c r="R41" s="882">
        <v>0</v>
      </c>
      <c r="S41" s="882">
        <v>0</v>
      </c>
      <c r="T41" s="923">
        <v>0</v>
      </c>
      <c r="U41" s="923">
        <v>0</v>
      </c>
      <c r="V41" s="923">
        <v>0</v>
      </c>
      <c r="W41" s="923">
        <v>0</v>
      </c>
      <c r="X41" s="923">
        <v>0</v>
      </c>
      <c r="Y41" s="923">
        <v>0</v>
      </c>
      <c r="Z41" s="923">
        <v>0</v>
      </c>
      <c r="AA41" s="923">
        <v>0</v>
      </c>
      <c r="AB41" s="923">
        <v>0</v>
      </c>
      <c r="AC41" s="923">
        <v>0</v>
      </c>
      <c r="AD41" s="923">
        <v>0</v>
      </c>
      <c r="AE41" s="923">
        <v>0</v>
      </c>
      <c r="AF41" s="923">
        <v>0</v>
      </c>
      <c r="AG41" s="923">
        <v>0</v>
      </c>
      <c r="AH41" s="923">
        <v>0</v>
      </c>
      <c r="AI41" s="923">
        <v>0</v>
      </c>
      <c r="AJ41" s="923">
        <v>0</v>
      </c>
      <c r="AK41" s="923">
        <v>0</v>
      </c>
      <c r="AL41" s="882">
        <v>0</v>
      </c>
      <c r="AM41" s="922">
        <v>0</v>
      </c>
      <c r="AN41" s="883">
        <v>0</v>
      </c>
      <c r="AO41" s="862"/>
      <c r="AP41" s="884">
        <v>0</v>
      </c>
      <c r="AQ41" s="884">
        <v>0</v>
      </c>
      <c r="AR41" s="882">
        <v>0</v>
      </c>
      <c r="AS41" s="882">
        <v>0</v>
      </c>
      <c r="AT41" s="882">
        <v>0</v>
      </c>
      <c r="AU41" s="882">
        <v>0</v>
      </c>
      <c r="AV41" s="882">
        <v>0</v>
      </c>
      <c r="AW41" s="882">
        <v>0</v>
      </c>
      <c r="AX41" s="882">
        <v>0</v>
      </c>
      <c r="AY41" s="882">
        <v>0</v>
      </c>
      <c r="AZ41" s="882">
        <v>0</v>
      </c>
      <c r="BA41" s="882">
        <v>0</v>
      </c>
      <c r="BB41" s="882">
        <v>0</v>
      </c>
      <c r="BC41" s="882">
        <v>0</v>
      </c>
      <c r="BD41" s="930">
        <v>0</v>
      </c>
      <c r="BE41" s="930">
        <v>0</v>
      </c>
      <c r="BF41" s="930">
        <v>0</v>
      </c>
      <c r="BG41" s="930">
        <v>0</v>
      </c>
      <c r="BH41" s="930">
        <v>0</v>
      </c>
      <c r="BI41" s="930">
        <v>0</v>
      </c>
      <c r="BJ41" s="930">
        <v>0</v>
      </c>
      <c r="BK41" s="930">
        <v>0</v>
      </c>
      <c r="BL41" s="930">
        <v>0</v>
      </c>
      <c r="BM41" s="930">
        <v>0</v>
      </c>
      <c r="BN41" s="930">
        <v>0</v>
      </c>
      <c r="BO41" s="931">
        <v>0</v>
      </c>
      <c r="BP41" s="931">
        <v>0</v>
      </c>
      <c r="BQ41" s="892">
        <v>0</v>
      </c>
      <c r="BR41" s="883">
        <v>0</v>
      </c>
      <c r="BS41" s="865"/>
      <c r="BT41" s="884">
        <v>0</v>
      </c>
      <c r="BU41" s="884">
        <v>0</v>
      </c>
      <c r="BV41" s="882">
        <v>0</v>
      </c>
      <c r="BW41" s="882">
        <v>0</v>
      </c>
      <c r="BX41" s="882">
        <v>0</v>
      </c>
      <c r="BY41" s="882">
        <v>0</v>
      </c>
      <c r="BZ41" s="882">
        <v>0</v>
      </c>
      <c r="CA41" s="882">
        <v>0</v>
      </c>
      <c r="CB41" s="882">
        <v>0</v>
      </c>
      <c r="CC41" s="882">
        <v>0</v>
      </c>
      <c r="CD41" s="882">
        <v>0</v>
      </c>
      <c r="CE41" s="882">
        <v>0</v>
      </c>
      <c r="CF41" s="882">
        <v>0</v>
      </c>
      <c r="CG41" s="923">
        <v>0</v>
      </c>
      <c r="CH41" s="944">
        <v>0</v>
      </c>
      <c r="CI41" s="944">
        <v>0</v>
      </c>
      <c r="CJ41" s="945">
        <v>0</v>
      </c>
      <c r="CK41" s="945">
        <v>0</v>
      </c>
      <c r="CL41" s="945">
        <v>0</v>
      </c>
      <c r="CM41" s="945">
        <v>0</v>
      </c>
      <c r="CN41" s="945">
        <v>0</v>
      </c>
      <c r="CO41" s="945">
        <v>0</v>
      </c>
      <c r="CP41" s="945">
        <v>0</v>
      </c>
      <c r="CQ41" s="945">
        <v>0</v>
      </c>
      <c r="CR41" s="945">
        <v>0</v>
      </c>
      <c r="CS41" s="945">
        <v>0</v>
      </c>
      <c r="CT41" s="946">
        <v>0</v>
      </c>
      <c r="CU41" s="892">
        <v>0</v>
      </c>
      <c r="CV41" s="883">
        <v>0</v>
      </c>
      <c r="CW41" s="867"/>
      <c r="CX41" s="947">
        <v>0</v>
      </c>
      <c r="CY41" s="947">
        <v>0</v>
      </c>
      <c r="CZ41" s="947">
        <v>0</v>
      </c>
      <c r="DA41" s="947">
        <v>0</v>
      </c>
      <c r="DB41" s="947">
        <v>0</v>
      </c>
      <c r="DC41" s="947">
        <v>0</v>
      </c>
      <c r="DD41" s="947">
        <v>0</v>
      </c>
      <c r="DE41" s="947">
        <v>0</v>
      </c>
      <c r="DF41" s="947">
        <v>0</v>
      </c>
      <c r="DG41" s="947">
        <v>0</v>
      </c>
      <c r="DH41" s="947">
        <v>0</v>
      </c>
      <c r="DI41" s="947">
        <v>0</v>
      </c>
      <c r="DJ41" s="947">
        <v>0</v>
      </c>
      <c r="DK41" s="947">
        <v>0</v>
      </c>
      <c r="DL41" s="848"/>
      <c r="DM41" s="947">
        <v>0</v>
      </c>
      <c r="DN41" s="947">
        <v>0</v>
      </c>
      <c r="DO41" s="947">
        <v>0</v>
      </c>
      <c r="DP41" s="947">
        <v>0</v>
      </c>
      <c r="DQ41" s="947">
        <v>0</v>
      </c>
      <c r="DR41" s="947">
        <v>0</v>
      </c>
      <c r="DS41" s="947">
        <v>0</v>
      </c>
      <c r="DT41" s="947">
        <v>0</v>
      </c>
      <c r="DU41" s="947">
        <v>0</v>
      </c>
      <c r="DV41" s="947">
        <v>0</v>
      </c>
      <c r="DW41" s="947">
        <v>0</v>
      </c>
      <c r="DX41" s="947">
        <v>0</v>
      </c>
      <c r="DY41" s="947">
        <v>0</v>
      </c>
      <c r="DZ41" s="947">
        <v>0</v>
      </c>
      <c r="EA41" s="848"/>
      <c r="EB41" s="947">
        <v>0</v>
      </c>
      <c r="EC41" s="947">
        <v>0</v>
      </c>
      <c r="ED41" s="870"/>
      <c r="EE41" s="947">
        <v>0</v>
      </c>
      <c r="EF41" s="947">
        <v>0</v>
      </c>
      <c r="EG41" s="947">
        <v>0</v>
      </c>
      <c r="EH41" s="947">
        <v>0</v>
      </c>
      <c r="EI41" s="947">
        <v>0</v>
      </c>
      <c r="EJ41" s="947">
        <v>0</v>
      </c>
      <c r="EK41" s="947">
        <v>0</v>
      </c>
      <c r="EL41" s="947">
        <v>0</v>
      </c>
      <c r="EM41" s="947">
        <v>0</v>
      </c>
      <c r="EN41" s="947">
        <v>0</v>
      </c>
      <c r="EO41" s="947">
        <v>0</v>
      </c>
      <c r="EP41" s="947">
        <v>0</v>
      </c>
      <c r="EQ41" s="947">
        <v>0</v>
      </c>
      <c r="ER41" s="947">
        <v>0</v>
      </c>
      <c r="ES41" s="947">
        <v>0</v>
      </c>
      <c r="ET41" s="947">
        <v>0</v>
      </c>
      <c r="EU41" s="848"/>
      <c r="EV41" s="947">
        <v>0</v>
      </c>
      <c r="EW41" s="947">
        <v>0</v>
      </c>
      <c r="EX41" s="947">
        <v>0</v>
      </c>
      <c r="EY41" s="947">
        <v>0</v>
      </c>
      <c r="EZ41" s="947">
        <v>0</v>
      </c>
      <c r="FA41" s="947">
        <v>0</v>
      </c>
      <c r="FB41" s="947">
        <v>0</v>
      </c>
      <c r="FC41" s="947">
        <v>0</v>
      </c>
      <c r="FD41" s="947">
        <v>0</v>
      </c>
      <c r="FE41" s="947">
        <v>0</v>
      </c>
      <c r="FF41" s="947">
        <v>0</v>
      </c>
      <c r="FG41" s="947">
        <v>0</v>
      </c>
      <c r="FH41" s="947">
        <v>0</v>
      </c>
      <c r="FI41" s="947">
        <v>0</v>
      </c>
      <c r="FJ41" s="947">
        <v>0</v>
      </c>
      <c r="FK41" s="947">
        <v>0</v>
      </c>
      <c r="FL41" s="848"/>
      <c r="FM41" s="947">
        <v>0</v>
      </c>
      <c r="FN41" s="947">
        <v>0</v>
      </c>
      <c r="FO41" s="947">
        <v>0</v>
      </c>
      <c r="FP41" s="947">
        <v>0</v>
      </c>
      <c r="FQ41" s="947">
        <v>0</v>
      </c>
      <c r="FR41" s="947">
        <v>0</v>
      </c>
      <c r="FS41" s="947">
        <v>0</v>
      </c>
      <c r="FT41" s="947">
        <v>0</v>
      </c>
      <c r="FU41" s="947">
        <v>0</v>
      </c>
      <c r="FV41" s="947">
        <v>0</v>
      </c>
      <c r="FW41" s="947">
        <v>0</v>
      </c>
      <c r="FX41" s="947">
        <v>0</v>
      </c>
      <c r="FY41" s="947">
        <v>0</v>
      </c>
      <c r="FZ41" s="947">
        <v>0</v>
      </c>
      <c r="GA41" s="947">
        <v>0</v>
      </c>
      <c r="GB41" s="947">
        <v>0</v>
      </c>
      <c r="GC41" s="871"/>
      <c r="GD41" s="839"/>
      <c r="GE41" s="888"/>
      <c r="GF41" s="889"/>
      <c r="GG41" s="890"/>
      <c r="GH41" s="875"/>
      <c r="GI41" s="839"/>
      <c r="GJ41" s="888"/>
      <c r="GK41" s="889"/>
      <c r="GL41" s="890"/>
      <c r="GM41" s="876"/>
      <c r="GO41" s="891"/>
      <c r="GP41" s="891"/>
    </row>
    <row r="42" spans="1:198" ht="18" hidden="1" customHeight="1" outlineLevel="1">
      <c r="A42" s="878"/>
      <c r="B42" s="1141"/>
      <c r="C42" s="941" t="s">
        <v>127</v>
      </c>
      <c r="E42" s="942">
        <v>0</v>
      </c>
      <c r="F42" s="849"/>
      <c r="G42" s="942">
        <v>0</v>
      </c>
      <c r="H42" s="849"/>
      <c r="I42" s="942">
        <v>0</v>
      </c>
      <c r="J42" s="849"/>
      <c r="K42" s="942">
        <v>0</v>
      </c>
      <c r="L42" s="839"/>
      <c r="M42" s="943" t="s">
        <v>838</v>
      </c>
      <c r="N42" s="882">
        <v>0</v>
      </c>
      <c r="O42" s="882">
        <v>0</v>
      </c>
      <c r="P42" s="882">
        <v>0</v>
      </c>
      <c r="Q42" s="882">
        <v>0</v>
      </c>
      <c r="R42" s="882">
        <v>0</v>
      </c>
      <c r="S42" s="882">
        <v>0</v>
      </c>
      <c r="T42" s="923">
        <v>0</v>
      </c>
      <c r="U42" s="923">
        <v>0</v>
      </c>
      <c r="V42" s="923">
        <v>0</v>
      </c>
      <c r="W42" s="923">
        <v>0</v>
      </c>
      <c r="X42" s="923">
        <v>0</v>
      </c>
      <c r="Y42" s="923">
        <v>0</v>
      </c>
      <c r="Z42" s="923">
        <v>0</v>
      </c>
      <c r="AA42" s="923">
        <v>0</v>
      </c>
      <c r="AB42" s="923">
        <v>0</v>
      </c>
      <c r="AC42" s="923">
        <v>0</v>
      </c>
      <c r="AD42" s="923">
        <v>0</v>
      </c>
      <c r="AE42" s="923">
        <v>0</v>
      </c>
      <c r="AF42" s="923">
        <v>0</v>
      </c>
      <c r="AG42" s="923">
        <v>0</v>
      </c>
      <c r="AH42" s="923">
        <v>0</v>
      </c>
      <c r="AI42" s="923">
        <v>0</v>
      </c>
      <c r="AJ42" s="923">
        <v>0</v>
      </c>
      <c r="AK42" s="923">
        <v>0</v>
      </c>
      <c r="AL42" s="882">
        <v>0</v>
      </c>
      <c r="AM42" s="922">
        <v>0</v>
      </c>
      <c r="AN42" s="883">
        <v>0</v>
      </c>
      <c r="AO42" s="862"/>
      <c r="AP42" s="884">
        <v>0</v>
      </c>
      <c r="AQ42" s="884">
        <v>0</v>
      </c>
      <c r="AR42" s="882">
        <v>0</v>
      </c>
      <c r="AS42" s="882">
        <v>0</v>
      </c>
      <c r="AT42" s="882">
        <v>0</v>
      </c>
      <c r="AU42" s="882">
        <v>0</v>
      </c>
      <c r="AV42" s="882">
        <v>0</v>
      </c>
      <c r="AW42" s="882">
        <v>0</v>
      </c>
      <c r="AX42" s="882">
        <v>0</v>
      </c>
      <c r="AY42" s="882">
        <v>0</v>
      </c>
      <c r="AZ42" s="882">
        <v>0</v>
      </c>
      <c r="BA42" s="882">
        <v>0</v>
      </c>
      <c r="BB42" s="882">
        <v>0</v>
      </c>
      <c r="BC42" s="882">
        <v>0</v>
      </c>
      <c r="BD42" s="930">
        <v>0</v>
      </c>
      <c r="BE42" s="930">
        <v>0</v>
      </c>
      <c r="BF42" s="930">
        <v>0</v>
      </c>
      <c r="BG42" s="930">
        <v>0</v>
      </c>
      <c r="BH42" s="930">
        <v>0</v>
      </c>
      <c r="BI42" s="930">
        <v>0</v>
      </c>
      <c r="BJ42" s="930">
        <v>0</v>
      </c>
      <c r="BK42" s="930">
        <v>0</v>
      </c>
      <c r="BL42" s="930">
        <v>0</v>
      </c>
      <c r="BM42" s="930">
        <v>0</v>
      </c>
      <c r="BN42" s="930">
        <v>0</v>
      </c>
      <c r="BO42" s="931">
        <v>0</v>
      </c>
      <c r="BP42" s="931">
        <v>0</v>
      </c>
      <c r="BQ42" s="892">
        <v>0</v>
      </c>
      <c r="BR42" s="883">
        <v>0</v>
      </c>
      <c r="BS42" s="865"/>
      <c r="BT42" s="884">
        <v>0</v>
      </c>
      <c r="BU42" s="884">
        <v>0</v>
      </c>
      <c r="BV42" s="882">
        <v>0</v>
      </c>
      <c r="BW42" s="882">
        <v>0</v>
      </c>
      <c r="BX42" s="882">
        <v>0</v>
      </c>
      <c r="BY42" s="882">
        <v>0</v>
      </c>
      <c r="BZ42" s="882">
        <v>0</v>
      </c>
      <c r="CA42" s="882">
        <v>0</v>
      </c>
      <c r="CB42" s="882">
        <v>0</v>
      </c>
      <c r="CC42" s="882">
        <v>0</v>
      </c>
      <c r="CD42" s="882">
        <v>0</v>
      </c>
      <c r="CE42" s="882">
        <v>0</v>
      </c>
      <c r="CF42" s="882">
        <v>0</v>
      </c>
      <c r="CG42" s="923">
        <v>0</v>
      </c>
      <c r="CH42" s="944">
        <v>0</v>
      </c>
      <c r="CI42" s="944">
        <v>0</v>
      </c>
      <c r="CJ42" s="945">
        <v>0</v>
      </c>
      <c r="CK42" s="945">
        <v>0</v>
      </c>
      <c r="CL42" s="945">
        <v>0</v>
      </c>
      <c r="CM42" s="945">
        <v>0</v>
      </c>
      <c r="CN42" s="945">
        <v>0</v>
      </c>
      <c r="CO42" s="945">
        <v>0</v>
      </c>
      <c r="CP42" s="945">
        <v>0</v>
      </c>
      <c r="CQ42" s="945">
        <v>0</v>
      </c>
      <c r="CR42" s="945">
        <v>0</v>
      </c>
      <c r="CS42" s="945">
        <v>0</v>
      </c>
      <c r="CT42" s="946">
        <v>0</v>
      </c>
      <c r="CU42" s="892">
        <v>0</v>
      </c>
      <c r="CV42" s="883">
        <v>0</v>
      </c>
      <c r="CW42" s="867"/>
      <c r="CX42" s="947">
        <v>0</v>
      </c>
      <c r="CY42" s="947">
        <v>0</v>
      </c>
      <c r="CZ42" s="947">
        <v>0</v>
      </c>
      <c r="DA42" s="947">
        <v>0</v>
      </c>
      <c r="DB42" s="947">
        <v>0</v>
      </c>
      <c r="DC42" s="947">
        <v>0</v>
      </c>
      <c r="DD42" s="947">
        <v>0</v>
      </c>
      <c r="DE42" s="947">
        <v>0</v>
      </c>
      <c r="DF42" s="947">
        <v>0</v>
      </c>
      <c r="DG42" s="947">
        <v>0</v>
      </c>
      <c r="DH42" s="947">
        <v>0</v>
      </c>
      <c r="DI42" s="947">
        <v>0</v>
      </c>
      <c r="DJ42" s="947">
        <v>0</v>
      </c>
      <c r="DK42" s="947">
        <v>0</v>
      </c>
      <c r="DL42" s="848"/>
      <c r="DM42" s="947">
        <v>266000</v>
      </c>
      <c r="DN42" s="947">
        <v>0</v>
      </c>
      <c r="DO42" s="947">
        <v>0</v>
      </c>
      <c r="DP42" s="947">
        <v>0</v>
      </c>
      <c r="DQ42" s="947">
        <v>0</v>
      </c>
      <c r="DR42" s="947">
        <v>0</v>
      </c>
      <c r="DS42" s="947">
        <v>0</v>
      </c>
      <c r="DT42" s="947">
        <v>0</v>
      </c>
      <c r="DU42" s="947">
        <v>0</v>
      </c>
      <c r="DV42" s="947">
        <v>0</v>
      </c>
      <c r="DW42" s="947">
        <v>0</v>
      </c>
      <c r="DX42" s="947">
        <v>0</v>
      </c>
      <c r="DY42" s="947">
        <v>0</v>
      </c>
      <c r="DZ42" s="947">
        <v>0</v>
      </c>
      <c r="EA42" s="848"/>
      <c r="EB42" s="947">
        <v>266000</v>
      </c>
      <c r="EC42" s="947">
        <v>0</v>
      </c>
      <c r="ED42" s="870"/>
      <c r="EE42" s="947">
        <v>0</v>
      </c>
      <c r="EF42" s="947">
        <v>0</v>
      </c>
      <c r="EG42" s="947">
        <v>0</v>
      </c>
      <c r="EH42" s="947">
        <v>0</v>
      </c>
      <c r="EI42" s="947">
        <v>0</v>
      </c>
      <c r="EJ42" s="947">
        <v>0</v>
      </c>
      <c r="EK42" s="947">
        <v>0</v>
      </c>
      <c r="EL42" s="947">
        <v>0</v>
      </c>
      <c r="EM42" s="947">
        <v>0</v>
      </c>
      <c r="EN42" s="947">
        <v>0</v>
      </c>
      <c r="EO42" s="947">
        <v>0</v>
      </c>
      <c r="EP42" s="947">
        <v>0</v>
      </c>
      <c r="EQ42" s="947">
        <v>0</v>
      </c>
      <c r="ER42" s="947">
        <v>0</v>
      </c>
      <c r="ES42" s="947">
        <v>0</v>
      </c>
      <c r="ET42" s="947">
        <v>0</v>
      </c>
      <c r="EU42" s="848"/>
      <c r="EV42" s="947">
        <v>455000</v>
      </c>
      <c r="EW42" s="947">
        <v>0</v>
      </c>
      <c r="EX42" s="947">
        <v>0</v>
      </c>
      <c r="EY42" s="947">
        <v>0</v>
      </c>
      <c r="EZ42" s="947">
        <v>0</v>
      </c>
      <c r="FA42" s="947">
        <v>0</v>
      </c>
      <c r="FB42" s="947">
        <v>0</v>
      </c>
      <c r="FC42" s="947">
        <v>0</v>
      </c>
      <c r="FD42" s="947">
        <v>0</v>
      </c>
      <c r="FE42" s="947">
        <v>0</v>
      </c>
      <c r="FF42" s="947">
        <v>0</v>
      </c>
      <c r="FG42" s="947">
        <v>0</v>
      </c>
      <c r="FH42" s="947">
        <v>0</v>
      </c>
      <c r="FI42" s="947">
        <v>0</v>
      </c>
      <c r="FJ42" s="947">
        <v>0</v>
      </c>
      <c r="FK42" s="947">
        <v>0</v>
      </c>
      <c r="FL42" s="848"/>
      <c r="FM42" s="947">
        <v>455000</v>
      </c>
      <c r="FN42" s="947">
        <v>0</v>
      </c>
      <c r="FO42" s="947">
        <v>0</v>
      </c>
      <c r="FP42" s="947">
        <v>0</v>
      </c>
      <c r="FQ42" s="947">
        <v>0</v>
      </c>
      <c r="FR42" s="947">
        <v>0</v>
      </c>
      <c r="FS42" s="947">
        <v>0</v>
      </c>
      <c r="FT42" s="947">
        <v>0</v>
      </c>
      <c r="FU42" s="947">
        <v>0</v>
      </c>
      <c r="FV42" s="947">
        <v>0</v>
      </c>
      <c r="FW42" s="947">
        <v>0</v>
      </c>
      <c r="FX42" s="947">
        <v>0</v>
      </c>
      <c r="FY42" s="947">
        <v>0</v>
      </c>
      <c r="FZ42" s="947">
        <v>0</v>
      </c>
      <c r="GA42" s="947">
        <v>0</v>
      </c>
      <c r="GB42" s="947">
        <v>0</v>
      </c>
      <c r="GC42" s="871"/>
      <c r="GD42" s="839"/>
      <c r="GE42" s="888"/>
      <c r="GF42" s="889"/>
      <c r="GG42" s="890"/>
      <c r="GH42" s="875"/>
      <c r="GI42" s="839"/>
      <c r="GJ42" s="888"/>
      <c r="GK42" s="889"/>
      <c r="GL42" s="890"/>
      <c r="GM42" s="876"/>
      <c r="GO42" s="891"/>
      <c r="GP42" s="891"/>
    </row>
    <row r="43" spans="1:198" ht="18" hidden="1" customHeight="1" outlineLevel="1" thickBot="1">
      <c r="A43" s="878"/>
      <c r="B43" s="1141"/>
      <c r="C43" s="941" t="s">
        <v>862</v>
      </c>
      <c r="D43" s="816" t="s">
        <v>768</v>
      </c>
      <c r="E43" s="880"/>
      <c r="F43" s="849"/>
      <c r="G43" s="880"/>
      <c r="H43" s="849"/>
      <c r="I43" s="880"/>
      <c r="J43" s="849"/>
      <c r="K43" s="880"/>
      <c r="L43" s="839"/>
      <c r="M43" s="927" t="s">
        <v>836</v>
      </c>
      <c r="N43" s="882">
        <v>0</v>
      </c>
      <c r="O43" s="882">
        <v>0</v>
      </c>
      <c r="P43" s="882">
        <v>0</v>
      </c>
      <c r="Q43" s="882">
        <v>0</v>
      </c>
      <c r="R43" s="882">
        <v>0</v>
      </c>
      <c r="S43" s="882">
        <v>0</v>
      </c>
      <c r="T43" s="923">
        <v>0</v>
      </c>
      <c r="U43" s="923">
        <v>0</v>
      </c>
      <c r="V43" s="923">
        <v>0</v>
      </c>
      <c r="W43" s="923">
        <v>0</v>
      </c>
      <c r="X43" s="923">
        <v>0</v>
      </c>
      <c r="Y43" s="923">
        <v>0</v>
      </c>
      <c r="Z43" s="923">
        <v>0</v>
      </c>
      <c r="AA43" s="892">
        <v>0</v>
      </c>
      <c r="AB43" s="892">
        <v>0</v>
      </c>
      <c r="AC43" s="892">
        <v>0</v>
      </c>
      <c r="AD43" s="892">
        <v>0</v>
      </c>
      <c r="AE43" s="892">
        <v>0</v>
      </c>
      <c r="AF43" s="892">
        <v>0</v>
      </c>
      <c r="AG43" s="892">
        <v>0</v>
      </c>
      <c r="AH43" s="892">
        <v>0</v>
      </c>
      <c r="AI43" s="892">
        <v>0</v>
      </c>
      <c r="AJ43" s="892">
        <v>0</v>
      </c>
      <c r="AK43" s="892">
        <v>0</v>
      </c>
      <c r="AL43" s="883">
        <v>0</v>
      </c>
      <c r="AM43" s="922">
        <v>0</v>
      </c>
      <c r="AN43" s="883">
        <v>0</v>
      </c>
      <c r="AO43" s="862"/>
      <c r="AP43" s="948">
        <v>0</v>
      </c>
      <c r="AQ43" s="948">
        <v>0</v>
      </c>
      <c r="AR43" s="882">
        <v>0</v>
      </c>
      <c r="AS43" s="882">
        <v>0</v>
      </c>
      <c r="AT43" s="882">
        <v>0</v>
      </c>
      <c r="AU43" s="882">
        <v>0</v>
      </c>
      <c r="AV43" s="882">
        <v>0</v>
      </c>
      <c r="AW43" s="882">
        <v>0</v>
      </c>
      <c r="AX43" s="882">
        <v>0</v>
      </c>
      <c r="AY43" s="882">
        <v>0</v>
      </c>
      <c r="AZ43" s="882">
        <v>0</v>
      </c>
      <c r="BA43" s="882">
        <v>0</v>
      </c>
      <c r="BB43" s="882">
        <v>0</v>
      </c>
      <c r="BC43" s="882">
        <v>0</v>
      </c>
      <c r="BD43" s="930">
        <v>0</v>
      </c>
      <c r="BE43" s="930">
        <v>0</v>
      </c>
      <c r="BF43" s="930">
        <v>0</v>
      </c>
      <c r="BG43" s="930">
        <v>0</v>
      </c>
      <c r="BH43" s="930">
        <v>0</v>
      </c>
      <c r="BI43" s="930">
        <v>0</v>
      </c>
      <c r="BJ43" s="930">
        <v>0</v>
      </c>
      <c r="BK43" s="930">
        <v>0</v>
      </c>
      <c r="BL43" s="930">
        <v>0</v>
      </c>
      <c r="BM43" s="930">
        <v>0</v>
      </c>
      <c r="BN43" s="930">
        <v>0</v>
      </c>
      <c r="BO43" s="930">
        <v>0</v>
      </c>
      <c r="BP43" s="930">
        <v>0</v>
      </c>
      <c r="BQ43" s="949">
        <v>0</v>
      </c>
      <c r="BR43" s="950">
        <v>0</v>
      </c>
      <c r="BS43" s="865"/>
      <c r="BT43" s="948">
        <v>0</v>
      </c>
      <c r="BU43" s="948">
        <v>0</v>
      </c>
      <c r="BV43" s="882">
        <v>0</v>
      </c>
      <c r="BW43" s="882">
        <v>0</v>
      </c>
      <c r="BX43" s="882">
        <v>0</v>
      </c>
      <c r="BY43" s="882">
        <v>0</v>
      </c>
      <c r="BZ43" s="882">
        <v>0</v>
      </c>
      <c r="CA43" s="882">
        <v>0</v>
      </c>
      <c r="CB43" s="882">
        <v>0</v>
      </c>
      <c r="CC43" s="882">
        <v>0</v>
      </c>
      <c r="CD43" s="882">
        <v>0</v>
      </c>
      <c r="CE43" s="882">
        <v>0</v>
      </c>
      <c r="CF43" s="882">
        <v>0</v>
      </c>
      <c r="CG43" s="929">
        <v>0</v>
      </c>
      <c r="CH43" s="951">
        <v>0</v>
      </c>
      <c r="CI43" s="951">
        <v>0</v>
      </c>
      <c r="CJ43" s="952">
        <v>0</v>
      </c>
      <c r="CK43" s="952">
        <v>0</v>
      </c>
      <c r="CL43" s="952">
        <v>0</v>
      </c>
      <c r="CM43" s="952">
        <v>0</v>
      </c>
      <c r="CN43" s="952">
        <v>0</v>
      </c>
      <c r="CO43" s="952">
        <v>0</v>
      </c>
      <c r="CP43" s="952">
        <v>0</v>
      </c>
      <c r="CQ43" s="952">
        <v>0</v>
      </c>
      <c r="CR43" s="952">
        <v>0</v>
      </c>
      <c r="CS43" s="952">
        <v>0</v>
      </c>
      <c r="CT43" s="953">
        <v>0</v>
      </c>
      <c r="CU43" s="949">
        <v>0</v>
      </c>
      <c r="CV43" s="950">
        <v>0</v>
      </c>
      <c r="CW43" s="867"/>
      <c r="CX43" s="954">
        <v>0</v>
      </c>
      <c r="CY43" s="954">
        <v>0</v>
      </c>
      <c r="CZ43" s="954">
        <v>0</v>
      </c>
      <c r="DA43" s="954">
        <v>0</v>
      </c>
      <c r="DB43" s="954">
        <v>0</v>
      </c>
      <c r="DC43" s="954">
        <v>0</v>
      </c>
      <c r="DD43" s="954">
        <v>0</v>
      </c>
      <c r="DE43" s="954">
        <v>0</v>
      </c>
      <c r="DF43" s="954">
        <v>0</v>
      </c>
      <c r="DG43" s="954">
        <v>0</v>
      </c>
      <c r="DH43" s="954">
        <v>0</v>
      </c>
      <c r="DI43" s="954">
        <v>0</v>
      </c>
      <c r="DJ43" s="954">
        <v>0</v>
      </c>
      <c r="DK43" s="954">
        <v>0</v>
      </c>
      <c r="DL43" s="848"/>
      <c r="DM43" s="954">
        <v>0</v>
      </c>
      <c r="DN43" s="954">
        <v>250</v>
      </c>
      <c r="DO43" s="954">
        <v>0</v>
      </c>
      <c r="DP43" s="954">
        <v>0</v>
      </c>
      <c r="DQ43" s="954">
        <v>0</v>
      </c>
      <c r="DR43" s="954">
        <v>0</v>
      </c>
      <c r="DS43" s="954">
        <v>0</v>
      </c>
      <c r="DT43" s="954">
        <v>0</v>
      </c>
      <c r="DU43" s="954">
        <v>0</v>
      </c>
      <c r="DV43" s="954">
        <v>0</v>
      </c>
      <c r="DW43" s="954">
        <v>0</v>
      </c>
      <c r="DX43" s="954">
        <v>0</v>
      </c>
      <c r="DY43" s="954">
        <v>0</v>
      </c>
      <c r="DZ43" s="954">
        <v>250</v>
      </c>
      <c r="EA43" s="848"/>
      <c r="EB43" s="954">
        <v>0</v>
      </c>
      <c r="EC43" s="954">
        <v>250</v>
      </c>
      <c r="ED43" s="870"/>
      <c r="EE43" s="954">
        <v>0</v>
      </c>
      <c r="EF43" s="954">
        <v>0</v>
      </c>
      <c r="EG43" s="954">
        <v>0</v>
      </c>
      <c r="EH43" s="954">
        <v>0</v>
      </c>
      <c r="EI43" s="954">
        <v>0</v>
      </c>
      <c r="EJ43" s="954">
        <v>0</v>
      </c>
      <c r="EK43" s="954">
        <v>0</v>
      </c>
      <c r="EL43" s="954">
        <v>0</v>
      </c>
      <c r="EM43" s="954">
        <v>0</v>
      </c>
      <c r="EN43" s="954">
        <v>0</v>
      </c>
      <c r="EO43" s="954">
        <v>0</v>
      </c>
      <c r="EP43" s="954">
        <v>0</v>
      </c>
      <c r="EQ43" s="954">
        <v>0</v>
      </c>
      <c r="ER43" s="954">
        <v>0</v>
      </c>
      <c r="ES43" s="954">
        <v>0</v>
      </c>
      <c r="ET43" s="954">
        <v>0</v>
      </c>
      <c r="EU43" s="848"/>
      <c r="EV43" s="954">
        <v>0</v>
      </c>
      <c r="EW43" s="954">
        <v>0</v>
      </c>
      <c r="EX43" s="954">
        <v>0</v>
      </c>
      <c r="EY43" s="954">
        <v>0</v>
      </c>
      <c r="EZ43" s="954">
        <v>0</v>
      </c>
      <c r="FA43" s="954">
        <v>0</v>
      </c>
      <c r="FB43" s="954">
        <v>0</v>
      </c>
      <c r="FC43" s="954">
        <v>0</v>
      </c>
      <c r="FD43" s="954">
        <v>0</v>
      </c>
      <c r="FE43" s="954">
        <v>0</v>
      </c>
      <c r="FF43" s="954">
        <v>0</v>
      </c>
      <c r="FG43" s="954">
        <v>0</v>
      </c>
      <c r="FH43" s="954">
        <v>0</v>
      </c>
      <c r="FI43" s="954">
        <v>6083.74</v>
      </c>
      <c r="FJ43" s="954">
        <v>250</v>
      </c>
      <c r="FK43" s="954">
        <v>6333.74</v>
      </c>
      <c r="FL43" s="848"/>
      <c r="FM43" s="954">
        <v>0</v>
      </c>
      <c r="FN43" s="954">
        <v>0</v>
      </c>
      <c r="FO43" s="954">
        <v>0</v>
      </c>
      <c r="FP43" s="954">
        <v>0</v>
      </c>
      <c r="FQ43" s="954">
        <v>0</v>
      </c>
      <c r="FR43" s="954">
        <v>0</v>
      </c>
      <c r="FS43" s="954">
        <v>0</v>
      </c>
      <c r="FT43" s="954">
        <v>0</v>
      </c>
      <c r="FU43" s="954">
        <v>0</v>
      </c>
      <c r="FV43" s="954">
        <v>0</v>
      </c>
      <c r="FW43" s="954">
        <v>0</v>
      </c>
      <c r="FX43" s="954">
        <v>0</v>
      </c>
      <c r="FY43" s="954">
        <v>0</v>
      </c>
      <c r="FZ43" s="954">
        <v>6083.74</v>
      </c>
      <c r="GA43" s="954">
        <v>250</v>
      </c>
      <c r="GB43" s="954">
        <v>6333.74</v>
      </c>
      <c r="GC43" s="871"/>
      <c r="GD43" s="839"/>
      <c r="GE43" s="955"/>
      <c r="GF43" s="956"/>
      <c r="GG43" s="957"/>
      <c r="GH43" s="875"/>
      <c r="GI43" s="839"/>
      <c r="GJ43" s="955"/>
      <c r="GK43" s="956"/>
      <c r="GL43" s="957"/>
      <c r="GM43" s="876"/>
      <c r="GO43" s="891"/>
      <c r="GP43" s="891"/>
    </row>
    <row r="44" spans="1:198" ht="18" customHeight="1" collapsed="1" thickBot="1">
      <c r="A44" s="893" t="s">
        <v>863</v>
      </c>
      <c r="B44" s="1142"/>
      <c r="C44" s="894" t="s">
        <v>864</v>
      </c>
      <c r="D44" s="816" t="s">
        <v>768</v>
      </c>
      <c r="E44" s="895">
        <v>0</v>
      </c>
      <c r="F44" s="849"/>
      <c r="G44" s="895">
        <v>9.3984962406015032E-4</v>
      </c>
      <c r="H44" s="849"/>
      <c r="I44" s="895">
        <v>0</v>
      </c>
      <c r="J44" s="849"/>
      <c r="K44" s="895">
        <v>1.3920307692307692E-2</v>
      </c>
      <c r="L44" s="839"/>
      <c r="M44" s="839"/>
      <c r="N44" s="933"/>
      <c r="O44" s="933"/>
      <c r="P44" s="933"/>
      <c r="Q44" s="933"/>
      <c r="R44" s="933"/>
      <c r="S44" s="933"/>
      <c r="T44" s="933"/>
      <c r="U44" s="933"/>
      <c r="V44" s="933"/>
      <c r="W44" s="933"/>
      <c r="X44" s="933"/>
      <c r="Y44" s="933"/>
      <c r="Z44" s="933"/>
      <c r="AA44" s="933"/>
      <c r="AB44" s="933"/>
      <c r="AC44" s="933"/>
      <c r="AD44" s="933"/>
      <c r="AE44" s="933"/>
      <c r="AF44" s="933"/>
      <c r="AG44" s="933"/>
      <c r="AH44" s="933"/>
      <c r="AI44" s="933"/>
      <c r="AJ44" s="933"/>
      <c r="AK44" s="933"/>
      <c r="AL44" s="933"/>
      <c r="AM44" s="933"/>
      <c r="AN44" s="932"/>
      <c r="AO44" s="862"/>
      <c r="AP44" s="898">
        <v>0</v>
      </c>
      <c r="AQ44" s="898">
        <v>0</v>
      </c>
      <c r="AR44" s="899">
        <v>0</v>
      </c>
      <c r="AS44" s="899">
        <v>0</v>
      </c>
      <c r="AT44" s="899">
        <v>0</v>
      </c>
      <c r="AU44" s="899">
        <v>0</v>
      </c>
      <c r="AV44" s="899">
        <v>0</v>
      </c>
      <c r="AW44" s="899">
        <v>0</v>
      </c>
      <c r="AX44" s="899">
        <v>0</v>
      </c>
      <c r="AY44" s="899">
        <v>0</v>
      </c>
      <c r="AZ44" s="899">
        <v>0</v>
      </c>
      <c r="BA44" s="899">
        <v>0</v>
      </c>
      <c r="BB44" s="899">
        <v>0</v>
      </c>
      <c r="BC44" s="900">
        <v>0</v>
      </c>
      <c r="BD44" s="900">
        <v>0</v>
      </c>
      <c r="BE44" s="900">
        <v>0</v>
      </c>
      <c r="BF44" s="900">
        <v>0</v>
      </c>
      <c r="BG44" s="900">
        <v>0</v>
      </c>
      <c r="BH44" s="900">
        <v>0</v>
      </c>
      <c r="BI44" s="900">
        <v>0</v>
      </c>
      <c r="BJ44" s="900">
        <v>0</v>
      </c>
      <c r="BK44" s="900">
        <v>0</v>
      </c>
      <c r="BL44" s="900">
        <v>0</v>
      </c>
      <c r="BM44" s="900">
        <v>0</v>
      </c>
      <c r="BN44" s="900">
        <v>0</v>
      </c>
      <c r="BO44" s="900">
        <v>0</v>
      </c>
      <c r="BP44" s="900">
        <v>0</v>
      </c>
      <c r="BQ44" s="900">
        <v>0</v>
      </c>
      <c r="BR44" s="899">
        <v>0</v>
      </c>
      <c r="BS44" s="865"/>
      <c r="BT44" s="901">
        <v>0</v>
      </c>
      <c r="BU44" s="901">
        <v>0</v>
      </c>
      <c r="BV44" s="902">
        <v>0</v>
      </c>
      <c r="BW44" s="902">
        <v>0</v>
      </c>
      <c r="BX44" s="902">
        <v>0</v>
      </c>
      <c r="BY44" s="902">
        <v>0</v>
      </c>
      <c r="BZ44" s="902">
        <v>0</v>
      </c>
      <c r="CA44" s="902">
        <v>0</v>
      </c>
      <c r="CB44" s="902">
        <v>0</v>
      </c>
      <c r="CC44" s="902">
        <v>0</v>
      </c>
      <c r="CD44" s="958">
        <v>0</v>
      </c>
      <c r="CE44" s="958">
        <v>0</v>
      </c>
      <c r="CF44" s="902">
        <v>0</v>
      </c>
      <c r="CG44" s="902">
        <v>0</v>
      </c>
      <c r="CH44" s="903">
        <v>0</v>
      </c>
      <c r="CI44" s="903">
        <v>0</v>
      </c>
      <c r="CJ44" s="903">
        <v>0</v>
      </c>
      <c r="CK44" s="903">
        <v>0</v>
      </c>
      <c r="CL44" s="903">
        <v>0</v>
      </c>
      <c r="CM44" s="903">
        <v>0</v>
      </c>
      <c r="CN44" s="903">
        <v>0</v>
      </c>
      <c r="CO44" s="903">
        <v>0</v>
      </c>
      <c r="CP44" s="903">
        <v>0</v>
      </c>
      <c r="CQ44" s="903">
        <v>0</v>
      </c>
      <c r="CR44" s="903">
        <v>0</v>
      </c>
      <c r="CS44" s="903">
        <v>0</v>
      </c>
      <c r="CT44" s="903">
        <v>0</v>
      </c>
      <c r="CU44" s="903">
        <v>0</v>
      </c>
      <c r="CV44" s="902">
        <v>0</v>
      </c>
      <c r="CW44" s="867"/>
      <c r="CX44" s="904">
        <v>0</v>
      </c>
      <c r="CY44" s="904">
        <v>0</v>
      </c>
      <c r="CZ44" s="904">
        <v>0</v>
      </c>
      <c r="DA44" s="904">
        <v>0</v>
      </c>
      <c r="DB44" s="904">
        <v>0</v>
      </c>
      <c r="DC44" s="904">
        <v>0</v>
      </c>
      <c r="DD44" s="904">
        <v>0</v>
      </c>
      <c r="DE44" s="904">
        <v>0</v>
      </c>
      <c r="DF44" s="904">
        <v>0</v>
      </c>
      <c r="DG44" s="904">
        <v>0</v>
      </c>
      <c r="DH44" s="904">
        <v>0</v>
      </c>
      <c r="DI44" s="904">
        <v>0</v>
      </c>
      <c r="DJ44" s="904">
        <v>0</v>
      </c>
      <c r="DK44" s="904">
        <v>0</v>
      </c>
      <c r="DL44" s="848"/>
      <c r="DM44" s="904">
        <v>266000</v>
      </c>
      <c r="DN44" s="904">
        <v>250</v>
      </c>
      <c r="DO44" s="904">
        <v>0</v>
      </c>
      <c r="DP44" s="904">
        <v>0</v>
      </c>
      <c r="DQ44" s="904">
        <v>0</v>
      </c>
      <c r="DR44" s="904">
        <v>0</v>
      </c>
      <c r="DS44" s="904">
        <v>0</v>
      </c>
      <c r="DT44" s="904">
        <v>0</v>
      </c>
      <c r="DU44" s="904">
        <v>0</v>
      </c>
      <c r="DV44" s="904">
        <v>0</v>
      </c>
      <c r="DW44" s="904">
        <v>0</v>
      </c>
      <c r="DX44" s="904">
        <v>0</v>
      </c>
      <c r="DY44" s="904">
        <v>0</v>
      </c>
      <c r="DZ44" s="904">
        <v>250</v>
      </c>
      <c r="EA44" s="848"/>
      <c r="EB44" s="904">
        <v>266000</v>
      </c>
      <c r="EC44" s="904">
        <v>250</v>
      </c>
      <c r="ED44" s="870"/>
      <c r="EE44" s="905">
        <v>0</v>
      </c>
      <c r="EF44" s="905">
        <v>0</v>
      </c>
      <c r="EG44" s="905">
        <v>0</v>
      </c>
      <c r="EH44" s="905">
        <v>0</v>
      </c>
      <c r="EI44" s="905">
        <v>0</v>
      </c>
      <c r="EJ44" s="905">
        <v>0</v>
      </c>
      <c r="EK44" s="905">
        <v>0</v>
      </c>
      <c r="EL44" s="905">
        <v>0</v>
      </c>
      <c r="EM44" s="905">
        <v>0</v>
      </c>
      <c r="EN44" s="905">
        <v>0</v>
      </c>
      <c r="EO44" s="905">
        <v>0</v>
      </c>
      <c r="EP44" s="905">
        <v>0</v>
      </c>
      <c r="EQ44" s="905">
        <v>0</v>
      </c>
      <c r="ER44" s="905">
        <v>0</v>
      </c>
      <c r="ES44" s="905">
        <v>0</v>
      </c>
      <c r="ET44" s="905">
        <v>0</v>
      </c>
      <c r="EU44" s="848"/>
      <c r="EV44" s="906">
        <v>455000</v>
      </c>
      <c r="EW44" s="906">
        <v>0</v>
      </c>
      <c r="EX44" s="906">
        <v>0</v>
      </c>
      <c r="EY44" s="906">
        <v>0</v>
      </c>
      <c r="EZ44" s="906">
        <v>0</v>
      </c>
      <c r="FA44" s="906">
        <v>0</v>
      </c>
      <c r="FB44" s="906">
        <v>0</v>
      </c>
      <c r="FC44" s="906">
        <v>0</v>
      </c>
      <c r="FD44" s="906">
        <v>0</v>
      </c>
      <c r="FE44" s="906">
        <v>0</v>
      </c>
      <c r="FF44" s="906">
        <v>0</v>
      </c>
      <c r="FG44" s="906">
        <v>0</v>
      </c>
      <c r="FH44" s="906">
        <v>0</v>
      </c>
      <c r="FI44" s="906">
        <v>6083.74</v>
      </c>
      <c r="FJ44" s="906">
        <v>250</v>
      </c>
      <c r="FK44" s="906">
        <v>6333.74</v>
      </c>
      <c r="FL44" s="848"/>
      <c r="FM44" s="906">
        <v>455000</v>
      </c>
      <c r="FN44" s="906">
        <v>0</v>
      </c>
      <c r="FO44" s="906">
        <v>0</v>
      </c>
      <c r="FP44" s="906">
        <v>0</v>
      </c>
      <c r="FQ44" s="906">
        <v>0</v>
      </c>
      <c r="FR44" s="906">
        <v>0</v>
      </c>
      <c r="FS44" s="906">
        <v>0</v>
      </c>
      <c r="FT44" s="906">
        <v>0</v>
      </c>
      <c r="FU44" s="906">
        <v>0</v>
      </c>
      <c r="FV44" s="906">
        <v>0</v>
      </c>
      <c r="FW44" s="906">
        <v>0</v>
      </c>
      <c r="FX44" s="906">
        <v>0</v>
      </c>
      <c r="FY44" s="906">
        <v>0</v>
      </c>
      <c r="FZ44" s="906">
        <v>6083.74</v>
      </c>
      <c r="GA44" s="906">
        <v>250</v>
      </c>
      <c r="GB44" s="906">
        <v>6333.74</v>
      </c>
      <c r="GC44" s="871"/>
      <c r="GD44" s="839"/>
      <c r="GH44" s="875"/>
      <c r="GI44" s="839"/>
      <c r="GM44" s="876"/>
      <c r="GO44" s="891"/>
      <c r="GP44" s="891"/>
    </row>
    <row r="45" spans="1:198" ht="4.5" customHeight="1" thickBot="1">
      <c r="A45" s="878"/>
      <c r="D45" s="816" t="s">
        <v>768</v>
      </c>
      <c r="E45" s="907"/>
      <c r="F45" s="849"/>
      <c r="G45" s="907"/>
      <c r="H45" s="849"/>
      <c r="I45" s="907"/>
      <c r="J45" s="849"/>
      <c r="K45" s="907"/>
      <c r="L45" s="839"/>
      <c r="M45" s="908"/>
      <c r="N45" s="831"/>
      <c r="O45" s="831"/>
      <c r="P45" s="831"/>
      <c r="Q45" s="831"/>
      <c r="R45" s="831"/>
      <c r="S45" s="831"/>
      <c r="T45" s="831"/>
      <c r="U45" s="831"/>
      <c r="V45" s="831"/>
      <c r="W45" s="831"/>
      <c r="X45" s="831"/>
      <c r="Y45" s="831"/>
      <c r="Z45" s="934"/>
      <c r="AA45" s="934"/>
      <c r="AB45" s="934"/>
      <c r="AC45" s="934"/>
      <c r="AD45" s="934"/>
      <c r="AE45" s="934"/>
      <c r="AF45" s="934"/>
      <c r="AG45" s="934"/>
      <c r="AH45" s="934"/>
      <c r="AI45" s="934"/>
      <c r="AJ45" s="934"/>
      <c r="AK45" s="934"/>
      <c r="AL45" s="934"/>
      <c r="AM45" s="935"/>
      <c r="AN45" s="935"/>
      <c r="AO45" s="862"/>
      <c r="AP45" s="910"/>
      <c r="AQ45" s="910"/>
      <c r="AR45" s="831"/>
      <c r="AS45" s="831"/>
      <c r="AT45" s="831"/>
      <c r="AU45" s="831"/>
      <c r="AV45" s="831"/>
      <c r="AW45" s="831"/>
      <c r="AX45" s="831"/>
      <c r="AY45" s="831"/>
      <c r="AZ45" s="831"/>
      <c r="BA45" s="831"/>
      <c r="BB45" s="831"/>
      <c r="BC45" s="831"/>
      <c r="BD45" s="831"/>
      <c r="BE45" s="831"/>
      <c r="BF45" s="831"/>
      <c r="BG45" s="831"/>
      <c r="BH45" s="831"/>
      <c r="BI45" s="831"/>
      <c r="BJ45" s="831"/>
      <c r="BK45" s="831"/>
      <c r="BL45" s="831"/>
      <c r="BM45" s="831"/>
      <c r="BN45" s="831"/>
      <c r="BO45" s="831"/>
      <c r="BP45" s="831"/>
      <c r="BQ45" s="831"/>
      <c r="BR45" s="831"/>
      <c r="BS45" s="865"/>
      <c r="BT45" s="910"/>
      <c r="BU45" s="910"/>
      <c r="BV45" s="831"/>
      <c r="BW45" s="831"/>
      <c r="BX45" s="831"/>
      <c r="BY45" s="831"/>
      <c r="BZ45" s="831"/>
      <c r="CA45" s="831"/>
      <c r="CB45" s="831"/>
      <c r="CC45" s="831"/>
      <c r="CD45" s="831"/>
      <c r="CE45" s="831"/>
      <c r="CF45" s="831"/>
      <c r="CG45" s="831"/>
      <c r="CH45" s="831"/>
      <c r="CI45" s="831"/>
      <c r="CJ45" s="831"/>
      <c r="CK45" s="831"/>
      <c r="CL45" s="831"/>
      <c r="CM45" s="831"/>
      <c r="CN45" s="831"/>
      <c r="CO45" s="831"/>
      <c r="CP45" s="831"/>
      <c r="CQ45" s="831"/>
      <c r="CR45" s="831"/>
      <c r="CS45" s="831"/>
      <c r="CT45" s="831"/>
      <c r="CU45" s="831"/>
      <c r="CV45" s="831"/>
      <c r="CW45" s="867"/>
      <c r="CX45" s="911"/>
      <c r="CY45" s="911"/>
      <c r="CZ45" s="911"/>
      <c r="DA45" s="911"/>
      <c r="DB45" s="911"/>
      <c r="DC45" s="911"/>
      <c r="DD45" s="911"/>
      <c r="DE45" s="911"/>
      <c r="DF45" s="911"/>
      <c r="DG45" s="911"/>
      <c r="DH45" s="911"/>
      <c r="DI45" s="911"/>
      <c r="DJ45" s="911"/>
      <c r="DK45" s="911"/>
      <c r="DL45" s="848"/>
      <c r="DM45" s="911"/>
      <c r="DN45" s="912"/>
      <c r="DO45" s="912"/>
      <c r="DP45" s="912"/>
      <c r="DQ45" s="912"/>
      <c r="DR45" s="912"/>
      <c r="DS45" s="912"/>
      <c r="DT45" s="912"/>
      <c r="DU45" s="912"/>
      <c r="DV45" s="912"/>
      <c r="DW45" s="912"/>
      <c r="DX45" s="912"/>
      <c r="DY45" s="912"/>
      <c r="DZ45" s="911"/>
      <c r="EA45" s="848"/>
      <c r="EB45" s="911"/>
      <c r="EC45" s="911"/>
      <c r="ED45" s="870"/>
      <c r="EE45" s="911"/>
      <c r="EF45" s="911"/>
      <c r="EG45" s="911"/>
      <c r="EH45" s="911"/>
      <c r="EI45" s="911"/>
      <c r="EJ45" s="911"/>
      <c r="EK45" s="911"/>
      <c r="EL45" s="911"/>
      <c r="EM45" s="911"/>
      <c r="EN45" s="911"/>
      <c r="EO45" s="911"/>
      <c r="EP45" s="911"/>
      <c r="EQ45" s="911"/>
      <c r="ER45" s="911"/>
      <c r="ES45" s="911"/>
      <c r="ET45" s="911"/>
      <c r="EU45" s="848"/>
      <c r="EV45" s="911"/>
      <c r="EW45" s="911"/>
      <c r="EX45" s="911"/>
      <c r="EY45" s="911"/>
      <c r="EZ45" s="911"/>
      <c r="FA45" s="911"/>
      <c r="FB45" s="911"/>
      <c r="FC45" s="911"/>
      <c r="FD45" s="911"/>
      <c r="FE45" s="911"/>
      <c r="FF45" s="911"/>
      <c r="FG45" s="911"/>
      <c r="FH45" s="911"/>
      <c r="FI45" s="911"/>
      <c r="FJ45" s="911"/>
      <c r="FK45" s="911"/>
      <c r="FL45" s="848"/>
      <c r="FM45" s="911"/>
      <c r="FN45" s="911"/>
      <c r="FO45" s="911"/>
      <c r="FP45" s="911"/>
      <c r="FQ45" s="911"/>
      <c r="FR45" s="911"/>
      <c r="FS45" s="911"/>
      <c r="FT45" s="911"/>
      <c r="FU45" s="911"/>
      <c r="FV45" s="911"/>
      <c r="FW45" s="911"/>
      <c r="FX45" s="911"/>
      <c r="FY45" s="911"/>
      <c r="FZ45" s="911"/>
      <c r="GA45" s="911"/>
      <c r="GB45" s="911"/>
      <c r="GC45" s="871"/>
      <c r="GD45" s="839"/>
      <c r="GE45" s="913"/>
      <c r="GF45" s="913"/>
      <c r="GG45" s="913"/>
      <c r="GH45" s="875"/>
      <c r="GI45" s="839"/>
      <c r="GJ45" s="913"/>
      <c r="GK45" s="913"/>
      <c r="GL45" s="913"/>
      <c r="GM45" s="876"/>
      <c r="GO45" s="891"/>
      <c r="GP45" s="891"/>
    </row>
    <row r="46" spans="1:198" ht="18" hidden="1" customHeight="1" outlineLevel="1" collapsed="1">
      <c r="A46" s="878"/>
      <c r="B46" s="1140" t="s">
        <v>865</v>
      </c>
      <c r="C46" s="855" t="s">
        <v>866</v>
      </c>
      <c r="D46" s="816" t="s">
        <v>768</v>
      </c>
      <c r="E46" s="857"/>
      <c r="F46" s="849"/>
      <c r="G46" s="857"/>
      <c r="H46" s="849"/>
      <c r="I46" s="857"/>
      <c r="J46" s="849"/>
      <c r="K46" s="857"/>
      <c r="L46" s="839"/>
      <c r="M46" s="914"/>
      <c r="N46" s="861">
        <v>0</v>
      </c>
      <c r="O46" s="861">
        <v>0</v>
      </c>
      <c r="P46" s="861">
        <v>0</v>
      </c>
      <c r="Q46" s="861">
        <v>0</v>
      </c>
      <c r="R46" s="861">
        <v>0</v>
      </c>
      <c r="S46" s="861">
        <v>0</v>
      </c>
      <c r="T46" s="916">
        <v>0</v>
      </c>
      <c r="U46" s="916">
        <v>0</v>
      </c>
      <c r="V46" s="916">
        <v>0</v>
      </c>
      <c r="W46" s="916">
        <v>0</v>
      </c>
      <c r="X46" s="916">
        <v>0</v>
      </c>
      <c r="Y46" s="916">
        <v>0</v>
      </c>
      <c r="Z46" s="916">
        <v>0</v>
      </c>
      <c r="AA46" s="916">
        <v>0</v>
      </c>
      <c r="AB46" s="916">
        <v>0</v>
      </c>
      <c r="AC46" s="916">
        <v>0</v>
      </c>
      <c r="AD46" s="916">
        <v>0</v>
      </c>
      <c r="AE46" s="916">
        <v>0</v>
      </c>
      <c r="AF46" s="916">
        <v>0</v>
      </c>
      <c r="AG46" s="916">
        <v>0</v>
      </c>
      <c r="AH46" s="916">
        <v>0</v>
      </c>
      <c r="AI46" s="916">
        <v>0</v>
      </c>
      <c r="AJ46" s="916">
        <v>0</v>
      </c>
      <c r="AK46" s="916">
        <v>0</v>
      </c>
      <c r="AL46" s="861">
        <v>0</v>
      </c>
      <c r="AM46" s="915">
        <v>0</v>
      </c>
      <c r="AN46" s="861">
        <v>0</v>
      </c>
      <c r="AO46" s="862"/>
      <c r="AP46" s="863">
        <v>0</v>
      </c>
      <c r="AQ46" s="863">
        <v>0</v>
      </c>
      <c r="AR46" s="861">
        <v>0</v>
      </c>
      <c r="AS46" s="861">
        <v>0</v>
      </c>
      <c r="AT46" s="861">
        <v>0</v>
      </c>
      <c r="AU46" s="861">
        <v>0</v>
      </c>
      <c r="AV46" s="861">
        <v>0</v>
      </c>
      <c r="AW46" s="861">
        <v>0</v>
      </c>
      <c r="AX46" s="861">
        <v>0</v>
      </c>
      <c r="AY46" s="861">
        <v>0</v>
      </c>
      <c r="AZ46" s="861">
        <v>0</v>
      </c>
      <c r="BA46" s="861">
        <v>0</v>
      </c>
      <c r="BB46" s="861">
        <v>0</v>
      </c>
      <c r="BC46" s="861">
        <v>0</v>
      </c>
      <c r="BD46" s="915">
        <v>0</v>
      </c>
      <c r="BE46" s="915">
        <v>0</v>
      </c>
      <c r="BF46" s="915">
        <v>0</v>
      </c>
      <c r="BG46" s="915">
        <v>0</v>
      </c>
      <c r="BH46" s="915">
        <v>0</v>
      </c>
      <c r="BI46" s="915">
        <v>0</v>
      </c>
      <c r="BJ46" s="915">
        <v>0</v>
      </c>
      <c r="BK46" s="915">
        <v>0</v>
      </c>
      <c r="BL46" s="915">
        <v>0</v>
      </c>
      <c r="BM46" s="915">
        <v>0</v>
      </c>
      <c r="BN46" s="915">
        <v>0</v>
      </c>
      <c r="BO46" s="915">
        <v>0</v>
      </c>
      <c r="BP46" s="915">
        <v>0</v>
      </c>
      <c r="BQ46" s="916">
        <v>0</v>
      </c>
      <c r="BR46" s="861">
        <v>0</v>
      </c>
      <c r="BS46" s="865"/>
      <c r="BT46" s="863">
        <v>0</v>
      </c>
      <c r="BU46" s="863">
        <v>0</v>
      </c>
      <c r="BV46" s="861">
        <v>0</v>
      </c>
      <c r="BW46" s="861">
        <v>0</v>
      </c>
      <c r="BX46" s="861">
        <v>0</v>
      </c>
      <c r="BY46" s="861">
        <v>0</v>
      </c>
      <c r="BZ46" s="861">
        <v>0</v>
      </c>
      <c r="CA46" s="861">
        <v>0</v>
      </c>
      <c r="CB46" s="861">
        <v>0</v>
      </c>
      <c r="CC46" s="861">
        <v>0</v>
      </c>
      <c r="CD46" s="861">
        <v>0</v>
      </c>
      <c r="CE46" s="861">
        <v>0</v>
      </c>
      <c r="CF46" s="861">
        <v>0</v>
      </c>
      <c r="CG46" s="861">
        <v>0</v>
      </c>
      <c r="CH46" s="959">
        <v>0</v>
      </c>
      <c r="CI46" s="959">
        <v>0</v>
      </c>
      <c r="CJ46" s="959">
        <v>0</v>
      </c>
      <c r="CK46" s="959">
        <v>0</v>
      </c>
      <c r="CL46" s="959">
        <v>0</v>
      </c>
      <c r="CM46" s="959">
        <v>0</v>
      </c>
      <c r="CN46" s="959">
        <v>0</v>
      </c>
      <c r="CO46" s="959">
        <v>0</v>
      </c>
      <c r="CP46" s="959">
        <v>0</v>
      </c>
      <c r="CQ46" s="959">
        <v>0</v>
      </c>
      <c r="CR46" s="959">
        <v>0</v>
      </c>
      <c r="CS46" s="960">
        <v>0</v>
      </c>
      <c r="CT46" s="960">
        <v>0</v>
      </c>
      <c r="CU46" s="861">
        <v>0</v>
      </c>
      <c r="CV46" s="861">
        <v>0</v>
      </c>
      <c r="CW46" s="867"/>
      <c r="CX46" s="868">
        <v>0</v>
      </c>
      <c r="CY46" s="868">
        <v>0</v>
      </c>
      <c r="CZ46" s="868">
        <v>0</v>
      </c>
      <c r="DA46" s="868">
        <v>0</v>
      </c>
      <c r="DB46" s="868">
        <v>0</v>
      </c>
      <c r="DC46" s="868">
        <v>0</v>
      </c>
      <c r="DD46" s="868">
        <v>0</v>
      </c>
      <c r="DE46" s="868">
        <v>0</v>
      </c>
      <c r="DF46" s="868">
        <v>0</v>
      </c>
      <c r="DG46" s="868">
        <v>0</v>
      </c>
      <c r="DH46" s="868">
        <v>0</v>
      </c>
      <c r="DI46" s="868">
        <v>0</v>
      </c>
      <c r="DJ46" s="868">
        <v>0</v>
      </c>
      <c r="DK46" s="868">
        <v>0</v>
      </c>
      <c r="DL46" s="848"/>
      <c r="DM46" s="868">
        <v>0</v>
      </c>
      <c r="DN46" s="868">
        <v>0</v>
      </c>
      <c r="DO46" s="868">
        <v>0</v>
      </c>
      <c r="DP46" s="868">
        <v>0</v>
      </c>
      <c r="DQ46" s="868">
        <v>0</v>
      </c>
      <c r="DR46" s="868">
        <v>0</v>
      </c>
      <c r="DS46" s="868">
        <v>0</v>
      </c>
      <c r="DT46" s="868">
        <v>0</v>
      </c>
      <c r="DU46" s="868">
        <v>0</v>
      </c>
      <c r="DV46" s="868">
        <v>0</v>
      </c>
      <c r="DW46" s="868">
        <v>0</v>
      </c>
      <c r="DX46" s="868">
        <v>0</v>
      </c>
      <c r="DY46" s="868">
        <v>0</v>
      </c>
      <c r="DZ46" s="868">
        <v>0</v>
      </c>
      <c r="EA46" s="848"/>
      <c r="EB46" s="868">
        <v>0</v>
      </c>
      <c r="EC46" s="868">
        <v>0</v>
      </c>
      <c r="ED46" s="870"/>
      <c r="EE46" s="868">
        <v>0</v>
      </c>
      <c r="EF46" s="868">
        <v>0</v>
      </c>
      <c r="EG46" s="868">
        <v>0</v>
      </c>
      <c r="EH46" s="868">
        <v>0</v>
      </c>
      <c r="EI46" s="868">
        <v>0</v>
      </c>
      <c r="EJ46" s="868">
        <v>0</v>
      </c>
      <c r="EK46" s="868">
        <v>0</v>
      </c>
      <c r="EL46" s="868">
        <v>0</v>
      </c>
      <c r="EM46" s="868">
        <v>0</v>
      </c>
      <c r="EN46" s="868">
        <v>0</v>
      </c>
      <c r="EO46" s="868">
        <v>0</v>
      </c>
      <c r="EP46" s="868">
        <v>0</v>
      </c>
      <c r="EQ46" s="868">
        <v>0</v>
      </c>
      <c r="ER46" s="868">
        <v>0</v>
      </c>
      <c r="ES46" s="868">
        <v>0</v>
      </c>
      <c r="ET46" s="868">
        <v>0</v>
      </c>
      <c r="EU46" s="848"/>
      <c r="EV46" s="868">
        <v>0</v>
      </c>
      <c r="EW46" s="868">
        <v>0</v>
      </c>
      <c r="EX46" s="868">
        <v>0</v>
      </c>
      <c r="EY46" s="868">
        <v>0</v>
      </c>
      <c r="EZ46" s="868">
        <v>0</v>
      </c>
      <c r="FA46" s="868">
        <v>0</v>
      </c>
      <c r="FB46" s="868">
        <v>0</v>
      </c>
      <c r="FC46" s="868">
        <v>0</v>
      </c>
      <c r="FD46" s="868">
        <v>0</v>
      </c>
      <c r="FE46" s="868">
        <v>0</v>
      </c>
      <c r="FF46" s="868">
        <v>0</v>
      </c>
      <c r="FG46" s="868">
        <v>0</v>
      </c>
      <c r="FH46" s="868">
        <v>0</v>
      </c>
      <c r="FI46" s="868">
        <v>0</v>
      </c>
      <c r="FJ46" s="868">
        <v>0</v>
      </c>
      <c r="FK46" s="868">
        <v>0</v>
      </c>
      <c r="FL46" s="848"/>
      <c r="FM46" s="868">
        <v>0</v>
      </c>
      <c r="FN46" s="868">
        <v>0</v>
      </c>
      <c r="FO46" s="868">
        <v>0</v>
      </c>
      <c r="FP46" s="868">
        <v>0</v>
      </c>
      <c r="FQ46" s="868">
        <v>0</v>
      </c>
      <c r="FR46" s="868">
        <v>0</v>
      </c>
      <c r="FS46" s="868">
        <v>0</v>
      </c>
      <c r="FT46" s="868">
        <v>0</v>
      </c>
      <c r="FU46" s="868">
        <v>0</v>
      </c>
      <c r="FV46" s="868">
        <v>0</v>
      </c>
      <c r="FW46" s="868">
        <v>0</v>
      </c>
      <c r="FX46" s="868">
        <v>0</v>
      </c>
      <c r="FY46" s="868">
        <v>0</v>
      </c>
      <c r="FZ46" s="868">
        <v>0</v>
      </c>
      <c r="GA46" s="868">
        <v>0</v>
      </c>
      <c r="GB46" s="868">
        <v>0</v>
      </c>
      <c r="GC46" s="871"/>
      <c r="GD46" s="839"/>
      <c r="GE46" s="872"/>
      <c r="GF46" s="873"/>
      <c r="GG46" s="874"/>
      <c r="GH46" s="875"/>
      <c r="GI46" s="839"/>
      <c r="GJ46" s="872"/>
      <c r="GK46" s="873"/>
      <c r="GL46" s="874"/>
      <c r="GM46" s="876"/>
      <c r="GO46" s="891"/>
      <c r="GP46" s="891"/>
    </row>
    <row r="47" spans="1:198" ht="18" hidden="1" customHeight="1" outlineLevel="1">
      <c r="A47" s="878"/>
      <c r="B47" s="1141"/>
      <c r="C47" s="920" t="s">
        <v>867</v>
      </c>
      <c r="D47" s="816" t="s">
        <v>768</v>
      </c>
      <c r="E47" s="942"/>
      <c r="F47" s="849"/>
      <c r="G47" s="942"/>
      <c r="H47" s="849"/>
      <c r="I47" s="942"/>
      <c r="J47" s="849"/>
      <c r="K47" s="942"/>
      <c r="L47" s="839"/>
      <c r="M47" s="921"/>
      <c r="N47" s="882">
        <v>0</v>
      </c>
      <c r="O47" s="882">
        <v>0</v>
      </c>
      <c r="P47" s="882">
        <v>0</v>
      </c>
      <c r="Q47" s="882">
        <v>0</v>
      </c>
      <c r="R47" s="882">
        <v>0</v>
      </c>
      <c r="S47" s="882">
        <v>0</v>
      </c>
      <c r="T47" s="923">
        <v>0</v>
      </c>
      <c r="U47" s="923">
        <v>0</v>
      </c>
      <c r="V47" s="923">
        <v>0</v>
      </c>
      <c r="W47" s="923">
        <v>0</v>
      </c>
      <c r="X47" s="923">
        <v>0</v>
      </c>
      <c r="Y47" s="923">
        <v>0</v>
      </c>
      <c r="Z47" s="923">
        <v>0</v>
      </c>
      <c r="AA47" s="923">
        <v>0</v>
      </c>
      <c r="AB47" s="923">
        <v>0</v>
      </c>
      <c r="AC47" s="923">
        <v>0</v>
      </c>
      <c r="AD47" s="923">
        <v>0</v>
      </c>
      <c r="AE47" s="923">
        <v>0</v>
      </c>
      <c r="AF47" s="923">
        <v>0</v>
      </c>
      <c r="AG47" s="923">
        <v>0</v>
      </c>
      <c r="AH47" s="923">
        <v>0</v>
      </c>
      <c r="AI47" s="923">
        <v>0</v>
      </c>
      <c r="AJ47" s="923">
        <v>0</v>
      </c>
      <c r="AK47" s="923">
        <v>0</v>
      </c>
      <c r="AL47" s="882">
        <v>0</v>
      </c>
      <c r="AM47" s="922">
        <v>0</v>
      </c>
      <c r="AN47" s="882">
        <v>0</v>
      </c>
      <c r="AO47" s="862"/>
      <c r="AP47" s="961">
        <v>0</v>
      </c>
      <c r="AQ47" s="961">
        <v>0</v>
      </c>
      <c r="AR47" s="882">
        <v>0</v>
      </c>
      <c r="AS47" s="882">
        <v>0</v>
      </c>
      <c r="AT47" s="882">
        <v>0</v>
      </c>
      <c r="AU47" s="882">
        <v>0</v>
      </c>
      <c r="AV47" s="882">
        <v>0</v>
      </c>
      <c r="AW47" s="882">
        <v>0</v>
      </c>
      <c r="AX47" s="882">
        <v>0</v>
      </c>
      <c r="AY47" s="882">
        <v>0</v>
      </c>
      <c r="AZ47" s="882">
        <v>0</v>
      </c>
      <c r="BA47" s="882">
        <v>0</v>
      </c>
      <c r="BB47" s="882">
        <v>0</v>
      </c>
      <c r="BC47" s="882">
        <v>0</v>
      </c>
      <c r="BD47" s="930">
        <v>0</v>
      </c>
      <c r="BE47" s="930">
        <v>0</v>
      </c>
      <c r="BF47" s="930">
        <v>0</v>
      </c>
      <c r="BG47" s="930">
        <v>0</v>
      </c>
      <c r="BH47" s="930">
        <v>0</v>
      </c>
      <c r="BI47" s="930">
        <v>0</v>
      </c>
      <c r="BJ47" s="930">
        <v>0</v>
      </c>
      <c r="BK47" s="930">
        <v>0</v>
      </c>
      <c r="BL47" s="930">
        <v>0</v>
      </c>
      <c r="BM47" s="930">
        <v>0</v>
      </c>
      <c r="BN47" s="930">
        <v>0</v>
      </c>
      <c r="BO47" s="931">
        <v>0</v>
      </c>
      <c r="BP47" s="931">
        <v>0</v>
      </c>
      <c r="BQ47" s="882">
        <v>0</v>
      </c>
      <c r="BR47" s="882">
        <v>0</v>
      </c>
      <c r="BS47" s="865"/>
      <c r="BT47" s="961">
        <v>0</v>
      </c>
      <c r="BU47" s="961">
        <v>0</v>
      </c>
      <c r="BV47" s="882">
        <v>0</v>
      </c>
      <c r="BW47" s="882">
        <v>0</v>
      </c>
      <c r="BX47" s="882">
        <v>0</v>
      </c>
      <c r="BY47" s="882">
        <v>0</v>
      </c>
      <c r="BZ47" s="882">
        <v>0</v>
      </c>
      <c r="CA47" s="882">
        <v>0</v>
      </c>
      <c r="CB47" s="882">
        <v>0</v>
      </c>
      <c r="CC47" s="882">
        <v>0</v>
      </c>
      <c r="CD47" s="882">
        <v>0</v>
      </c>
      <c r="CE47" s="882">
        <v>0</v>
      </c>
      <c r="CF47" s="882">
        <v>0</v>
      </c>
      <c r="CG47" s="882">
        <v>0</v>
      </c>
      <c r="CH47" s="930">
        <v>0</v>
      </c>
      <c r="CI47" s="930">
        <v>0</v>
      </c>
      <c r="CJ47" s="930">
        <v>0</v>
      </c>
      <c r="CK47" s="930">
        <v>0</v>
      </c>
      <c r="CL47" s="930">
        <v>0</v>
      </c>
      <c r="CM47" s="930">
        <v>0</v>
      </c>
      <c r="CN47" s="930">
        <v>0</v>
      </c>
      <c r="CO47" s="930">
        <v>0</v>
      </c>
      <c r="CP47" s="930">
        <v>0</v>
      </c>
      <c r="CQ47" s="930">
        <v>0</v>
      </c>
      <c r="CR47" s="930">
        <v>0</v>
      </c>
      <c r="CS47" s="930">
        <v>0</v>
      </c>
      <c r="CT47" s="930">
        <v>0</v>
      </c>
      <c r="CU47" s="882">
        <v>0</v>
      </c>
      <c r="CV47" s="882">
        <v>0</v>
      </c>
      <c r="CW47" s="867"/>
      <c r="CX47" s="947">
        <v>0</v>
      </c>
      <c r="CY47" s="947">
        <v>0</v>
      </c>
      <c r="CZ47" s="947">
        <v>0</v>
      </c>
      <c r="DA47" s="947">
        <v>0</v>
      </c>
      <c r="DB47" s="947">
        <v>0</v>
      </c>
      <c r="DC47" s="947">
        <v>0</v>
      </c>
      <c r="DD47" s="947">
        <v>0</v>
      </c>
      <c r="DE47" s="947">
        <v>0</v>
      </c>
      <c r="DF47" s="947">
        <v>0</v>
      </c>
      <c r="DG47" s="947">
        <v>0</v>
      </c>
      <c r="DH47" s="947">
        <v>0</v>
      </c>
      <c r="DI47" s="947">
        <v>0</v>
      </c>
      <c r="DJ47" s="947">
        <v>0</v>
      </c>
      <c r="DK47" s="947">
        <v>0</v>
      </c>
      <c r="DL47" s="848"/>
      <c r="DM47" s="947">
        <v>0</v>
      </c>
      <c r="DN47" s="947">
        <v>0</v>
      </c>
      <c r="DO47" s="947">
        <v>0</v>
      </c>
      <c r="DP47" s="947">
        <v>0</v>
      </c>
      <c r="DQ47" s="947">
        <v>0</v>
      </c>
      <c r="DR47" s="947">
        <v>0</v>
      </c>
      <c r="DS47" s="947">
        <v>0</v>
      </c>
      <c r="DT47" s="947">
        <v>0</v>
      </c>
      <c r="DU47" s="947">
        <v>0</v>
      </c>
      <c r="DV47" s="947">
        <v>0</v>
      </c>
      <c r="DW47" s="947">
        <v>0</v>
      </c>
      <c r="DX47" s="947">
        <v>0</v>
      </c>
      <c r="DY47" s="947">
        <v>0</v>
      </c>
      <c r="DZ47" s="947">
        <v>0</v>
      </c>
      <c r="EA47" s="848"/>
      <c r="EB47" s="947">
        <v>0</v>
      </c>
      <c r="EC47" s="947">
        <v>0</v>
      </c>
      <c r="ED47" s="870"/>
      <c r="EE47" s="947">
        <v>0</v>
      </c>
      <c r="EF47" s="947">
        <v>0</v>
      </c>
      <c r="EG47" s="947">
        <v>0</v>
      </c>
      <c r="EH47" s="947">
        <v>0</v>
      </c>
      <c r="EI47" s="947">
        <v>0</v>
      </c>
      <c r="EJ47" s="947">
        <v>0</v>
      </c>
      <c r="EK47" s="947">
        <v>0</v>
      </c>
      <c r="EL47" s="947">
        <v>0</v>
      </c>
      <c r="EM47" s="947">
        <v>0</v>
      </c>
      <c r="EN47" s="947">
        <v>0</v>
      </c>
      <c r="EO47" s="947">
        <v>0</v>
      </c>
      <c r="EP47" s="947">
        <v>0</v>
      </c>
      <c r="EQ47" s="947">
        <v>0</v>
      </c>
      <c r="ER47" s="947">
        <v>0</v>
      </c>
      <c r="ES47" s="947">
        <v>0</v>
      </c>
      <c r="ET47" s="947">
        <v>0</v>
      </c>
      <c r="EU47" s="848"/>
      <c r="EV47" s="947">
        <v>0</v>
      </c>
      <c r="EW47" s="947">
        <v>0</v>
      </c>
      <c r="EX47" s="947">
        <v>0</v>
      </c>
      <c r="EY47" s="947">
        <v>0</v>
      </c>
      <c r="EZ47" s="947">
        <v>0</v>
      </c>
      <c r="FA47" s="947">
        <v>0</v>
      </c>
      <c r="FB47" s="947">
        <v>0</v>
      </c>
      <c r="FC47" s="947">
        <v>0</v>
      </c>
      <c r="FD47" s="947">
        <v>0</v>
      </c>
      <c r="FE47" s="947">
        <v>0</v>
      </c>
      <c r="FF47" s="947">
        <v>0</v>
      </c>
      <c r="FG47" s="947">
        <v>0</v>
      </c>
      <c r="FH47" s="947">
        <v>0</v>
      </c>
      <c r="FI47" s="947">
        <v>0</v>
      </c>
      <c r="FJ47" s="947">
        <v>0</v>
      </c>
      <c r="FK47" s="947">
        <v>0</v>
      </c>
      <c r="FL47" s="848"/>
      <c r="FM47" s="947">
        <v>0</v>
      </c>
      <c r="FN47" s="947">
        <v>0</v>
      </c>
      <c r="FO47" s="947">
        <v>0</v>
      </c>
      <c r="FP47" s="947">
        <v>0</v>
      </c>
      <c r="FQ47" s="947">
        <v>0</v>
      </c>
      <c r="FR47" s="947">
        <v>0</v>
      </c>
      <c r="FS47" s="947">
        <v>0</v>
      </c>
      <c r="FT47" s="947">
        <v>0</v>
      </c>
      <c r="FU47" s="947">
        <v>0</v>
      </c>
      <c r="FV47" s="947">
        <v>0</v>
      </c>
      <c r="FW47" s="947">
        <v>0</v>
      </c>
      <c r="FX47" s="947">
        <v>0</v>
      </c>
      <c r="FY47" s="947">
        <v>0</v>
      </c>
      <c r="FZ47" s="947">
        <v>0</v>
      </c>
      <c r="GA47" s="947">
        <v>0</v>
      </c>
      <c r="GB47" s="947">
        <v>0</v>
      </c>
      <c r="GC47" s="871"/>
      <c r="GD47" s="839"/>
      <c r="GE47" s="962"/>
      <c r="GF47" s="963"/>
      <c r="GG47" s="964"/>
      <c r="GH47" s="875"/>
      <c r="GI47" s="839"/>
      <c r="GJ47" s="962"/>
      <c r="GK47" s="963"/>
      <c r="GL47" s="964"/>
      <c r="GM47" s="876"/>
      <c r="GO47" s="891"/>
      <c r="GP47" s="891"/>
    </row>
    <row r="48" spans="1:198" ht="18" hidden="1" customHeight="1" outlineLevel="1">
      <c r="A48" s="878"/>
      <c r="B48" s="1141"/>
      <c r="C48" s="920" t="s">
        <v>868</v>
      </c>
      <c r="D48" s="816" t="s">
        <v>768</v>
      </c>
      <c r="E48" s="942"/>
      <c r="F48" s="849"/>
      <c r="G48" s="942"/>
      <c r="H48" s="849"/>
      <c r="I48" s="942"/>
      <c r="J48" s="849"/>
      <c r="K48" s="942"/>
      <c r="L48" s="839"/>
      <c r="M48" s="921"/>
      <c r="N48" s="882">
        <v>0</v>
      </c>
      <c r="O48" s="882">
        <v>0</v>
      </c>
      <c r="P48" s="882">
        <v>0</v>
      </c>
      <c r="Q48" s="882">
        <v>0</v>
      </c>
      <c r="R48" s="882">
        <v>0</v>
      </c>
      <c r="S48" s="882">
        <v>0</v>
      </c>
      <c r="T48" s="923">
        <v>0</v>
      </c>
      <c r="U48" s="923">
        <v>0</v>
      </c>
      <c r="V48" s="923">
        <v>0</v>
      </c>
      <c r="W48" s="923">
        <v>0</v>
      </c>
      <c r="X48" s="923">
        <v>0</v>
      </c>
      <c r="Y48" s="923">
        <v>0</v>
      </c>
      <c r="Z48" s="923">
        <v>0</v>
      </c>
      <c r="AA48" s="923">
        <v>0</v>
      </c>
      <c r="AB48" s="923">
        <v>0</v>
      </c>
      <c r="AC48" s="923">
        <v>0</v>
      </c>
      <c r="AD48" s="923">
        <v>0</v>
      </c>
      <c r="AE48" s="923">
        <v>0</v>
      </c>
      <c r="AF48" s="923">
        <v>0</v>
      </c>
      <c r="AG48" s="923">
        <v>0</v>
      </c>
      <c r="AH48" s="923">
        <v>0</v>
      </c>
      <c r="AI48" s="923">
        <v>0</v>
      </c>
      <c r="AJ48" s="923">
        <v>0</v>
      </c>
      <c r="AK48" s="923">
        <v>0</v>
      </c>
      <c r="AL48" s="882">
        <v>0</v>
      </c>
      <c r="AM48" s="922">
        <v>0</v>
      </c>
      <c r="AN48" s="882">
        <v>0</v>
      </c>
      <c r="AO48" s="862"/>
      <c r="AP48" s="961">
        <v>0</v>
      </c>
      <c r="AQ48" s="961">
        <v>0</v>
      </c>
      <c r="AR48" s="882">
        <v>0</v>
      </c>
      <c r="AS48" s="882">
        <v>0</v>
      </c>
      <c r="AT48" s="882">
        <v>0</v>
      </c>
      <c r="AU48" s="882">
        <v>0</v>
      </c>
      <c r="AV48" s="882">
        <v>0</v>
      </c>
      <c r="AW48" s="882">
        <v>0</v>
      </c>
      <c r="AX48" s="882">
        <v>0</v>
      </c>
      <c r="AY48" s="882">
        <v>0</v>
      </c>
      <c r="AZ48" s="882">
        <v>0</v>
      </c>
      <c r="BA48" s="882">
        <v>0</v>
      </c>
      <c r="BB48" s="882">
        <v>0</v>
      </c>
      <c r="BC48" s="882">
        <v>0</v>
      </c>
      <c r="BD48" s="930">
        <v>0</v>
      </c>
      <c r="BE48" s="930">
        <v>0</v>
      </c>
      <c r="BF48" s="930">
        <v>0</v>
      </c>
      <c r="BG48" s="930">
        <v>0</v>
      </c>
      <c r="BH48" s="930">
        <v>0</v>
      </c>
      <c r="BI48" s="930">
        <v>0</v>
      </c>
      <c r="BJ48" s="930">
        <v>0</v>
      </c>
      <c r="BK48" s="930">
        <v>0</v>
      </c>
      <c r="BL48" s="930">
        <v>0</v>
      </c>
      <c r="BM48" s="930">
        <v>0</v>
      </c>
      <c r="BN48" s="930">
        <v>0</v>
      </c>
      <c r="BO48" s="931">
        <v>0</v>
      </c>
      <c r="BP48" s="931">
        <v>0</v>
      </c>
      <c r="BQ48" s="882">
        <v>0</v>
      </c>
      <c r="BR48" s="882">
        <v>0</v>
      </c>
      <c r="BS48" s="865"/>
      <c r="BT48" s="961">
        <v>0</v>
      </c>
      <c r="BU48" s="961">
        <v>0</v>
      </c>
      <c r="BV48" s="882">
        <v>0</v>
      </c>
      <c r="BW48" s="882">
        <v>0</v>
      </c>
      <c r="BX48" s="882">
        <v>0</v>
      </c>
      <c r="BY48" s="882">
        <v>0</v>
      </c>
      <c r="BZ48" s="882">
        <v>0</v>
      </c>
      <c r="CA48" s="882">
        <v>0</v>
      </c>
      <c r="CB48" s="882">
        <v>0</v>
      </c>
      <c r="CC48" s="882">
        <v>0</v>
      </c>
      <c r="CD48" s="882">
        <v>0</v>
      </c>
      <c r="CE48" s="882">
        <v>0</v>
      </c>
      <c r="CF48" s="882">
        <v>0</v>
      </c>
      <c r="CG48" s="882">
        <v>0</v>
      </c>
      <c r="CH48" s="930">
        <v>0</v>
      </c>
      <c r="CI48" s="930">
        <v>0</v>
      </c>
      <c r="CJ48" s="930">
        <v>0</v>
      </c>
      <c r="CK48" s="930">
        <v>0</v>
      </c>
      <c r="CL48" s="930">
        <v>0</v>
      </c>
      <c r="CM48" s="930">
        <v>0</v>
      </c>
      <c r="CN48" s="930">
        <v>0</v>
      </c>
      <c r="CO48" s="930">
        <v>0</v>
      </c>
      <c r="CP48" s="930">
        <v>0</v>
      </c>
      <c r="CQ48" s="930">
        <v>0</v>
      </c>
      <c r="CR48" s="930">
        <v>0</v>
      </c>
      <c r="CS48" s="930">
        <v>0</v>
      </c>
      <c r="CT48" s="930">
        <v>0</v>
      </c>
      <c r="CU48" s="882">
        <v>0</v>
      </c>
      <c r="CV48" s="882">
        <v>0</v>
      </c>
      <c r="CW48" s="867"/>
      <c r="CX48" s="947">
        <v>0</v>
      </c>
      <c r="CY48" s="947">
        <v>0</v>
      </c>
      <c r="CZ48" s="947">
        <v>0</v>
      </c>
      <c r="DA48" s="947">
        <v>0</v>
      </c>
      <c r="DB48" s="947">
        <v>0</v>
      </c>
      <c r="DC48" s="947">
        <v>0</v>
      </c>
      <c r="DD48" s="947">
        <v>0</v>
      </c>
      <c r="DE48" s="947">
        <v>0</v>
      </c>
      <c r="DF48" s="947">
        <v>0</v>
      </c>
      <c r="DG48" s="947">
        <v>0</v>
      </c>
      <c r="DH48" s="947">
        <v>0</v>
      </c>
      <c r="DI48" s="947">
        <v>0</v>
      </c>
      <c r="DJ48" s="947">
        <v>0</v>
      </c>
      <c r="DK48" s="947">
        <v>0</v>
      </c>
      <c r="DL48" s="848"/>
      <c r="DM48" s="947">
        <v>0</v>
      </c>
      <c r="DN48" s="947">
        <v>0</v>
      </c>
      <c r="DO48" s="947">
        <v>0</v>
      </c>
      <c r="DP48" s="947">
        <v>0</v>
      </c>
      <c r="DQ48" s="947">
        <v>0</v>
      </c>
      <c r="DR48" s="947">
        <v>0</v>
      </c>
      <c r="DS48" s="947">
        <v>0</v>
      </c>
      <c r="DT48" s="947">
        <v>0</v>
      </c>
      <c r="DU48" s="947">
        <v>0</v>
      </c>
      <c r="DV48" s="947">
        <v>0</v>
      </c>
      <c r="DW48" s="947">
        <v>0</v>
      </c>
      <c r="DX48" s="947">
        <v>0</v>
      </c>
      <c r="DY48" s="947">
        <v>0</v>
      </c>
      <c r="DZ48" s="947">
        <v>0</v>
      </c>
      <c r="EA48" s="848"/>
      <c r="EB48" s="947">
        <v>0</v>
      </c>
      <c r="EC48" s="947">
        <v>0</v>
      </c>
      <c r="ED48" s="870"/>
      <c r="EE48" s="947">
        <v>0</v>
      </c>
      <c r="EF48" s="947">
        <v>0</v>
      </c>
      <c r="EG48" s="947">
        <v>0</v>
      </c>
      <c r="EH48" s="947">
        <v>0</v>
      </c>
      <c r="EI48" s="947">
        <v>0</v>
      </c>
      <c r="EJ48" s="947">
        <v>0</v>
      </c>
      <c r="EK48" s="947">
        <v>0</v>
      </c>
      <c r="EL48" s="947">
        <v>0</v>
      </c>
      <c r="EM48" s="947">
        <v>0</v>
      </c>
      <c r="EN48" s="947">
        <v>0</v>
      </c>
      <c r="EO48" s="947">
        <v>0</v>
      </c>
      <c r="EP48" s="947">
        <v>0</v>
      </c>
      <c r="EQ48" s="947">
        <v>0</v>
      </c>
      <c r="ER48" s="947">
        <v>0</v>
      </c>
      <c r="ES48" s="947">
        <v>0</v>
      </c>
      <c r="ET48" s="947">
        <v>0</v>
      </c>
      <c r="EU48" s="848"/>
      <c r="EV48" s="947">
        <v>0</v>
      </c>
      <c r="EW48" s="947">
        <v>0</v>
      </c>
      <c r="EX48" s="947">
        <v>0</v>
      </c>
      <c r="EY48" s="947">
        <v>0</v>
      </c>
      <c r="EZ48" s="947">
        <v>0</v>
      </c>
      <c r="FA48" s="947">
        <v>0</v>
      </c>
      <c r="FB48" s="947">
        <v>0</v>
      </c>
      <c r="FC48" s="947">
        <v>0</v>
      </c>
      <c r="FD48" s="947">
        <v>0</v>
      </c>
      <c r="FE48" s="947">
        <v>0</v>
      </c>
      <c r="FF48" s="947">
        <v>0</v>
      </c>
      <c r="FG48" s="947">
        <v>0</v>
      </c>
      <c r="FH48" s="947">
        <v>0</v>
      </c>
      <c r="FI48" s="947">
        <v>0</v>
      </c>
      <c r="FJ48" s="947">
        <v>0</v>
      </c>
      <c r="FK48" s="947">
        <v>0</v>
      </c>
      <c r="FL48" s="848"/>
      <c r="FM48" s="947">
        <v>0</v>
      </c>
      <c r="FN48" s="947">
        <v>0</v>
      </c>
      <c r="FO48" s="947">
        <v>0</v>
      </c>
      <c r="FP48" s="947">
        <v>0</v>
      </c>
      <c r="FQ48" s="947">
        <v>0</v>
      </c>
      <c r="FR48" s="947">
        <v>0</v>
      </c>
      <c r="FS48" s="947">
        <v>0</v>
      </c>
      <c r="FT48" s="947">
        <v>0</v>
      </c>
      <c r="FU48" s="947">
        <v>0</v>
      </c>
      <c r="FV48" s="947">
        <v>0</v>
      </c>
      <c r="FW48" s="947">
        <v>0</v>
      </c>
      <c r="FX48" s="947">
        <v>0</v>
      </c>
      <c r="FY48" s="947">
        <v>0</v>
      </c>
      <c r="FZ48" s="947">
        <v>0</v>
      </c>
      <c r="GA48" s="947">
        <v>0</v>
      </c>
      <c r="GB48" s="947">
        <v>0</v>
      </c>
      <c r="GC48" s="871"/>
      <c r="GD48" s="839"/>
      <c r="GE48" s="962"/>
      <c r="GF48" s="963"/>
      <c r="GG48" s="964"/>
      <c r="GH48" s="875"/>
      <c r="GI48" s="839"/>
      <c r="GJ48" s="962"/>
      <c r="GK48" s="963"/>
      <c r="GL48" s="964"/>
      <c r="GM48" s="876"/>
      <c r="GO48" s="891"/>
      <c r="GP48" s="891"/>
    </row>
    <row r="49" spans="1:198" ht="18" hidden="1" customHeight="1" outlineLevel="1">
      <c r="A49" s="878"/>
      <c r="B49" s="1141"/>
      <c r="C49" s="920" t="s">
        <v>869</v>
      </c>
      <c r="D49" s="816" t="s">
        <v>768</v>
      </c>
      <c r="E49" s="942"/>
      <c r="F49" s="849"/>
      <c r="G49" s="942"/>
      <c r="H49" s="849"/>
      <c r="I49" s="942"/>
      <c r="J49" s="849"/>
      <c r="K49" s="942"/>
      <c r="L49" s="839"/>
      <c r="M49" s="921"/>
      <c r="N49" s="882">
        <v>0</v>
      </c>
      <c r="O49" s="882">
        <v>0</v>
      </c>
      <c r="P49" s="882">
        <v>0</v>
      </c>
      <c r="Q49" s="882">
        <v>0</v>
      </c>
      <c r="R49" s="882">
        <v>0</v>
      </c>
      <c r="S49" s="882">
        <v>0</v>
      </c>
      <c r="T49" s="923">
        <v>0</v>
      </c>
      <c r="U49" s="923">
        <v>0</v>
      </c>
      <c r="V49" s="923">
        <v>0</v>
      </c>
      <c r="W49" s="923">
        <v>0</v>
      </c>
      <c r="X49" s="923">
        <v>0</v>
      </c>
      <c r="Y49" s="923">
        <v>0</v>
      </c>
      <c r="Z49" s="923">
        <v>0</v>
      </c>
      <c r="AA49" s="923">
        <v>0</v>
      </c>
      <c r="AB49" s="923">
        <v>0</v>
      </c>
      <c r="AC49" s="923">
        <v>0</v>
      </c>
      <c r="AD49" s="923">
        <v>0</v>
      </c>
      <c r="AE49" s="923">
        <v>0</v>
      </c>
      <c r="AF49" s="923">
        <v>0</v>
      </c>
      <c r="AG49" s="923">
        <v>0</v>
      </c>
      <c r="AH49" s="923">
        <v>0</v>
      </c>
      <c r="AI49" s="923">
        <v>0</v>
      </c>
      <c r="AJ49" s="923">
        <v>0</v>
      </c>
      <c r="AK49" s="923">
        <v>0</v>
      </c>
      <c r="AL49" s="882">
        <v>0</v>
      </c>
      <c r="AM49" s="922">
        <v>0</v>
      </c>
      <c r="AN49" s="882">
        <v>0</v>
      </c>
      <c r="AO49" s="862"/>
      <c r="AP49" s="961">
        <v>0</v>
      </c>
      <c r="AQ49" s="961">
        <v>0</v>
      </c>
      <c r="AR49" s="882">
        <v>0</v>
      </c>
      <c r="AS49" s="882">
        <v>0</v>
      </c>
      <c r="AT49" s="882">
        <v>0</v>
      </c>
      <c r="AU49" s="882">
        <v>0</v>
      </c>
      <c r="AV49" s="882">
        <v>0</v>
      </c>
      <c r="AW49" s="882">
        <v>0</v>
      </c>
      <c r="AX49" s="882">
        <v>0</v>
      </c>
      <c r="AY49" s="882">
        <v>0</v>
      </c>
      <c r="AZ49" s="882">
        <v>0</v>
      </c>
      <c r="BA49" s="882">
        <v>0</v>
      </c>
      <c r="BB49" s="882">
        <v>0</v>
      </c>
      <c r="BC49" s="882">
        <v>0</v>
      </c>
      <c r="BD49" s="930">
        <v>0</v>
      </c>
      <c r="BE49" s="930">
        <v>0</v>
      </c>
      <c r="BF49" s="930">
        <v>0</v>
      </c>
      <c r="BG49" s="930">
        <v>0</v>
      </c>
      <c r="BH49" s="930">
        <v>0</v>
      </c>
      <c r="BI49" s="930">
        <v>0</v>
      </c>
      <c r="BJ49" s="930">
        <v>0</v>
      </c>
      <c r="BK49" s="930">
        <v>0</v>
      </c>
      <c r="BL49" s="930">
        <v>0</v>
      </c>
      <c r="BM49" s="930">
        <v>0</v>
      </c>
      <c r="BN49" s="930">
        <v>0</v>
      </c>
      <c r="BO49" s="931">
        <v>0</v>
      </c>
      <c r="BP49" s="931">
        <v>0</v>
      </c>
      <c r="BQ49" s="882">
        <v>0</v>
      </c>
      <c r="BR49" s="882">
        <v>0</v>
      </c>
      <c r="BS49" s="865"/>
      <c r="BT49" s="961">
        <v>0</v>
      </c>
      <c r="BU49" s="961">
        <v>0</v>
      </c>
      <c r="BV49" s="882">
        <v>0</v>
      </c>
      <c r="BW49" s="882">
        <v>0</v>
      </c>
      <c r="BX49" s="882">
        <v>0</v>
      </c>
      <c r="BY49" s="882">
        <v>0</v>
      </c>
      <c r="BZ49" s="882">
        <v>0</v>
      </c>
      <c r="CA49" s="882">
        <v>0</v>
      </c>
      <c r="CB49" s="882">
        <v>0</v>
      </c>
      <c r="CC49" s="882">
        <v>0</v>
      </c>
      <c r="CD49" s="882">
        <v>0</v>
      </c>
      <c r="CE49" s="882">
        <v>0</v>
      </c>
      <c r="CF49" s="882">
        <v>0</v>
      </c>
      <c r="CG49" s="882">
        <v>0</v>
      </c>
      <c r="CH49" s="930">
        <v>0</v>
      </c>
      <c r="CI49" s="930">
        <v>0</v>
      </c>
      <c r="CJ49" s="930">
        <v>0</v>
      </c>
      <c r="CK49" s="930">
        <v>0</v>
      </c>
      <c r="CL49" s="930">
        <v>0</v>
      </c>
      <c r="CM49" s="930">
        <v>0</v>
      </c>
      <c r="CN49" s="930">
        <v>0</v>
      </c>
      <c r="CO49" s="930">
        <v>0</v>
      </c>
      <c r="CP49" s="930">
        <v>0</v>
      </c>
      <c r="CQ49" s="930">
        <v>0</v>
      </c>
      <c r="CR49" s="930">
        <v>0</v>
      </c>
      <c r="CS49" s="930">
        <v>0</v>
      </c>
      <c r="CT49" s="930">
        <v>0</v>
      </c>
      <c r="CU49" s="882">
        <v>0</v>
      </c>
      <c r="CV49" s="882">
        <v>0</v>
      </c>
      <c r="CW49" s="867"/>
      <c r="CX49" s="947">
        <v>0</v>
      </c>
      <c r="CY49" s="947">
        <v>0</v>
      </c>
      <c r="CZ49" s="947">
        <v>0</v>
      </c>
      <c r="DA49" s="947">
        <v>0</v>
      </c>
      <c r="DB49" s="947">
        <v>0</v>
      </c>
      <c r="DC49" s="947">
        <v>0</v>
      </c>
      <c r="DD49" s="947">
        <v>0</v>
      </c>
      <c r="DE49" s="947">
        <v>0</v>
      </c>
      <c r="DF49" s="947">
        <v>0</v>
      </c>
      <c r="DG49" s="947">
        <v>0</v>
      </c>
      <c r="DH49" s="947">
        <v>0</v>
      </c>
      <c r="DI49" s="947">
        <v>0</v>
      </c>
      <c r="DJ49" s="947">
        <v>0</v>
      </c>
      <c r="DK49" s="947">
        <v>0</v>
      </c>
      <c r="DL49" s="848"/>
      <c r="DM49" s="947">
        <v>0</v>
      </c>
      <c r="DN49" s="947">
        <v>0</v>
      </c>
      <c r="DO49" s="947">
        <v>0</v>
      </c>
      <c r="DP49" s="947">
        <v>0</v>
      </c>
      <c r="DQ49" s="947">
        <v>0</v>
      </c>
      <c r="DR49" s="947">
        <v>0</v>
      </c>
      <c r="DS49" s="947">
        <v>0</v>
      </c>
      <c r="DT49" s="947">
        <v>0</v>
      </c>
      <c r="DU49" s="947">
        <v>0</v>
      </c>
      <c r="DV49" s="947">
        <v>0</v>
      </c>
      <c r="DW49" s="947">
        <v>0</v>
      </c>
      <c r="DX49" s="947">
        <v>0</v>
      </c>
      <c r="DY49" s="947">
        <v>0</v>
      </c>
      <c r="DZ49" s="947">
        <v>0</v>
      </c>
      <c r="EA49" s="848"/>
      <c r="EB49" s="947">
        <v>0</v>
      </c>
      <c r="EC49" s="947">
        <v>0</v>
      </c>
      <c r="ED49" s="870"/>
      <c r="EE49" s="947">
        <v>0</v>
      </c>
      <c r="EF49" s="947">
        <v>0</v>
      </c>
      <c r="EG49" s="947">
        <v>0</v>
      </c>
      <c r="EH49" s="947">
        <v>0</v>
      </c>
      <c r="EI49" s="947">
        <v>0</v>
      </c>
      <c r="EJ49" s="947">
        <v>0</v>
      </c>
      <c r="EK49" s="947">
        <v>0</v>
      </c>
      <c r="EL49" s="947">
        <v>0</v>
      </c>
      <c r="EM49" s="947">
        <v>0</v>
      </c>
      <c r="EN49" s="947">
        <v>0</v>
      </c>
      <c r="EO49" s="947">
        <v>0</v>
      </c>
      <c r="EP49" s="947">
        <v>0</v>
      </c>
      <c r="EQ49" s="947">
        <v>0</v>
      </c>
      <c r="ER49" s="947">
        <v>0</v>
      </c>
      <c r="ES49" s="947">
        <v>0</v>
      </c>
      <c r="ET49" s="947">
        <v>0</v>
      </c>
      <c r="EU49" s="848"/>
      <c r="EV49" s="947">
        <v>0</v>
      </c>
      <c r="EW49" s="947">
        <v>0</v>
      </c>
      <c r="EX49" s="947">
        <v>0</v>
      </c>
      <c r="EY49" s="947">
        <v>0</v>
      </c>
      <c r="EZ49" s="947">
        <v>0</v>
      </c>
      <c r="FA49" s="947">
        <v>0</v>
      </c>
      <c r="FB49" s="947">
        <v>0</v>
      </c>
      <c r="FC49" s="947">
        <v>0</v>
      </c>
      <c r="FD49" s="947">
        <v>0</v>
      </c>
      <c r="FE49" s="947">
        <v>0</v>
      </c>
      <c r="FF49" s="947">
        <v>0</v>
      </c>
      <c r="FG49" s="947">
        <v>0</v>
      </c>
      <c r="FH49" s="947">
        <v>0</v>
      </c>
      <c r="FI49" s="947">
        <v>0</v>
      </c>
      <c r="FJ49" s="947">
        <v>0</v>
      </c>
      <c r="FK49" s="947">
        <v>0</v>
      </c>
      <c r="FL49" s="848"/>
      <c r="FM49" s="947">
        <v>0</v>
      </c>
      <c r="FN49" s="947">
        <v>0</v>
      </c>
      <c r="FO49" s="947">
        <v>0</v>
      </c>
      <c r="FP49" s="947">
        <v>0</v>
      </c>
      <c r="FQ49" s="947">
        <v>0</v>
      </c>
      <c r="FR49" s="947">
        <v>0</v>
      </c>
      <c r="FS49" s="947">
        <v>0</v>
      </c>
      <c r="FT49" s="947">
        <v>0</v>
      </c>
      <c r="FU49" s="947">
        <v>0</v>
      </c>
      <c r="FV49" s="947">
        <v>0</v>
      </c>
      <c r="FW49" s="947">
        <v>0</v>
      </c>
      <c r="FX49" s="947">
        <v>0</v>
      </c>
      <c r="FY49" s="947">
        <v>0</v>
      </c>
      <c r="FZ49" s="947">
        <v>0</v>
      </c>
      <c r="GA49" s="947">
        <v>0</v>
      </c>
      <c r="GB49" s="947">
        <v>0</v>
      </c>
      <c r="GC49" s="871"/>
      <c r="GD49" s="839"/>
      <c r="GE49" s="962"/>
      <c r="GF49" s="963"/>
      <c r="GG49" s="964"/>
      <c r="GH49" s="875"/>
      <c r="GI49" s="839"/>
      <c r="GJ49" s="962"/>
      <c r="GK49" s="963"/>
      <c r="GL49" s="964"/>
      <c r="GM49" s="876"/>
      <c r="GO49" s="891"/>
      <c r="GP49" s="891"/>
    </row>
    <row r="50" spans="1:198" ht="18" hidden="1" customHeight="1" outlineLevel="1">
      <c r="A50" s="878"/>
      <c r="B50" s="1141"/>
      <c r="C50" s="920" t="s">
        <v>870</v>
      </c>
      <c r="D50" s="816" t="s">
        <v>768</v>
      </c>
      <c r="E50" s="942"/>
      <c r="F50" s="849"/>
      <c r="G50" s="942"/>
      <c r="H50" s="849"/>
      <c r="I50" s="942"/>
      <c r="J50" s="849"/>
      <c r="K50" s="942"/>
      <c r="L50" s="839"/>
      <c r="M50" s="921"/>
      <c r="N50" s="882">
        <v>0</v>
      </c>
      <c r="O50" s="882">
        <v>0</v>
      </c>
      <c r="P50" s="882">
        <v>0</v>
      </c>
      <c r="Q50" s="882">
        <v>0</v>
      </c>
      <c r="R50" s="882">
        <v>0</v>
      </c>
      <c r="S50" s="882">
        <v>0</v>
      </c>
      <c r="T50" s="923">
        <v>0</v>
      </c>
      <c r="U50" s="923">
        <v>0</v>
      </c>
      <c r="V50" s="923">
        <v>0</v>
      </c>
      <c r="W50" s="923">
        <v>0</v>
      </c>
      <c r="X50" s="923">
        <v>0</v>
      </c>
      <c r="Y50" s="923">
        <v>0</v>
      </c>
      <c r="Z50" s="923">
        <v>0</v>
      </c>
      <c r="AA50" s="923">
        <v>0</v>
      </c>
      <c r="AB50" s="923">
        <v>0</v>
      </c>
      <c r="AC50" s="923">
        <v>0</v>
      </c>
      <c r="AD50" s="923">
        <v>0</v>
      </c>
      <c r="AE50" s="923">
        <v>0</v>
      </c>
      <c r="AF50" s="923">
        <v>0</v>
      </c>
      <c r="AG50" s="923">
        <v>0</v>
      </c>
      <c r="AH50" s="923">
        <v>0</v>
      </c>
      <c r="AI50" s="923">
        <v>0</v>
      </c>
      <c r="AJ50" s="923">
        <v>0</v>
      </c>
      <c r="AK50" s="923">
        <v>0</v>
      </c>
      <c r="AL50" s="882">
        <v>0</v>
      </c>
      <c r="AM50" s="922">
        <v>0</v>
      </c>
      <c r="AN50" s="882">
        <v>0</v>
      </c>
      <c r="AO50" s="862"/>
      <c r="AP50" s="961">
        <v>0</v>
      </c>
      <c r="AQ50" s="961">
        <v>0</v>
      </c>
      <c r="AR50" s="882">
        <v>0</v>
      </c>
      <c r="AS50" s="882">
        <v>0</v>
      </c>
      <c r="AT50" s="882">
        <v>0</v>
      </c>
      <c r="AU50" s="882">
        <v>0</v>
      </c>
      <c r="AV50" s="882">
        <v>0</v>
      </c>
      <c r="AW50" s="882">
        <v>0</v>
      </c>
      <c r="AX50" s="882">
        <v>0</v>
      </c>
      <c r="AY50" s="882">
        <v>0</v>
      </c>
      <c r="AZ50" s="882">
        <v>0</v>
      </c>
      <c r="BA50" s="882">
        <v>0</v>
      </c>
      <c r="BB50" s="882">
        <v>0</v>
      </c>
      <c r="BC50" s="882">
        <v>0</v>
      </c>
      <c r="BD50" s="930">
        <v>0</v>
      </c>
      <c r="BE50" s="930">
        <v>0</v>
      </c>
      <c r="BF50" s="930">
        <v>0</v>
      </c>
      <c r="BG50" s="930">
        <v>0</v>
      </c>
      <c r="BH50" s="930">
        <v>0</v>
      </c>
      <c r="BI50" s="930">
        <v>0</v>
      </c>
      <c r="BJ50" s="930">
        <v>0</v>
      </c>
      <c r="BK50" s="930">
        <v>0</v>
      </c>
      <c r="BL50" s="930">
        <v>0</v>
      </c>
      <c r="BM50" s="930">
        <v>0</v>
      </c>
      <c r="BN50" s="930">
        <v>0</v>
      </c>
      <c r="BO50" s="931">
        <v>0</v>
      </c>
      <c r="BP50" s="931">
        <v>0</v>
      </c>
      <c r="BQ50" s="882">
        <v>0</v>
      </c>
      <c r="BR50" s="882">
        <v>0</v>
      </c>
      <c r="BS50" s="865"/>
      <c r="BT50" s="961">
        <v>0</v>
      </c>
      <c r="BU50" s="961">
        <v>0</v>
      </c>
      <c r="BV50" s="882">
        <v>0</v>
      </c>
      <c r="BW50" s="882">
        <v>0</v>
      </c>
      <c r="BX50" s="882">
        <v>0</v>
      </c>
      <c r="BY50" s="882">
        <v>0</v>
      </c>
      <c r="BZ50" s="882">
        <v>0</v>
      </c>
      <c r="CA50" s="882">
        <v>0</v>
      </c>
      <c r="CB50" s="882">
        <v>0</v>
      </c>
      <c r="CC50" s="882">
        <v>0</v>
      </c>
      <c r="CD50" s="882">
        <v>0</v>
      </c>
      <c r="CE50" s="882">
        <v>0</v>
      </c>
      <c r="CF50" s="882">
        <v>0</v>
      </c>
      <c r="CG50" s="882">
        <v>0</v>
      </c>
      <c r="CH50" s="930">
        <v>0</v>
      </c>
      <c r="CI50" s="930">
        <v>0</v>
      </c>
      <c r="CJ50" s="930">
        <v>0</v>
      </c>
      <c r="CK50" s="930">
        <v>0</v>
      </c>
      <c r="CL50" s="930">
        <v>0</v>
      </c>
      <c r="CM50" s="930">
        <v>0</v>
      </c>
      <c r="CN50" s="930">
        <v>0</v>
      </c>
      <c r="CO50" s="930">
        <v>0</v>
      </c>
      <c r="CP50" s="930">
        <v>0</v>
      </c>
      <c r="CQ50" s="930">
        <v>0</v>
      </c>
      <c r="CR50" s="930">
        <v>0</v>
      </c>
      <c r="CS50" s="930">
        <v>0</v>
      </c>
      <c r="CT50" s="930">
        <v>0</v>
      </c>
      <c r="CU50" s="882">
        <v>0</v>
      </c>
      <c r="CV50" s="882">
        <v>0</v>
      </c>
      <c r="CW50" s="867"/>
      <c r="CX50" s="947">
        <v>0</v>
      </c>
      <c r="CY50" s="947">
        <v>0</v>
      </c>
      <c r="CZ50" s="947">
        <v>0</v>
      </c>
      <c r="DA50" s="947">
        <v>0</v>
      </c>
      <c r="DB50" s="947">
        <v>0</v>
      </c>
      <c r="DC50" s="947">
        <v>0</v>
      </c>
      <c r="DD50" s="947">
        <v>0</v>
      </c>
      <c r="DE50" s="947">
        <v>0</v>
      </c>
      <c r="DF50" s="947">
        <v>0</v>
      </c>
      <c r="DG50" s="947">
        <v>0</v>
      </c>
      <c r="DH50" s="947">
        <v>0</v>
      </c>
      <c r="DI50" s="947">
        <v>0</v>
      </c>
      <c r="DJ50" s="947">
        <v>0</v>
      </c>
      <c r="DK50" s="947">
        <v>0</v>
      </c>
      <c r="DL50" s="848"/>
      <c r="DM50" s="947">
        <v>0</v>
      </c>
      <c r="DN50" s="947">
        <v>0</v>
      </c>
      <c r="DO50" s="947">
        <v>0</v>
      </c>
      <c r="DP50" s="947">
        <v>0</v>
      </c>
      <c r="DQ50" s="947">
        <v>0</v>
      </c>
      <c r="DR50" s="947">
        <v>0</v>
      </c>
      <c r="DS50" s="947">
        <v>0</v>
      </c>
      <c r="DT50" s="947">
        <v>0</v>
      </c>
      <c r="DU50" s="947">
        <v>0</v>
      </c>
      <c r="DV50" s="947">
        <v>0</v>
      </c>
      <c r="DW50" s="947">
        <v>0</v>
      </c>
      <c r="DX50" s="947">
        <v>0</v>
      </c>
      <c r="DY50" s="947">
        <v>0</v>
      </c>
      <c r="DZ50" s="947">
        <v>0</v>
      </c>
      <c r="EA50" s="848"/>
      <c r="EB50" s="947">
        <v>0</v>
      </c>
      <c r="EC50" s="947">
        <v>0</v>
      </c>
      <c r="ED50" s="870"/>
      <c r="EE50" s="947">
        <v>0</v>
      </c>
      <c r="EF50" s="947">
        <v>0</v>
      </c>
      <c r="EG50" s="947">
        <v>0</v>
      </c>
      <c r="EH50" s="947">
        <v>0</v>
      </c>
      <c r="EI50" s="947">
        <v>0</v>
      </c>
      <c r="EJ50" s="947">
        <v>0</v>
      </c>
      <c r="EK50" s="947">
        <v>0</v>
      </c>
      <c r="EL50" s="947">
        <v>0</v>
      </c>
      <c r="EM50" s="947">
        <v>0</v>
      </c>
      <c r="EN50" s="947">
        <v>0</v>
      </c>
      <c r="EO50" s="947">
        <v>0</v>
      </c>
      <c r="EP50" s="947">
        <v>0</v>
      </c>
      <c r="EQ50" s="947">
        <v>0</v>
      </c>
      <c r="ER50" s="947">
        <v>0</v>
      </c>
      <c r="ES50" s="947">
        <v>0</v>
      </c>
      <c r="ET50" s="947">
        <v>0</v>
      </c>
      <c r="EU50" s="848"/>
      <c r="EV50" s="947">
        <v>0</v>
      </c>
      <c r="EW50" s="947">
        <v>0</v>
      </c>
      <c r="EX50" s="947">
        <v>0</v>
      </c>
      <c r="EY50" s="947">
        <v>0</v>
      </c>
      <c r="EZ50" s="947">
        <v>0</v>
      </c>
      <c r="FA50" s="947">
        <v>0</v>
      </c>
      <c r="FB50" s="947">
        <v>0</v>
      </c>
      <c r="FC50" s="947">
        <v>0</v>
      </c>
      <c r="FD50" s="947">
        <v>0</v>
      </c>
      <c r="FE50" s="947">
        <v>0</v>
      </c>
      <c r="FF50" s="947">
        <v>0</v>
      </c>
      <c r="FG50" s="947">
        <v>0</v>
      </c>
      <c r="FH50" s="947">
        <v>0</v>
      </c>
      <c r="FI50" s="947">
        <v>0</v>
      </c>
      <c r="FJ50" s="947">
        <v>0</v>
      </c>
      <c r="FK50" s="947">
        <v>0</v>
      </c>
      <c r="FL50" s="848"/>
      <c r="FM50" s="947">
        <v>0</v>
      </c>
      <c r="FN50" s="947">
        <v>0</v>
      </c>
      <c r="FO50" s="947">
        <v>0</v>
      </c>
      <c r="FP50" s="947">
        <v>0</v>
      </c>
      <c r="FQ50" s="947">
        <v>0</v>
      </c>
      <c r="FR50" s="947">
        <v>0</v>
      </c>
      <c r="FS50" s="947">
        <v>0</v>
      </c>
      <c r="FT50" s="947">
        <v>0</v>
      </c>
      <c r="FU50" s="947">
        <v>0</v>
      </c>
      <c r="FV50" s="947">
        <v>0</v>
      </c>
      <c r="FW50" s="947">
        <v>0</v>
      </c>
      <c r="FX50" s="947">
        <v>0</v>
      </c>
      <c r="FY50" s="947">
        <v>0</v>
      </c>
      <c r="FZ50" s="947">
        <v>0</v>
      </c>
      <c r="GA50" s="947">
        <v>0</v>
      </c>
      <c r="GB50" s="947">
        <v>0</v>
      </c>
      <c r="GC50" s="871"/>
      <c r="GD50" s="839"/>
      <c r="GE50" s="962"/>
      <c r="GF50" s="963"/>
      <c r="GG50" s="964"/>
      <c r="GH50" s="875"/>
      <c r="GI50" s="839"/>
      <c r="GJ50" s="962"/>
      <c r="GK50" s="963"/>
      <c r="GL50" s="964"/>
      <c r="GM50" s="876"/>
      <c r="GO50" s="891"/>
      <c r="GP50" s="891"/>
    </row>
    <row r="51" spans="1:198" ht="18" hidden="1" customHeight="1" outlineLevel="1">
      <c r="A51" s="878"/>
      <c r="B51" s="1141"/>
      <c r="C51" s="920" t="s">
        <v>871</v>
      </c>
      <c r="D51" s="816" t="s">
        <v>768</v>
      </c>
      <c r="E51" s="942"/>
      <c r="F51" s="849"/>
      <c r="G51" s="942"/>
      <c r="H51" s="849"/>
      <c r="I51" s="942"/>
      <c r="J51" s="849"/>
      <c r="K51" s="942"/>
      <c r="L51" s="839"/>
      <c r="M51" s="921"/>
      <c r="N51" s="882">
        <v>0</v>
      </c>
      <c r="O51" s="882">
        <v>0</v>
      </c>
      <c r="P51" s="882">
        <v>0</v>
      </c>
      <c r="Q51" s="882">
        <v>0</v>
      </c>
      <c r="R51" s="882">
        <v>0</v>
      </c>
      <c r="S51" s="882">
        <v>0</v>
      </c>
      <c r="T51" s="923">
        <v>0</v>
      </c>
      <c r="U51" s="923">
        <v>0</v>
      </c>
      <c r="V51" s="923">
        <v>0</v>
      </c>
      <c r="W51" s="923">
        <v>0</v>
      </c>
      <c r="X51" s="923">
        <v>0</v>
      </c>
      <c r="Y51" s="923">
        <v>0</v>
      </c>
      <c r="Z51" s="923">
        <v>0</v>
      </c>
      <c r="AA51" s="923">
        <v>0</v>
      </c>
      <c r="AB51" s="923">
        <v>0</v>
      </c>
      <c r="AC51" s="923">
        <v>0</v>
      </c>
      <c r="AD51" s="923">
        <v>0</v>
      </c>
      <c r="AE51" s="923">
        <v>0</v>
      </c>
      <c r="AF51" s="923">
        <v>0</v>
      </c>
      <c r="AG51" s="923">
        <v>0</v>
      </c>
      <c r="AH51" s="923">
        <v>0</v>
      </c>
      <c r="AI51" s="923">
        <v>0</v>
      </c>
      <c r="AJ51" s="923">
        <v>0</v>
      </c>
      <c r="AK51" s="923">
        <v>0</v>
      </c>
      <c r="AL51" s="882">
        <v>0</v>
      </c>
      <c r="AM51" s="922">
        <v>0</v>
      </c>
      <c r="AN51" s="882">
        <v>0</v>
      </c>
      <c r="AO51" s="862"/>
      <c r="AP51" s="961">
        <v>0</v>
      </c>
      <c r="AQ51" s="961">
        <v>0</v>
      </c>
      <c r="AR51" s="882">
        <v>0</v>
      </c>
      <c r="AS51" s="882">
        <v>0</v>
      </c>
      <c r="AT51" s="882">
        <v>0</v>
      </c>
      <c r="AU51" s="882">
        <v>0</v>
      </c>
      <c r="AV51" s="882">
        <v>0</v>
      </c>
      <c r="AW51" s="882">
        <v>0</v>
      </c>
      <c r="AX51" s="882">
        <v>0</v>
      </c>
      <c r="AY51" s="882">
        <v>0</v>
      </c>
      <c r="AZ51" s="882">
        <v>0</v>
      </c>
      <c r="BA51" s="882">
        <v>0</v>
      </c>
      <c r="BB51" s="882">
        <v>0</v>
      </c>
      <c r="BC51" s="882">
        <v>0</v>
      </c>
      <c r="BD51" s="930">
        <v>0</v>
      </c>
      <c r="BE51" s="930">
        <v>0</v>
      </c>
      <c r="BF51" s="930">
        <v>0</v>
      </c>
      <c r="BG51" s="930">
        <v>0</v>
      </c>
      <c r="BH51" s="930">
        <v>0</v>
      </c>
      <c r="BI51" s="930">
        <v>0</v>
      </c>
      <c r="BJ51" s="930">
        <v>0</v>
      </c>
      <c r="BK51" s="930">
        <v>0</v>
      </c>
      <c r="BL51" s="930">
        <v>0</v>
      </c>
      <c r="BM51" s="930">
        <v>0</v>
      </c>
      <c r="BN51" s="930">
        <v>0</v>
      </c>
      <c r="BO51" s="931">
        <v>0</v>
      </c>
      <c r="BP51" s="931">
        <v>0</v>
      </c>
      <c r="BQ51" s="882">
        <v>0</v>
      </c>
      <c r="BR51" s="882">
        <v>0</v>
      </c>
      <c r="BS51" s="865"/>
      <c r="BT51" s="961">
        <v>0</v>
      </c>
      <c r="BU51" s="961">
        <v>0</v>
      </c>
      <c r="BV51" s="882">
        <v>0</v>
      </c>
      <c r="BW51" s="882">
        <v>0</v>
      </c>
      <c r="BX51" s="882">
        <v>0</v>
      </c>
      <c r="BY51" s="882">
        <v>0</v>
      </c>
      <c r="BZ51" s="882">
        <v>0</v>
      </c>
      <c r="CA51" s="882">
        <v>0</v>
      </c>
      <c r="CB51" s="882">
        <v>0</v>
      </c>
      <c r="CC51" s="882">
        <v>0</v>
      </c>
      <c r="CD51" s="882">
        <v>0</v>
      </c>
      <c r="CE51" s="882">
        <v>0</v>
      </c>
      <c r="CF51" s="882">
        <v>0</v>
      </c>
      <c r="CG51" s="882">
        <v>0</v>
      </c>
      <c r="CH51" s="930">
        <v>0</v>
      </c>
      <c r="CI51" s="930">
        <v>0</v>
      </c>
      <c r="CJ51" s="930">
        <v>0</v>
      </c>
      <c r="CK51" s="930">
        <v>0</v>
      </c>
      <c r="CL51" s="930">
        <v>0</v>
      </c>
      <c r="CM51" s="930">
        <v>0</v>
      </c>
      <c r="CN51" s="930">
        <v>0</v>
      </c>
      <c r="CO51" s="930">
        <v>0</v>
      </c>
      <c r="CP51" s="930">
        <v>0</v>
      </c>
      <c r="CQ51" s="930">
        <v>0</v>
      </c>
      <c r="CR51" s="930">
        <v>0</v>
      </c>
      <c r="CS51" s="930">
        <v>0</v>
      </c>
      <c r="CT51" s="930">
        <v>0</v>
      </c>
      <c r="CU51" s="882">
        <v>0</v>
      </c>
      <c r="CV51" s="882">
        <v>0</v>
      </c>
      <c r="CW51" s="867"/>
      <c r="CX51" s="947">
        <v>0</v>
      </c>
      <c r="CY51" s="947">
        <v>0</v>
      </c>
      <c r="CZ51" s="947">
        <v>0</v>
      </c>
      <c r="DA51" s="947">
        <v>0</v>
      </c>
      <c r="DB51" s="947">
        <v>0</v>
      </c>
      <c r="DC51" s="947">
        <v>0</v>
      </c>
      <c r="DD51" s="947">
        <v>0</v>
      </c>
      <c r="DE51" s="947">
        <v>0</v>
      </c>
      <c r="DF51" s="947">
        <v>0</v>
      </c>
      <c r="DG51" s="947">
        <v>0</v>
      </c>
      <c r="DH51" s="947">
        <v>0</v>
      </c>
      <c r="DI51" s="947">
        <v>0</v>
      </c>
      <c r="DJ51" s="947">
        <v>0</v>
      </c>
      <c r="DK51" s="947">
        <v>0</v>
      </c>
      <c r="DL51" s="848"/>
      <c r="DM51" s="947">
        <v>0</v>
      </c>
      <c r="DN51" s="947">
        <v>0</v>
      </c>
      <c r="DO51" s="947">
        <v>0</v>
      </c>
      <c r="DP51" s="947">
        <v>0</v>
      </c>
      <c r="DQ51" s="947">
        <v>0</v>
      </c>
      <c r="DR51" s="947">
        <v>0</v>
      </c>
      <c r="DS51" s="947">
        <v>0</v>
      </c>
      <c r="DT51" s="947">
        <v>0</v>
      </c>
      <c r="DU51" s="947">
        <v>0</v>
      </c>
      <c r="DV51" s="947">
        <v>0</v>
      </c>
      <c r="DW51" s="947">
        <v>0</v>
      </c>
      <c r="DX51" s="947">
        <v>0</v>
      </c>
      <c r="DY51" s="947">
        <v>0</v>
      </c>
      <c r="DZ51" s="947">
        <v>0</v>
      </c>
      <c r="EA51" s="848"/>
      <c r="EB51" s="947">
        <v>0</v>
      </c>
      <c r="EC51" s="947">
        <v>0</v>
      </c>
      <c r="ED51" s="870"/>
      <c r="EE51" s="947">
        <v>0</v>
      </c>
      <c r="EF51" s="947">
        <v>0</v>
      </c>
      <c r="EG51" s="947">
        <v>0</v>
      </c>
      <c r="EH51" s="947">
        <v>0</v>
      </c>
      <c r="EI51" s="947">
        <v>0</v>
      </c>
      <c r="EJ51" s="947">
        <v>0</v>
      </c>
      <c r="EK51" s="947">
        <v>0</v>
      </c>
      <c r="EL51" s="947">
        <v>0</v>
      </c>
      <c r="EM51" s="947">
        <v>0</v>
      </c>
      <c r="EN51" s="947">
        <v>0</v>
      </c>
      <c r="EO51" s="947">
        <v>0</v>
      </c>
      <c r="EP51" s="947">
        <v>0</v>
      </c>
      <c r="EQ51" s="947">
        <v>0</v>
      </c>
      <c r="ER51" s="947">
        <v>0</v>
      </c>
      <c r="ES51" s="947">
        <v>0</v>
      </c>
      <c r="ET51" s="947">
        <v>0</v>
      </c>
      <c r="EU51" s="848"/>
      <c r="EV51" s="947">
        <v>0</v>
      </c>
      <c r="EW51" s="947">
        <v>0</v>
      </c>
      <c r="EX51" s="947">
        <v>0</v>
      </c>
      <c r="EY51" s="947">
        <v>0</v>
      </c>
      <c r="EZ51" s="947">
        <v>0</v>
      </c>
      <c r="FA51" s="947">
        <v>0</v>
      </c>
      <c r="FB51" s="947">
        <v>0</v>
      </c>
      <c r="FC51" s="947">
        <v>0</v>
      </c>
      <c r="FD51" s="947">
        <v>0</v>
      </c>
      <c r="FE51" s="947">
        <v>0</v>
      </c>
      <c r="FF51" s="947">
        <v>0</v>
      </c>
      <c r="FG51" s="947">
        <v>0</v>
      </c>
      <c r="FH51" s="947">
        <v>0</v>
      </c>
      <c r="FI51" s="947">
        <v>0</v>
      </c>
      <c r="FJ51" s="947">
        <v>0</v>
      </c>
      <c r="FK51" s="947">
        <v>0</v>
      </c>
      <c r="FL51" s="848"/>
      <c r="FM51" s="947">
        <v>0</v>
      </c>
      <c r="FN51" s="947">
        <v>0</v>
      </c>
      <c r="FO51" s="947">
        <v>0</v>
      </c>
      <c r="FP51" s="947">
        <v>0</v>
      </c>
      <c r="FQ51" s="947">
        <v>0</v>
      </c>
      <c r="FR51" s="947">
        <v>0</v>
      </c>
      <c r="FS51" s="947">
        <v>0</v>
      </c>
      <c r="FT51" s="947">
        <v>0</v>
      </c>
      <c r="FU51" s="947">
        <v>0</v>
      </c>
      <c r="FV51" s="947">
        <v>0</v>
      </c>
      <c r="FW51" s="947">
        <v>0</v>
      </c>
      <c r="FX51" s="947">
        <v>0</v>
      </c>
      <c r="FY51" s="947">
        <v>0</v>
      </c>
      <c r="FZ51" s="947">
        <v>0</v>
      </c>
      <c r="GA51" s="947">
        <v>0</v>
      </c>
      <c r="GB51" s="947">
        <v>0</v>
      </c>
      <c r="GC51" s="871"/>
      <c r="GD51" s="839"/>
      <c r="GE51" s="962"/>
      <c r="GF51" s="963"/>
      <c r="GG51" s="964"/>
      <c r="GH51" s="875"/>
      <c r="GI51" s="839"/>
      <c r="GJ51" s="962"/>
      <c r="GK51" s="963"/>
      <c r="GL51" s="964"/>
      <c r="GM51" s="876"/>
      <c r="GO51" s="891"/>
      <c r="GP51" s="891"/>
    </row>
    <row r="52" spans="1:198" ht="18" hidden="1" customHeight="1" outlineLevel="1">
      <c r="A52" s="878"/>
      <c r="B52" s="1141"/>
      <c r="C52" s="920" t="s">
        <v>872</v>
      </c>
      <c r="D52" s="816" t="s">
        <v>768</v>
      </c>
      <c r="E52" s="942"/>
      <c r="F52" s="849"/>
      <c r="G52" s="942"/>
      <c r="H52" s="849"/>
      <c r="I52" s="942"/>
      <c r="J52" s="849"/>
      <c r="K52" s="942"/>
      <c r="L52" s="839"/>
      <c r="M52" s="921"/>
      <c r="N52" s="882">
        <v>0</v>
      </c>
      <c r="O52" s="882">
        <v>0</v>
      </c>
      <c r="P52" s="882">
        <v>0</v>
      </c>
      <c r="Q52" s="882">
        <v>0</v>
      </c>
      <c r="R52" s="882">
        <v>0</v>
      </c>
      <c r="S52" s="882">
        <v>0</v>
      </c>
      <c r="T52" s="923">
        <v>0</v>
      </c>
      <c r="U52" s="923">
        <v>0</v>
      </c>
      <c r="V52" s="923">
        <v>0</v>
      </c>
      <c r="W52" s="923">
        <v>0</v>
      </c>
      <c r="X52" s="923">
        <v>0</v>
      </c>
      <c r="Y52" s="923">
        <v>0</v>
      </c>
      <c r="Z52" s="923">
        <v>0</v>
      </c>
      <c r="AA52" s="923">
        <v>0</v>
      </c>
      <c r="AB52" s="923">
        <v>0</v>
      </c>
      <c r="AC52" s="923">
        <v>0</v>
      </c>
      <c r="AD52" s="923">
        <v>0</v>
      </c>
      <c r="AE52" s="923">
        <v>0</v>
      </c>
      <c r="AF52" s="923">
        <v>0</v>
      </c>
      <c r="AG52" s="923">
        <v>0</v>
      </c>
      <c r="AH52" s="923">
        <v>0</v>
      </c>
      <c r="AI52" s="923">
        <v>0</v>
      </c>
      <c r="AJ52" s="923">
        <v>0</v>
      </c>
      <c r="AK52" s="923">
        <v>0</v>
      </c>
      <c r="AL52" s="882">
        <v>0</v>
      </c>
      <c r="AM52" s="922">
        <v>0</v>
      </c>
      <c r="AN52" s="882">
        <v>0</v>
      </c>
      <c r="AO52" s="862"/>
      <c r="AP52" s="961">
        <v>0</v>
      </c>
      <c r="AQ52" s="961">
        <v>0</v>
      </c>
      <c r="AR52" s="882">
        <v>0</v>
      </c>
      <c r="AS52" s="882">
        <v>0</v>
      </c>
      <c r="AT52" s="882">
        <v>0</v>
      </c>
      <c r="AU52" s="882">
        <v>0</v>
      </c>
      <c r="AV52" s="882">
        <v>0</v>
      </c>
      <c r="AW52" s="882">
        <v>0</v>
      </c>
      <c r="AX52" s="882">
        <v>0</v>
      </c>
      <c r="AY52" s="882">
        <v>0</v>
      </c>
      <c r="AZ52" s="882">
        <v>0</v>
      </c>
      <c r="BA52" s="882">
        <v>0</v>
      </c>
      <c r="BB52" s="882">
        <v>0</v>
      </c>
      <c r="BC52" s="882">
        <v>0</v>
      </c>
      <c r="BD52" s="930">
        <v>0</v>
      </c>
      <c r="BE52" s="930">
        <v>0</v>
      </c>
      <c r="BF52" s="930">
        <v>0</v>
      </c>
      <c r="BG52" s="930">
        <v>0</v>
      </c>
      <c r="BH52" s="930">
        <v>0</v>
      </c>
      <c r="BI52" s="930">
        <v>0</v>
      </c>
      <c r="BJ52" s="930">
        <v>0</v>
      </c>
      <c r="BK52" s="930">
        <v>0</v>
      </c>
      <c r="BL52" s="930">
        <v>0</v>
      </c>
      <c r="BM52" s="930">
        <v>0</v>
      </c>
      <c r="BN52" s="930">
        <v>0</v>
      </c>
      <c r="BO52" s="931">
        <v>0</v>
      </c>
      <c r="BP52" s="931">
        <v>0</v>
      </c>
      <c r="BQ52" s="882">
        <v>0</v>
      </c>
      <c r="BR52" s="882">
        <v>0</v>
      </c>
      <c r="BS52" s="865"/>
      <c r="BT52" s="961">
        <v>0</v>
      </c>
      <c r="BU52" s="961">
        <v>0</v>
      </c>
      <c r="BV52" s="882">
        <v>0</v>
      </c>
      <c r="BW52" s="882">
        <v>0</v>
      </c>
      <c r="BX52" s="882">
        <v>0</v>
      </c>
      <c r="BY52" s="882">
        <v>0</v>
      </c>
      <c r="BZ52" s="882">
        <v>0</v>
      </c>
      <c r="CA52" s="882">
        <v>0</v>
      </c>
      <c r="CB52" s="882">
        <v>0</v>
      </c>
      <c r="CC52" s="882">
        <v>0</v>
      </c>
      <c r="CD52" s="882">
        <v>0</v>
      </c>
      <c r="CE52" s="882">
        <v>0</v>
      </c>
      <c r="CF52" s="882">
        <v>0</v>
      </c>
      <c r="CG52" s="882">
        <v>0</v>
      </c>
      <c r="CH52" s="930">
        <v>0</v>
      </c>
      <c r="CI52" s="930">
        <v>0</v>
      </c>
      <c r="CJ52" s="930">
        <v>0</v>
      </c>
      <c r="CK52" s="930">
        <v>0</v>
      </c>
      <c r="CL52" s="930">
        <v>0</v>
      </c>
      <c r="CM52" s="930">
        <v>0</v>
      </c>
      <c r="CN52" s="930">
        <v>0</v>
      </c>
      <c r="CO52" s="930">
        <v>0</v>
      </c>
      <c r="CP52" s="930">
        <v>0</v>
      </c>
      <c r="CQ52" s="930">
        <v>0</v>
      </c>
      <c r="CR52" s="930">
        <v>0</v>
      </c>
      <c r="CS52" s="930">
        <v>0</v>
      </c>
      <c r="CT52" s="930">
        <v>0</v>
      </c>
      <c r="CU52" s="882">
        <v>0</v>
      </c>
      <c r="CV52" s="882">
        <v>0</v>
      </c>
      <c r="CW52" s="867"/>
      <c r="CX52" s="947">
        <v>0</v>
      </c>
      <c r="CY52" s="947">
        <v>0</v>
      </c>
      <c r="CZ52" s="947">
        <v>0</v>
      </c>
      <c r="DA52" s="947">
        <v>0</v>
      </c>
      <c r="DB52" s="947">
        <v>0</v>
      </c>
      <c r="DC52" s="947">
        <v>0</v>
      </c>
      <c r="DD52" s="947">
        <v>0</v>
      </c>
      <c r="DE52" s="947">
        <v>0</v>
      </c>
      <c r="DF52" s="947">
        <v>0</v>
      </c>
      <c r="DG52" s="947">
        <v>0</v>
      </c>
      <c r="DH52" s="947">
        <v>0</v>
      </c>
      <c r="DI52" s="947">
        <v>0</v>
      </c>
      <c r="DJ52" s="947">
        <v>0</v>
      </c>
      <c r="DK52" s="947">
        <v>0</v>
      </c>
      <c r="DL52" s="848"/>
      <c r="DM52" s="947">
        <v>0</v>
      </c>
      <c r="DN52" s="947">
        <v>0</v>
      </c>
      <c r="DO52" s="947">
        <v>0</v>
      </c>
      <c r="DP52" s="947">
        <v>0</v>
      </c>
      <c r="DQ52" s="947">
        <v>0</v>
      </c>
      <c r="DR52" s="947">
        <v>0</v>
      </c>
      <c r="DS52" s="947">
        <v>0</v>
      </c>
      <c r="DT52" s="947">
        <v>0</v>
      </c>
      <c r="DU52" s="947">
        <v>0</v>
      </c>
      <c r="DV52" s="947">
        <v>0</v>
      </c>
      <c r="DW52" s="947">
        <v>0</v>
      </c>
      <c r="DX52" s="947">
        <v>0</v>
      </c>
      <c r="DY52" s="947">
        <v>0</v>
      </c>
      <c r="DZ52" s="947">
        <v>0</v>
      </c>
      <c r="EA52" s="848"/>
      <c r="EB52" s="947">
        <v>0</v>
      </c>
      <c r="EC52" s="947">
        <v>0</v>
      </c>
      <c r="ED52" s="870"/>
      <c r="EE52" s="947">
        <v>0</v>
      </c>
      <c r="EF52" s="947">
        <v>0</v>
      </c>
      <c r="EG52" s="947">
        <v>0</v>
      </c>
      <c r="EH52" s="947">
        <v>0</v>
      </c>
      <c r="EI52" s="947">
        <v>0</v>
      </c>
      <c r="EJ52" s="947">
        <v>0</v>
      </c>
      <c r="EK52" s="947">
        <v>0</v>
      </c>
      <c r="EL52" s="947">
        <v>0</v>
      </c>
      <c r="EM52" s="947">
        <v>0</v>
      </c>
      <c r="EN52" s="947">
        <v>0</v>
      </c>
      <c r="EO52" s="947">
        <v>0</v>
      </c>
      <c r="EP52" s="947">
        <v>0</v>
      </c>
      <c r="EQ52" s="947">
        <v>0</v>
      </c>
      <c r="ER52" s="947">
        <v>0</v>
      </c>
      <c r="ES52" s="947">
        <v>0</v>
      </c>
      <c r="ET52" s="947">
        <v>0</v>
      </c>
      <c r="EU52" s="848"/>
      <c r="EV52" s="947">
        <v>0</v>
      </c>
      <c r="EW52" s="947">
        <v>0</v>
      </c>
      <c r="EX52" s="947">
        <v>0</v>
      </c>
      <c r="EY52" s="947">
        <v>0</v>
      </c>
      <c r="EZ52" s="947">
        <v>0</v>
      </c>
      <c r="FA52" s="947">
        <v>0</v>
      </c>
      <c r="FB52" s="947">
        <v>0</v>
      </c>
      <c r="FC52" s="947">
        <v>0</v>
      </c>
      <c r="FD52" s="947">
        <v>0</v>
      </c>
      <c r="FE52" s="947">
        <v>0</v>
      </c>
      <c r="FF52" s="947">
        <v>0</v>
      </c>
      <c r="FG52" s="947">
        <v>0</v>
      </c>
      <c r="FH52" s="947">
        <v>0</v>
      </c>
      <c r="FI52" s="947">
        <v>0</v>
      </c>
      <c r="FJ52" s="947">
        <v>0</v>
      </c>
      <c r="FK52" s="947">
        <v>0</v>
      </c>
      <c r="FL52" s="848"/>
      <c r="FM52" s="947">
        <v>0</v>
      </c>
      <c r="FN52" s="947">
        <v>0</v>
      </c>
      <c r="FO52" s="947">
        <v>0</v>
      </c>
      <c r="FP52" s="947">
        <v>0</v>
      </c>
      <c r="FQ52" s="947">
        <v>0</v>
      </c>
      <c r="FR52" s="947">
        <v>0</v>
      </c>
      <c r="FS52" s="947">
        <v>0</v>
      </c>
      <c r="FT52" s="947">
        <v>0</v>
      </c>
      <c r="FU52" s="947">
        <v>0</v>
      </c>
      <c r="FV52" s="947">
        <v>0</v>
      </c>
      <c r="FW52" s="947">
        <v>0</v>
      </c>
      <c r="FX52" s="947">
        <v>0</v>
      </c>
      <c r="FY52" s="947">
        <v>0</v>
      </c>
      <c r="FZ52" s="947">
        <v>0</v>
      </c>
      <c r="GA52" s="947">
        <v>0</v>
      </c>
      <c r="GB52" s="947">
        <v>0</v>
      </c>
      <c r="GC52" s="871"/>
      <c r="GD52" s="839"/>
      <c r="GE52" s="962"/>
      <c r="GF52" s="963"/>
      <c r="GG52" s="964"/>
      <c r="GH52" s="875"/>
      <c r="GI52" s="839"/>
      <c r="GJ52" s="962"/>
      <c r="GK52" s="963"/>
      <c r="GL52" s="964"/>
      <c r="GM52" s="876"/>
      <c r="GO52" s="891"/>
      <c r="GP52" s="891"/>
    </row>
    <row r="53" spans="1:198" ht="18" hidden="1" customHeight="1" outlineLevel="1">
      <c r="A53" s="878"/>
      <c r="B53" s="1141"/>
      <c r="C53" s="920" t="s">
        <v>873</v>
      </c>
      <c r="D53" s="816" t="s">
        <v>768</v>
      </c>
      <c r="E53" s="942"/>
      <c r="F53" s="849"/>
      <c r="G53" s="942"/>
      <c r="H53" s="849"/>
      <c r="I53" s="942"/>
      <c r="J53" s="849"/>
      <c r="K53" s="942"/>
      <c r="L53" s="839"/>
      <c r="M53" s="921"/>
      <c r="N53" s="882">
        <v>0</v>
      </c>
      <c r="O53" s="882">
        <v>0</v>
      </c>
      <c r="P53" s="882">
        <v>0</v>
      </c>
      <c r="Q53" s="882">
        <v>0</v>
      </c>
      <c r="R53" s="882">
        <v>0</v>
      </c>
      <c r="S53" s="882">
        <v>0</v>
      </c>
      <c r="T53" s="923">
        <v>0</v>
      </c>
      <c r="U53" s="923">
        <v>0</v>
      </c>
      <c r="V53" s="923">
        <v>0</v>
      </c>
      <c r="W53" s="923">
        <v>0</v>
      </c>
      <c r="X53" s="923">
        <v>0</v>
      </c>
      <c r="Y53" s="923">
        <v>0</v>
      </c>
      <c r="Z53" s="923">
        <v>0</v>
      </c>
      <c r="AA53" s="923">
        <v>0</v>
      </c>
      <c r="AB53" s="923">
        <v>0</v>
      </c>
      <c r="AC53" s="923">
        <v>0</v>
      </c>
      <c r="AD53" s="923">
        <v>0</v>
      </c>
      <c r="AE53" s="923">
        <v>0</v>
      </c>
      <c r="AF53" s="923">
        <v>0</v>
      </c>
      <c r="AG53" s="923">
        <v>0</v>
      </c>
      <c r="AH53" s="923">
        <v>0</v>
      </c>
      <c r="AI53" s="923">
        <v>0</v>
      </c>
      <c r="AJ53" s="923">
        <v>0</v>
      </c>
      <c r="AK53" s="923">
        <v>0</v>
      </c>
      <c r="AL53" s="882">
        <v>0</v>
      </c>
      <c r="AM53" s="922">
        <v>0</v>
      </c>
      <c r="AN53" s="882">
        <v>0</v>
      </c>
      <c r="AO53" s="862"/>
      <c r="AP53" s="961">
        <v>0</v>
      </c>
      <c r="AQ53" s="961">
        <v>0</v>
      </c>
      <c r="AR53" s="882">
        <v>0</v>
      </c>
      <c r="AS53" s="882">
        <v>0</v>
      </c>
      <c r="AT53" s="882">
        <v>0</v>
      </c>
      <c r="AU53" s="882">
        <v>0</v>
      </c>
      <c r="AV53" s="882">
        <v>0</v>
      </c>
      <c r="AW53" s="882">
        <v>0</v>
      </c>
      <c r="AX53" s="882">
        <v>0</v>
      </c>
      <c r="AY53" s="882">
        <v>0</v>
      </c>
      <c r="AZ53" s="882">
        <v>0</v>
      </c>
      <c r="BA53" s="882">
        <v>0</v>
      </c>
      <c r="BB53" s="882">
        <v>0</v>
      </c>
      <c r="BC53" s="882">
        <v>0</v>
      </c>
      <c r="BD53" s="930">
        <v>0</v>
      </c>
      <c r="BE53" s="930">
        <v>0</v>
      </c>
      <c r="BF53" s="930">
        <v>0</v>
      </c>
      <c r="BG53" s="930">
        <v>0</v>
      </c>
      <c r="BH53" s="930">
        <v>0</v>
      </c>
      <c r="BI53" s="930">
        <v>0</v>
      </c>
      <c r="BJ53" s="930">
        <v>0</v>
      </c>
      <c r="BK53" s="930">
        <v>0</v>
      </c>
      <c r="BL53" s="930">
        <v>0</v>
      </c>
      <c r="BM53" s="930">
        <v>0</v>
      </c>
      <c r="BN53" s="930">
        <v>0</v>
      </c>
      <c r="BO53" s="931">
        <v>0</v>
      </c>
      <c r="BP53" s="931">
        <v>0</v>
      </c>
      <c r="BQ53" s="882">
        <v>0</v>
      </c>
      <c r="BR53" s="882">
        <v>0</v>
      </c>
      <c r="BS53" s="865"/>
      <c r="BT53" s="961">
        <v>0</v>
      </c>
      <c r="BU53" s="961">
        <v>0</v>
      </c>
      <c r="BV53" s="882">
        <v>0</v>
      </c>
      <c r="BW53" s="882">
        <v>0</v>
      </c>
      <c r="BX53" s="882">
        <v>0</v>
      </c>
      <c r="BY53" s="882">
        <v>0</v>
      </c>
      <c r="BZ53" s="882">
        <v>0</v>
      </c>
      <c r="CA53" s="882">
        <v>0</v>
      </c>
      <c r="CB53" s="882">
        <v>0</v>
      </c>
      <c r="CC53" s="882">
        <v>0</v>
      </c>
      <c r="CD53" s="882">
        <v>0</v>
      </c>
      <c r="CE53" s="882">
        <v>0</v>
      </c>
      <c r="CF53" s="882">
        <v>0</v>
      </c>
      <c r="CG53" s="882">
        <v>0</v>
      </c>
      <c r="CH53" s="930">
        <v>0</v>
      </c>
      <c r="CI53" s="930">
        <v>0</v>
      </c>
      <c r="CJ53" s="930">
        <v>0</v>
      </c>
      <c r="CK53" s="930">
        <v>0</v>
      </c>
      <c r="CL53" s="930">
        <v>0</v>
      </c>
      <c r="CM53" s="930">
        <v>0</v>
      </c>
      <c r="CN53" s="930">
        <v>0</v>
      </c>
      <c r="CO53" s="930">
        <v>0</v>
      </c>
      <c r="CP53" s="930">
        <v>0</v>
      </c>
      <c r="CQ53" s="930">
        <v>0</v>
      </c>
      <c r="CR53" s="930">
        <v>0</v>
      </c>
      <c r="CS53" s="930">
        <v>0</v>
      </c>
      <c r="CT53" s="930">
        <v>0</v>
      </c>
      <c r="CU53" s="882">
        <v>0</v>
      </c>
      <c r="CV53" s="882">
        <v>0</v>
      </c>
      <c r="CW53" s="867"/>
      <c r="CX53" s="947">
        <v>0</v>
      </c>
      <c r="CY53" s="947">
        <v>0</v>
      </c>
      <c r="CZ53" s="947">
        <v>0</v>
      </c>
      <c r="DA53" s="947">
        <v>0</v>
      </c>
      <c r="DB53" s="947">
        <v>0</v>
      </c>
      <c r="DC53" s="947">
        <v>0</v>
      </c>
      <c r="DD53" s="947">
        <v>0</v>
      </c>
      <c r="DE53" s="947">
        <v>0</v>
      </c>
      <c r="DF53" s="947">
        <v>0</v>
      </c>
      <c r="DG53" s="947">
        <v>0</v>
      </c>
      <c r="DH53" s="947">
        <v>0</v>
      </c>
      <c r="DI53" s="947">
        <v>0</v>
      </c>
      <c r="DJ53" s="947">
        <v>0</v>
      </c>
      <c r="DK53" s="947">
        <v>0</v>
      </c>
      <c r="DL53" s="848"/>
      <c r="DM53" s="947">
        <v>0</v>
      </c>
      <c r="DN53" s="947">
        <v>0</v>
      </c>
      <c r="DO53" s="947">
        <v>0</v>
      </c>
      <c r="DP53" s="947">
        <v>0</v>
      </c>
      <c r="DQ53" s="947">
        <v>0</v>
      </c>
      <c r="DR53" s="947">
        <v>0</v>
      </c>
      <c r="DS53" s="947">
        <v>0</v>
      </c>
      <c r="DT53" s="947">
        <v>0</v>
      </c>
      <c r="DU53" s="947">
        <v>0</v>
      </c>
      <c r="DV53" s="947">
        <v>0</v>
      </c>
      <c r="DW53" s="947">
        <v>0</v>
      </c>
      <c r="DX53" s="947">
        <v>0</v>
      </c>
      <c r="DY53" s="947">
        <v>0</v>
      </c>
      <c r="DZ53" s="947">
        <v>0</v>
      </c>
      <c r="EA53" s="848"/>
      <c r="EB53" s="947">
        <v>0</v>
      </c>
      <c r="EC53" s="947">
        <v>0</v>
      </c>
      <c r="ED53" s="870"/>
      <c r="EE53" s="947">
        <v>0</v>
      </c>
      <c r="EF53" s="947">
        <v>0</v>
      </c>
      <c r="EG53" s="947">
        <v>0</v>
      </c>
      <c r="EH53" s="947">
        <v>0</v>
      </c>
      <c r="EI53" s="947">
        <v>0</v>
      </c>
      <c r="EJ53" s="947">
        <v>0</v>
      </c>
      <c r="EK53" s="947">
        <v>0</v>
      </c>
      <c r="EL53" s="947">
        <v>0</v>
      </c>
      <c r="EM53" s="947">
        <v>0</v>
      </c>
      <c r="EN53" s="947">
        <v>0</v>
      </c>
      <c r="EO53" s="947">
        <v>0</v>
      </c>
      <c r="EP53" s="947">
        <v>0</v>
      </c>
      <c r="EQ53" s="947">
        <v>0</v>
      </c>
      <c r="ER53" s="947">
        <v>0</v>
      </c>
      <c r="ES53" s="947">
        <v>0</v>
      </c>
      <c r="ET53" s="947">
        <v>0</v>
      </c>
      <c r="EU53" s="848"/>
      <c r="EV53" s="947">
        <v>0</v>
      </c>
      <c r="EW53" s="947">
        <v>0</v>
      </c>
      <c r="EX53" s="947">
        <v>0</v>
      </c>
      <c r="EY53" s="947">
        <v>0</v>
      </c>
      <c r="EZ53" s="947">
        <v>0</v>
      </c>
      <c r="FA53" s="947">
        <v>0</v>
      </c>
      <c r="FB53" s="947">
        <v>0</v>
      </c>
      <c r="FC53" s="947">
        <v>0</v>
      </c>
      <c r="FD53" s="947">
        <v>0</v>
      </c>
      <c r="FE53" s="947">
        <v>0</v>
      </c>
      <c r="FF53" s="947">
        <v>0</v>
      </c>
      <c r="FG53" s="947">
        <v>0</v>
      </c>
      <c r="FH53" s="947">
        <v>0</v>
      </c>
      <c r="FI53" s="947">
        <v>0</v>
      </c>
      <c r="FJ53" s="947">
        <v>0</v>
      </c>
      <c r="FK53" s="947">
        <v>0</v>
      </c>
      <c r="FL53" s="848"/>
      <c r="FM53" s="947">
        <v>0</v>
      </c>
      <c r="FN53" s="947">
        <v>0</v>
      </c>
      <c r="FO53" s="947">
        <v>0</v>
      </c>
      <c r="FP53" s="947">
        <v>0</v>
      </c>
      <c r="FQ53" s="947">
        <v>0</v>
      </c>
      <c r="FR53" s="947">
        <v>0</v>
      </c>
      <c r="FS53" s="947">
        <v>0</v>
      </c>
      <c r="FT53" s="947">
        <v>0</v>
      </c>
      <c r="FU53" s="947">
        <v>0</v>
      </c>
      <c r="FV53" s="947">
        <v>0</v>
      </c>
      <c r="FW53" s="947">
        <v>0</v>
      </c>
      <c r="FX53" s="947">
        <v>0</v>
      </c>
      <c r="FY53" s="947">
        <v>0</v>
      </c>
      <c r="FZ53" s="947">
        <v>0</v>
      </c>
      <c r="GA53" s="947">
        <v>0</v>
      </c>
      <c r="GB53" s="947">
        <v>0</v>
      </c>
      <c r="GC53" s="871"/>
      <c r="GD53" s="839"/>
      <c r="GE53" s="962"/>
      <c r="GF53" s="963"/>
      <c r="GG53" s="964"/>
      <c r="GH53" s="875"/>
      <c r="GI53" s="839"/>
      <c r="GJ53" s="962"/>
      <c r="GK53" s="963"/>
      <c r="GL53" s="964"/>
      <c r="GM53" s="876"/>
      <c r="GO53" s="891"/>
      <c r="GP53" s="891"/>
    </row>
    <row r="54" spans="1:198" ht="18" hidden="1" customHeight="1" outlineLevel="1">
      <c r="A54" s="878"/>
      <c r="B54" s="1141"/>
      <c r="C54" s="920" t="s">
        <v>874</v>
      </c>
      <c r="D54" s="816" t="s">
        <v>768</v>
      </c>
      <c r="E54" s="942"/>
      <c r="F54" s="849"/>
      <c r="G54" s="942"/>
      <c r="H54" s="849"/>
      <c r="I54" s="942"/>
      <c r="J54" s="849"/>
      <c r="K54" s="942"/>
      <c r="L54" s="839"/>
      <c r="M54" s="921"/>
      <c r="N54" s="882">
        <v>0</v>
      </c>
      <c r="O54" s="882">
        <v>0</v>
      </c>
      <c r="P54" s="882">
        <v>0</v>
      </c>
      <c r="Q54" s="882">
        <v>0</v>
      </c>
      <c r="R54" s="882">
        <v>0</v>
      </c>
      <c r="S54" s="882">
        <v>0</v>
      </c>
      <c r="T54" s="923">
        <v>0</v>
      </c>
      <c r="U54" s="923">
        <v>0</v>
      </c>
      <c r="V54" s="923">
        <v>0</v>
      </c>
      <c r="W54" s="923">
        <v>0</v>
      </c>
      <c r="X54" s="923">
        <v>0</v>
      </c>
      <c r="Y54" s="923">
        <v>0</v>
      </c>
      <c r="Z54" s="923">
        <v>0</v>
      </c>
      <c r="AA54" s="923">
        <v>0</v>
      </c>
      <c r="AB54" s="923">
        <v>0</v>
      </c>
      <c r="AC54" s="923">
        <v>0</v>
      </c>
      <c r="AD54" s="923">
        <v>0</v>
      </c>
      <c r="AE54" s="923">
        <v>0</v>
      </c>
      <c r="AF54" s="923">
        <v>0</v>
      </c>
      <c r="AG54" s="923">
        <v>0</v>
      </c>
      <c r="AH54" s="923">
        <v>0</v>
      </c>
      <c r="AI54" s="923">
        <v>0</v>
      </c>
      <c r="AJ54" s="923">
        <v>0</v>
      </c>
      <c r="AK54" s="923">
        <v>0</v>
      </c>
      <c r="AL54" s="882">
        <v>0</v>
      </c>
      <c r="AM54" s="922">
        <v>0</v>
      </c>
      <c r="AN54" s="882">
        <v>0</v>
      </c>
      <c r="AO54" s="862"/>
      <c r="AP54" s="961">
        <v>0</v>
      </c>
      <c r="AQ54" s="961">
        <v>0</v>
      </c>
      <c r="AR54" s="882">
        <v>0</v>
      </c>
      <c r="AS54" s="882">
        <v>0</v>
      </c>
      <c r="AT54" s="882">
        <v>0</v>
      </c>
      <c r="AU54" s="882">
        <v>0</v>
      </c>
      <c r="AV54" s="882">
        <v>0</v>
      </c>
      <c r="AW54" s="882">
        <v>0</v>
      </c>
      <c r="AX54" s="882">
        <v>0</v>
      </c>
      <c r="AY54" s="882">
        <v>0</v>
      </c>
      <c r="AZ54" s="882">
        <v>0</v>
      </c>
      <c r="BA54" s="882">
        <v>0</v>
      </c>
      <c r="BB54" s="882">
        <v>0</v>
      </c>
      <c r="BC54" s="882">
        <v>0</v>
      </c>
      <c r="BD54" s="930">
        <v>0</v>
      </c>
      <c r="BE54" s="930">
        <v>0</v>
      </c>
      <c r="BF54" s="930">
        <v>0</v>
      </c>
      <c r="BG54" s="930">
        <v>0</v>
      </c>
      <c r="BH54" s="930">
        <v>0</v>
      </c>
      <c r="BI54" s="930">
        <v>0</v>
      </c>
      <c r="BJ54" s="930">
        <v>0</v>
      </c>
      <c r="BK54" s="930">
        <v>0</v>
      </c>
      <c r="BL54" s="930">
        <v>0</v>
      </c>
      <c r="BM54" s="930">
        <v>0</v>
      </c>
      <c r="BN54" s="930">
        <v>0</v>
      </c>
      <c r="BO54" s="931">
        <v>0</v>
      </c>
      <c r="BP54" s="931">
        <v>0</v>
      </c>
      <c r="BQ54" s="882">
        <v>0</v>
      </c>
      <c r="BR54" s="882">
        <v>0</v>
      </c>
      <c r="BS54" s="865"/>
      <c r="BT54" s="961">
        <v>0</v>
      </c>
      <c r="BU54" s="961">
        <v>0</v>
      </c>
      <c r="BV54" s="882">
        <v>0</v>
      </c>
      <c r="BW54" s="882">
        <v>0</v>
      </c>
      <c r="BX54" s="882">
        <v>0</v>
      </c>
      <c r="BY54" s="882">
        <v>0</v>
      </c>
      <c r="BZ54" s="882">
        <v>0</v>
      </c>
      <c r="CA54" s="882">
        <v>0</v>
      </c>
      <c r="CB54" s="882">
        <v>0</v>
      </c>
      <c r="CC54" s="882">
        <v>0</v>
      </c>
      <c r="CD54" s="882">
        <v>0</v>
      </c>
      <c r="CE54" s="882">
        <v>0</v>
      </c>
      <c r="CF54" s="882">
        <v>0</v>
      </c>
      <c r="CG54" s="882">
        <v>0</v>
      </c>
      <c r="CH54" s="930">
        <v>0</v>
      </c>
      <c r="CI54" s="930">
        <v>0</v>
      </c>
      <c r="CJ54" s="930">
        <v>0</v>
      </c>
      <c r="CK54" s="930">
        <v>0</v>
      </c>
      <c r="CL54" s="930">
        <v>0</v>
      </c>
      <c r="CM54" s="930">
        <v>0</v>
      </c>
      <c r="CN54" s="930">
        <v>0</v>
      </c>
      <c r="CO54" s="930">
        <v>0</v>
      </c>
      <c r="CP54" s="930">
        <v>0</v>
      </c>
      <c r="CQ54" s="930">
        <v>0</v>
      </c>
      <c r="CR54" s="930">
        <v>0</v>
      </c>
      <c r="CS54" s="930">
        <v>0</v>
      </c>
      <c r="CT54" s="930">
        <v>0</v>
      </c>
      <c r="CU54" s="882">
        <v>0</v>
      </c>
      <c r="CV54" s="882">
        <v>0</v>
      </c>
      <c r="CW54" s="867"/>
      <c r="CX54" s="947">
        <v>0</v>
      </c>
      <c r="CY54" s="947">
        <v>0</v>
      </c>
      <c r="CZ54" s="947">
        <v>0</v>
      </c>
      <c r="DA54" s="947">
        <v>0</v>
      </c>
      <c r="DB54" s="947">
        <v>0</v>
      </c>
      <c r="DC54" s="947">
        <v>0</v>
      </c>
      <c r="DD54" s="947">
        <v>0</v>
      </c>
      <c r="DE54" s="947">
        <v>0</v>
      </c>
      <c r="DF54" s="947">
        <v>0</v>
      </c>
      <c r="DG54" s="947">
        <v>0</v>
      </c>
      <c r="DH54" s="947">
        <v>0</v>
      </c>
      <c r="DI54" s="947">
        <v>0</v>
      </c>
      <c r="DJ54" s="947">
        <v>0</v>
      </c>
      <c r="DK54" s="947">
        <v>0</v>
      </c>
      <c r="DL54" s="848"/>
      <c r="DM54" s="947">
        <v>0</v>
      </c>
      <c r="DN54" s="947">
        <v>0</v>
      </c>
      <c r="DO54" s="947">
        <v>0</v>
      </c>
      <c r="DP54" s="947">
        <v>0</v>
      </c>
      <c r="DQ54" s="947">
        <v>0</v>
      </c>
      <c r="DR54" s="947">
        <v>0</v>
      </c>
      <c r="DS54" s="947">
        <v>0</v>
      </c>
      <c r="DT54" s="947">
        <v>0</v>
      </c>
      <c r="DU54" s="947">
        <v>0</v>
      </c>
      <c r="DV54" s="947">
        <v>0</v>
      </c>
      <c r="DW54" s="947">
        <v>0</v>
      </c>
      <c r="DX54" s="947">
        <v>0</v>
      </c>
      <c r="DY54" s="947">
        <v>0</v>
      </c>
      <c r="DZ54" s="947">
        <v>0</v>
      </c>
      <c r="EA54" s="848"/>
      <c r="EB54" s="947">
        <v>0</v>
      </c>
      <c r="EC54" s="947">
        <v>0</v>
      </c>
      <c r="ED54" s="870"/>
      <c r="EE54" s="947">
        <v>0</v>
      </c>
      <c r="EF54" s="947">
        <v>0</v>
      </c>
      <c r="EG54" s="947">
        <v>0</v>
      </c>
      <c r="EH54" s="947">
        <v>0</v>
      </c>
      <c r="EI54" s="947">
        <v>0</v>
      </c>
      <c r="EJ54" s="947">
        <v>0</v>
      </c>
      <c r="EK54" s="947">
        <v>0</v>
      </c>
      <c r="EL54" s="947">
        <v>0</v>
      </c>
      <c r="EM54" s="947">
        <v>0</v>
      </c>
      <c r="EN54" s="947">
        <v>0</v>
      </c>
      <c r="EO54" s="947">
        <v>0</v>
      </c>
      <c r="EP54" s="947">
        <v>0</v>
      </c>
      <c r="EQ54" s="947">
        <v>0</v>
      </c>
      <c r="ER54" s="947">
        <v>0</v>
      </c>
      <c r="ES54" s="947">
        <v>0</v>
      </c>
      <c r="ET54" s="947">
        <v>0</v>
      </c>
      <c r="EU54" s="848"/>
      <c r="EV54" s="947">
        <v>0</v>
      </c>
      <c r="EW54" s="947">
        <v>0</v>
      </c>
      <c r="EX54" s="947">
        <v>0</v>
      </c>
      <c r="EY54" s="947">
        <v>0</v>
      </c>
      <c r="EZ54" s="947">
        <v>0</v>
      </c>
      <c r="FA54" s="947">
        <v>0</v>
      </c>
      <c r="FB54" s="947">
        <v>0</v>
      </c>
      <c r="FC54" s="947">
        <v>0</v>
      </c>
      <c r="FD54" s="947">
        <v>0</v>
      </c>
      <c r="FE54" s="947">
        <v>0</v>
      </c>
      <c r="FF54" s="947">
        <v>0</v>
      </c>
      <c r="FG54" s="947">
        <v>0</v>
      </c>
      <c r="FH54" s="947">
        <v>0</v>
      </c>
      <c r="FI54" s="947">
        <v>0</v>
      </c>
      <c r="FJ54" s="947">
        <v>0</v>
      </c>
      <c r="FK54" s="947">
        <v>0</v>
      </c>
      <c r="FL54" s="848"/>
      <c r="FM54" s="947">
        <v>0</v>
      </c>
      <c r="FN54" s="947">
        <v>0</v>
      </c>
      <c r="FO54" s="947">
        <v>0</v>
      </c>
      <c r="FP54" s="947">
        <v>0</v>
      </c>
      <c r="FQ54" s="947">
        <v>0</v>
      </c>
      <c r="FR54" s="947">
        <v>0</v>
      </c>
      <c r="FS54" s="947">
        <v>0</v>
      </c>
      <c r="FT54" s="947">
        <v>0</v>
      </c>
      <c r="FU54" s="947">
        <v>0</v>
      </c>
      <c r="FV54" s="947">
        <v>0</v>
      </c>
      <c r="FW54" s="947">
        <v>0</v>
      </c>
      <c r="FX54" s="947">
        <v>0</v>
      </c>
      <c r="FY54" s="947">
        <v>0</v>
      </c>
      <c r="FZ54" s="947">
        <v>0</v>
      </c>
      <c r="GA54" s="947">
        <v>0</v>
      </c>
      <c r="GB54" s="947">
        <v>0</v>
      </c>
      <c r="GC54" s="871"/>
      <c r="GD54" s="839"/>
      <c r="GE54" s="962"/>
      <c r="GF54" s="963"/>
      <c r="GG54" s="964"/>
      <c r="GH54" s="875"/>
      <c r="GI54" s="839"/>
      <c r="GJ54" s="962"/>
      <c r="GK54" s="963"/>
      <c r="GL54" s="964"/>
      <c r="GM54" s="876"/>
      <c r="GO54" s="891"/>
      <c r="GP54" s="891"/>
    </row>
    <row r="55" spans="1:198" ht="18" hidden="1" customHeight="1" outlineLevel="1">
      <c r="A55" s="878"/>
      <c r="B55" s="1141"/>
      <c r="C55" s="920" t="s">
        <v>875</v>
      </c>
      <c r="D55" s="816" t="s">
        <v>768</v>
      </c>
      <c r="E55" s="942"/>
      <c r="F55" s="849"/>
      <c r="G55" s="942"/>
      <c r="H55" s="849"/>
      <c r="I55" s="942"/>
      <c r="J55" s="849"/>
      <c r="K55" s="942"/>
      <c r="L55" s="839"/>
      <c r="M55" s="921"/>
      <c r="N55" s="882">
        <v>0</v>
      </c>
      <c r="O55" s="882">
        <v>0</v>
      </c>
      <c r="P55" s="882">
        <v>0</v>
      </c>
      <c r="Q55" s="882">
        <v>0</v>
      </c>
      <c r="R55" s="882">
        <v>0</v>
      </c>
      <c r="S55" s="882">
        <v>0</v>
      </c>
      <c r="T55" s="923">
        <v>0</v>
      </c>
      <c r="U55" s="923">
        <v>0</v>
      </c>
      <c r="V55" s="923">
        <v>0</v>
      </c>
      <c r="W55" s="923">
        <v>0</v>
      </c>
      <c r="X55" s="923">
        <v>0</v>
      </c>
      <c r="Y55" s="923">
        <v>0</v>
      </c>
      <c r="Z55" s="923">
        <v>0</v>
      </c>
      <c r="AA55" s="923">
        <v>0</v>
      </c>
      <c r="AB55" s="923">
        <v>0</v>
      </c>
      <c r="AC55" s="923">
        <v>0</v>
      </c>
      <c r="AD55" s="923">
        <v>0</v>
      </c>
      <c r="AE55" s="923">
        <v>0</v>
      </c>
      <c r="AF55" s="923">
        <v>0</v>
      </c>
      <c r="AG55" s="923">
        <v>0</v>
      </c>
      <c r="AH55" s="923">
        <v>0</v>
      </c>
      <c r="AI55" s="923">
        <v>0</v>
      </c>
      <c r="AJ55" s="923">
        <v>0</v>
      </c>
      <c r="AK55" s="923">
        <v>0</v>
      </c>
      <c r="AL55" s="882">
        <v>0</v>
      </c>
      <c r="AM55" s="922">
        <v>0</v>
      </c>
      <c r="AN55" s="882">
        <v>0</v>
      </c>
      <c r="AO55" s="862"/>
      <c r="AP55" s="961">
        <v>0</v>
      </c>
      <c r="AQ55" s="961">
        <v>0</v>
      </c>
      <c r="AR55" s="882">
        <v>0</v>
      </c>
      <c r="AS55" s="882">
        <v>0</v>
      </c>
      <c r="AT55" s="882">
        <v>0</v>
      </c>
      <c r="AU55" s="882">
        <v>0</v>
      </c>
      <c r="AV55" s="882">
        <v>0</v>
      </c>
      <c r="AW55" s="882">
        <v>0</v>
      </c>
      <c r="AX55" s="882">
        <v>0</v>
      </c>
      <c r="AY55" s="882">
        <v>0</v>
      </c>
      <c r="AZ55" s="882">
        <v>0</v>
      </c>
      <c r="BA55" s="882">
        <v>0</v>
      </c>
      <c r="BB55" s="882">
        <v>0</v>
      </c>
      <c r="BC55" s="882">
        <v>0</v>
      </c>
      <c r="BD55" s="930">
        <v>0</v>
      </c>
      <c r="BE55" s="930">
        <v>0</v>
      </c>
      <c r="BF55" s="930">
        <v>0</v>
      </c>
      <c r="BG55" s="930">
        <v>0</v>
      </c>
      <c r="BH55" s="930">
        <v>0</v>
      </c>
      <c r="BI55" s="930">
        <v>0</v>
      </c>
      <c r="BJ55" s="930">
        <v>0</v>
      </c>
      <c r="BK55" s="930">
        <v>0</v>
      </c>
      <c r="BL55" s="930">
        <v>0</v>
      </c>
      <c r="BM55" s="930">
        <v>0</v>
      </c>
      <c r="BN55" s="930">
        <v>0</v>
      </c>
      <c r="BO55" s="931">
        <v>0</v>
      </c>
      <c r="BP55" s="931">
        <v>0</v>
      </c>
      <c r="BQ55" s="882">
        <v>0</v>
      </c>
      <c r="BR55" s="882">
        <v>0</v>
      </c>
      <c r="BS55" s="865"/>
      <c r="BT55" s="961">
        <v>0</v>
      </c>
      <c r="BU55" s="961">
        <v>0</v>
      </c>
      <c r="BV55" s="882">
        <v>0</v>
      </c>
      <c r="BW55" s="882">
        <v>0</v>
      </c>
      <c r="BX55" s="882">
        <v>0</v>
      </c>
      <c r="BY55" s="882">
        <v>0</v>
      </c>
      <c r="BZ55" s="882">
        <v>0</v>
      </c>
      <c r="CA55" s="882">
        <v>0</v>
      </c>
      <c r="CB55" s="882">
        <v>0</v>
      </c>
      <c r="CC55" s="882">
        <v>0</v>
      </c>
      <c r="CD55" s="882">
        <v>0</v>
      </c>
      <c r="CE55" s="882">
        <v>0</v>
      </c>
      <c r="CF55" s="882">
        <v>0</v>
      </c>
      <c r="CG55" s="882">
        <v>0</v>
      </c>
      <c r="CH55" s="930">
        <v>0</v>
      </c>
      <c r="CI55" s="930">
        <v>0</v>
      </c>
      <c r="CJ55" s="930">
        <v>0</v>
      </c>
      <c r="CK55" s="930">
        <v>0</v>
      </c>
      <c r="CL55" s="930">
        <v>0</v>
      </c>
      <c r="CM55" s="930">
        <v>0</v>
      </c>
      <c r="CN55" s="930">
        <v>0</v>
      </c>
      <c r="CO55" s="930">
        <v>0</v>
      </c>
      <c r="CP55" s="930">
        <v>0</v>
      </c>
      <c r="CQ55" s="930">
        <v>0</v>
      </c>
      <c r="CR55" s="930">
        <v>0</v>
      </c>
      <c r="CS55" s="930">
        <v>0</v>
      </c>
      <c r="CT55" s="930">
        <v>0</v>
      </c>
      <c r="CU55" s="882">
        <v>0</v>
      </c>
      <c r="CV55" s="882">
        <v>0</v>
      </c>
      <c r="CW55" s="867"/>
      <c r="CX55" s="947">
        <v>0</v>
      </c>
      <c r="CY55" s="947">
        <v>0</v>
      </c>
      <c r="CZ55" s="947">
        <v>0</v>
      </c>
      <c r="DA55" s="947">
        <v>0</v>
      </c>
      <c r="DB55" s="947">
        <v>0</v>
      </c>
      <c r="DC55" s="947">
        <v>0</v>
      </c>
      <c r="DD55" s="947">
        <v>0</v>
      </c>
      <c r="DE55" s="947">
        <v>0</v>
      </c>
      <c r="DF55" s="947">
        <v>0</v>
      </c>
      <c r="DG55" s="947">
        <v>0</v>
      </c>
      <c r="DH55" s="947">
        <v>0</v>
      </c>
      <c r="DI55" s="947">
        <v>0</v>
      </c>
      <c r="DJ55" s="947">
        <v>0</v>
      </c>
      <c r="DK55" s="947">
        <v>0</v>
      </c>
      <c r="DL55" s="848"/>
      <c r="DM55" s="947">
        <v>0</v>
      </c>
      <c r="DN55" s="947">
        <v>0</v>
      </c>
      <c r="DO55" s="947">
        <v>0</v>
      </c>
      <c r="DP55" s="947">
        <v>0</v>
      </c>
      <c r="DQ55" s="947">
        <v>0</v>
      </c>
      <c r="DR55" s="947">
        <v>0</v>
      </c>
      <c r="DS55" s="947">
        <v>0</v>
      </c>
      <c r="DT55" s="947">
        <v>0</v>
      </c>
      <c r="DU55" s="947">
        <v>0</v>
      </c>
      <c r="DV55" s="947">
        <v>0</v>
      </c>
      <c r="DW55" s="947">
        <v>0</v>
      </c>
      <c r="DX55" s="947">
        <v>0</v>
      </c>
      <c r="DY55" s="947">
        <v>0</v>
      </c>
      <c r="DZ55" s="947">
        <v>0</v>
      </c>
      <c r="EA55" s="848"/>
      <c r="EB55" s="947">
        <v>0</v>
      </c>
      <c r="EC55" s="947">
        <v>0</v>
      </c>
      <c r="ED55" s="870"/>
      <c r="EE55" s="947">
        <v>0</v>
      </c>
      <c r="EF55" s="947">
        <v>0</v>
      </c>
      <c r="EG55" s="947">
        <v>0</v>
      </c>
      <c r="EH55" s="947">
        <v>0</v>
      </c>
      <c r="EI55" s="947">
        <v>0</v>
      </c>
      <c r="EJ55" s="947">
        <v>0</v>
      </c>
      <c r="EK55" s="947">
        <v>0</v>
      </c>
      <c r="EL55" s="947">
        <v>0</v>
      </c>
      <c r="EM55" s="947">
        <v>0</v>
      </c>
      <c r="EN55" s="947">
        <v>0</v>
      </c>
      <c r="EO55" s="947">
        <v>0</v>
      </c>
      <c r="EP55" s="947">
        <v>0</v>
      </c>
      <c r="EQ55" s="947">
        <v>0</v>
      </c>
      <c r="ER55" s="947">
        <v>0</v>
      </c>
      <c r="ES55" s="947">
        <v>0</v>
      </c>
      <c r="ET55" s="947">
        <v>0</v>
      </c>
      <c r="EU55" s="848"/>
      <c r="EV55" s="947">
        <v>0</v>
      </c>
      <c r="EW55" s="947">
        <v>0</v>
      </c>
      <c r="EX55" s="947">
        <v>0</v>
      </c>
      <c r="EY55" s="947">
        <v>0</v>
      </c>
      <c r="EZ55" s="947">
        <v>0</v>
      </c>
      <c r="FA55" s="947">
        <v>0</v>
      </c>
      <c r="FB55" s="947">
        <v>0</v>
      </c>
      <c r="FC55" s="947">
        <v>0</v>
      </c>
      <c r="FD55" s="947">
        <v>0</v>
      </c>
      <c r="FE55" s="947">
        <v>0</v>
      </c>
      <c r="FF55" s="947">
        <v>0</v>
      </c>
      <c r="FG55" s="947">
        <v>0</v>
      </c>
      <c r="FH55" s="947">
        <v>0</v>
      </c>
      <c r="FI55" s="947">
        <v>0</v>
      </c>
      <c r="FJ55" s="947">
        <v>0</v>
      </c>
      <c r="FK55" s="947">
        <v>0</v>
      </c>
      <c r="FL55" s="848"/>
      <c r="FM55" s="947">
        <v>0</v>
      </c>
      <c r="FN55" s="947">
        <v>0</v>
      </c>
      <c r="FO55" s="947">
        <v>0</v>
      </c>
      <c r="FP55" s="947">
        <v>0</v>
      </c>
      <c r="FQ55" s="947">
        <v>0</v>
      </c>
      <c r="FR55" s="947">
        <v>0</v>
      </c>
      <c r="FS55" s="947">
        <v>0</v>
      </c>
      <c r="FT55" s="947">
        <v>0</v>
      </c>
      <c r="FU55" s="947">
        <v>0</v>
      </c>
      <c r="FV55" s="947">
        <v>0</v>
      </c>
      <c r="FW55" s="947">
        <v>0</v>
      </c>
      <c r="FX55" s="947">
        <v>0</v>
      </c>
      <c r="FY55" s="947">
        <v>0</v>
      </c>
      <c r="FZ55" s="947">
        <v>0</v>
      </c>
      <c r="GA55" s="947">
        <v>0</v>
      </c>
      <c r="GB55" s="947">
        <v>0</v>
      </c>
      <c r="GC55" s="871"/>
      <c r="GD55" s="839"/>
      <c r="GE55" s="962"/>
      <c r="GF55" s="963"/>
      <c r="GG55" s="964"/>
      <c r="GH55" s="875"/>
      <c r="GI55" s="839"/>
      <c r="GJ55" s="962"/>
      <c r="GK55" s="963"/>
      <c r="GL55" s="964"/>
      <c r="GM55" s="876"/>
      <c r="GO55" s="891"/>
      <c r="GP55" s="891"/>
    </row>
    <row r="56" spans="1:198" ht="18" hidden="1" customHeight="1" outlineLevel="1">
      <c r="A56" s="878"/>
      <c r="B56" s="1141"/>
      <c r="C56" s="920" t="s">
        <v>876</v>
      </c>
      <c r="D56" s="816" t="s">
        <v>768</v>
      </c>
      <c r="E56" s="942"/>
      <c r="F56" s="849"/>
      <c r="G56" s="942"/>
      <c r="H56" s="849"/>
      <c r="I56" s="942"/>
      <c r="J56" s="849"/>
      <c r="K56" s="942"/>
      <c r="L56" s="839"/>
      <c r="M56" s="921"/>
      <c r="N56" s="882">
        <v>0</v>
      </c>
      <c r="O56" s="882">
        <v>0</v>
      </c>
      <c r="P56" s="882">
        <v>0</v>
      </c>
      <c r="Q56" s="882">
        <v>0</v>
      </c>
      <c r="R56" s="882">
        <v>0</v>
      </c>
      <c r="S56" s="882">
        <v>0</v>
      </c>
      <c r="T56" s="923">
        <v>0</v>
      </c>
      <c r="U56" s="923">
        <v>0</v>
      </c>
      <c r="V56" s="923">
        <v>0</v>
      </c>
      <c r="W56" s="923">
        <v>0</v>
      </c>
      <c r="X56" s="923">
        <v>0</v>
      </c>
      <c r="Y56" s="923">
        <v>0</v>
      </c>
      <c r="Z56" s="923">
        <v>0</v>
      </c>
      <c r="AA56" s="923">
        <v>0</v>
      </c>
      <c r="AB56" s="923">
        <v>0</v>
      </c>
      <c r="AC56" s="923">
        <v>0</v>
      </c>
      <c r="AD56" s="923">
        <v>0</v>
      </c>
      <c r="AE56" s="923">
        <v>0</v>
      </c>
      <c r="AF56" s="923">
        <v>0</v>
      </c>
      <c r="AG56" s="923">
        <v>0</v>
      </c>
      <c r="AH56" s="923">
        <v>0</v>
      </c>
      <c r="AI56" s="923">
        <v>0</v>
      </c>
      <c r="AJ56" s="923">
        <v>0</v>
      </c>
      <c r="AK56" s="923">
        <v>0</v>
      </c>
      <c r="AL56" s="882">
        <v>0</v>
      </c>
      <c r="AM56" s="922">
        <v>0</v>
      </c>
      <c r="AN56" s="882">
        <v>0</v>
      </c>
      <c r="AO56" s="862"/>
      <c r="AP56" s="961">
        <v>0</v>
      </c>
      <c r="AQ56" s="961">
        <v>0</v>
      </c>
      <c r="AR56" s="882">
        <v>0</v>
      </c>
      <c r="AS56" s="882">
        <v>0</v>
      </c>
      <c r="AT56" s="882">
        <v>0</v>
      </c>
      <c r="AU56" s="882">
        <v>0</v>
      </c>
      <c r="AV56" s="882">
        <v>0</v>
      </c>
      <c r="AW56" s="882">
        <v>0</v>
      </c>
      <c r="AX56" s="882">
        <v>0</v>
      </c>
      <c r="AY56" s="882">
        <v>0</v>
      </c>
      <c r="AZ56" s="882">
        <v>0</v>
      </c>
      <c r="BA56" s="882">
        <v>0</v>
      </c>
      <c r="BB56" s="882">
        <v>0</v>
      </c>
      <c r="BC56" s="882">
        <v>0</v>
      </c>
      <c r="BD56" s="930">
        <v>0</v>
      </c>
      <c r="BE56" s="930">
        <v>0</v>
      </c>
      <c r="BF56" s="930">
        <v>0</v>
      </c>
      <c r="BG56" s="930">
        <v>0</v>
      </c>
      <c r="BH56" s="930">
        <v>0</v>
      </c>
      <c r="BI56" s="930">
        <v>0</v>
      </c>
      <c r="BJ56" s="930">
        <v>0</v>
      </c>
      <c r="BK56" s="930">
        <v>0</v>
      </c>
      <c r="BL56" s="930">
        <v>0</v>
      </c>
      <c r="BM56" s="930">
        <v>0</v>
      </c>
      <c r="BN56" s="930">
        <v>0</v>
      </c>
      <c r="BO56" s="931">
        <v>0</v>
      </c>
      <c r="BP56" s="931">
        <v>0</v>
      </c>
      <c r="BQ56" s="882">
        <v>0</v>
      </c>
      <c r="BR56" s="882">
        <v>0</v>
      </c>
      <c r="BS56" s="865"/>
      <c r="BT56" s="961">
        <v>0</v>
      </c>
      <c r="BU56" s="961">
        <v>0</v>
      </c>
      <c r="BV56" s="882">
        <v>0</v>
      </c>
      <c r="BW56" s="882">
        <v>0</v>
      </c>
      <c r="BX56" s="882">
        <v>0</v>
      </c>
      <c r="BY56" s="882">
        <v>0</v>
      </c>
      <c r="BZ56" s="882">
        <v>0</v>
      </c>
      <c r="CA56" s="882">
        <v>0</v>
      </c>
      <c r="CB56" s="882">
        <v>0</v>
      </c>
      <c r="CC56" s="882">
        <v>0</v>
      </c>
      <c r="CD56" s="882">
        <v>0</v>
      </c>
      <c r="CE56" s="882">
        <v>0</v>
      </c>
      <c r="CF56" s="882">
        <v>0</v>
      </c>
      <c r="CG56" s="882">
        <v>0</v>
      </c>
      <c r="CH56" s="930">
        <v>0</v>
      </c>
      <c r="CI56" s="930">
        <v>0</v>
      </c>
      <c r="CJ56" s="930">
        <v>0</v>
      </c>
      <c r="CK56" s="930">
        <v>0</v>
      </c>
      <c r="CL56" s="930">
        <v>0</v>
      </c>
      <c r="CM56" s="930">
        <v>0</v>
      </c>
      <c r="CN56" s="930">
        <v>0</v>
      </c>
      <c r="CO56" s="930">
        <v>0</v>
      </c>
      <c r="CP56" s="930">
        <v>0</v>
      </c>
      <c r="CQ56" s="930">
        <v>0</v>
      </c>
      <c r="CR56" s="930">
        <v>0</v>
      </c>
      <c r="CS56" s="930">
        <v>0</v>
      </c>
      <c r="CT56" s="930">
        <v>0</v>
      </c>
      <c r="CU56" s="882">
        <v>0</v>
      </c>
      <c r="CV56" s="882">
        <v>0</v>
      </c>
      <c r="CW56" s="867"/>
      <c r="CX56" s="947">
        <v>0</v>
      </c>
      <c r="CY56" s="947">
        <v>0</v>
      </c>
      <c r="CZ56" s="947">
        <v>0</v>
      </c>
      <c r="DA56" s="947">
        <v>0</v>
      </c>
      <c r="DB56" s="947">
        <v>0</v>
      </c>
      <c r="DC56" s="947">
        <v>0</v>
      </c>
      <c r="DD56" s="947">
        <v>0</v>
      </c>
      <c r="DE56" s="947">
        <v>0</v>
      </c>
      <c r="DF56" s="947">
        <v>0</v>
      </c>
      <c r="DG56" s="947">
        <v>0</v>
      </c>
      <c r="DH56" s="947">
        <v>0</v>
      </c>
      <c r="DI56" s="947">
        <v>0</v>
      </c>
      <c r="DJ56" s="947">
        <v>0</v>
      </c>
      <c r="DK56" s="947">
        <v>0</v>
      </c>
      <c r="DL56" s="848"/>
      <c r="DM56" s="947">
        <v>0</v>
      </c>
      <c r="DN56" s="947">
        <v>0</v>
      </c>
      <c r="DO56" s="947">
        <v>0</v>
      </c>
      <c r="DP56" s="947">
        <v>0</v>
      </c>
      <c r="DQ56" s="947">
        <v>0</v>
      </c>
      <c r="DR56" s="947">
        <v>0</v>
      </c>
      <c r="DS56" s="947">
        <v>0</v>
      </c>
      <c r="DT56" s="947">
        <v>0</v>
      </c>
      <c r="DU56" s="947">
        <v>0</v>
      </c>
      <c r="DV56" s="947">
        <v>0</v>
      </c>
      <c r="DW56" s="947">
        <v>0</v>
      </c>
      <c r="DX56" s="947">
        <v>0</v>
      </c>
      <c r="DY56" s="947">
        <v>0</v>
      </c>
      <c r="DZ56" s="947">
        <v>0</v>
      </c>
      <c r="EA56" s="848"/>
      <c r="EB56" s="947">
        <v>0</v>
      </c>
      <c r="EC56" s="947">
        <v>0</v>
      </c>
      <c r="ED56" s="870"/>
      <c r="EE56" s="947">
        <v>0</v>
      </c>
      <c r="EF56" s="947">
        <v>0</v>
      </c>
      <c r="EG56" s="947">
        <v>0</v>
      </c>
      <c r="EH56" s="947">
        <v>0</v>
      </c>
      <c r="EI56" s="947">
        <v>0</v>
      </c>
      <c r="EJ56" s="947">
        <v>0</v>
      </c>
      <c r="EK56" s="947">
        <v>0</v>
      </c>
      <c r="EL56" s="947">
        <v>0</v>
      </c>
      <c r="EM56" s="947">
        <v>0</v>
      </c>
      <c r="EN56" s="947">
        <v>0</v>
      </c>
      <c r="EO56" s="947">
        <v>0</v>
      </c>
      <c r="EP56" s="947">
        <v>0</v>
      </c>
      <c r="EQ56" s="947">
        <v>0</v>
      </c>
      <c r="ER56" s="947">
        <v>0</v>
      </c>
      <c r="ES56" s="947">
        <v>0</v>
      </c>
      <c r="ET56" s="947">
        <v>0</v>
      </c>
      <c r="EU56" s="848"/>
      <c r="EV56" s="947">
        <v>0</v>
      </c>
      <c r="EW56" s="947">
        <v>0</v>
      </c>
      <c r="EX56" s="947">
        <v>0</v>
      </c>
      <c r="EY56" s="947">
        <v>0</v>
      </c>
      <c r="EZ56" s="947">
        <v>0</v>
      </c>
      <c r="FA56" s="947">
        <v>0</v>
      </c>
      <c r="FB56" s="947">
        <v>0</v>
      </c>
      <c r="FC56" s="947">
        <v>0</v>
      </c>
      <c r="FD56" s="947">
        <v>0</v>
      </c>
      <c r="FE56" s="947">
        <v>0</v>
      </c>
      <c r="FF56" s="947">
        <v>0</v>
      </c>
      <c r="FG56" s="947">
        <v>0</v>
      </c>
      <c r="FH56" s="947">
        <v>0</v>
      </c>
      <c r="FI56" s="947">
        <v>0</v>
      </c>
      <c r="FJ56" s="947">
        <v>0</v>
      </c>
      <c r="FK56" s="947">
        <v>0</v>
      </c>
      <c r="FL56" s="848"/>
      <c r="FM56" s="947">
        <v>0</v>
      </c>
      <c r="FN56" s="947">
        <v>0</v>
      </c>
      <c r="FO56" s="947">
        <v>0</v>
      </c>
      <c r="FP56" s="947">
        <v>0</v>
      </c>
      <c r="FQ56" s="947">
        <v>0</v>
      </c>
      <c r="FR56" s="947">
        <v>0</v>
      </c>
      <c r="FS56" s="947">
        <v>0</v>
      </c>
      <c r="FT56" s="947">
        <v>0</v>
      </c>
      <c r="FU56" s="947">
        <v>0</v>
      </c>
      <c r="FV56" s="947">
        <v>0</v>
      </c>
      <c r="FW56" s="947">
        <v>0</v>
      </c>
      <c r="FX56" s="947">
        <v>0</v>
      </c>
      <c r="FY56" s="947">
        <v>0</v>
      </c>
      <c r="FZ56" s="947">
        <v>0</v>
      </c>
      <c r="GA56" s="947">
        <v>0</v>
      </c>
      <c r="GB56" s="947">
        <v>0</v>
      </c>
      <c r="GC56" s="871"/>
      <c r="GD56" s="839"/>
      <c r="GE56" s="962"/>
      <c r="GF56" s="963"/>
      <c r="GG56" s="964"/>
      <c r="GH56" s="875"/>
      <c r="GI56" s="839"/>
      <c r="GJ56" s="962"/>
      <c r="GK56" s="963"/>
      <c r="GL56" s="964"/>
      <c r="GM56" s="876"/>
      <c r="GO56" s="891"/>
      <c r="GP56" s="891"/>
    </row>
    <row r="57" spans="1:198" ht="18" hidden="1" customHeight="1" outlineLevel="1">
      <c r="A57" s="878"/>
      <c r="B57" s="1141"/>
      <c r="C57" s="920" t="s">
        <v>754</v>
      </c>
      <c r="D57" s="816" t="s">
        <v>768</v>
      </c>
      <c r="E57" s="942"/>
      <c r="F57" s="849"/>
      <c r="G57" s="942"/>
      <c r="H57" s="849"/>
      <c r="I57" s="942"/>
      <c r="J57" s="849"/>
      <c r="K57" s="942"/>
      <c r="L57" s="839"/>
      <c r="M57" s="921"/>
      <c r="N57" s="882">
        <v>0</v>
      </c>
      <c r="O57" s="882">
        <v>0</v>
      </c>
      <c r="P57" s="882">
        <v>0</v>
      </c>
      <c r="Q57" s="882">
        <v>0</v>
      </c>
      <c r="R57" s="882">
        <v>0</v>
      </c>
      <c r="S57" s="882">
        <v>71.072646856938661</v>
      </c>
      <c r="T57" s="923">
        <v>0</v>
      </c>
      <c r="U57" s="923">
        <v>0</v>
      </c>
      <c r="V57" s="923">
        <v>71.072646856938661</v>
      </c>
      <c r="W57" s="923">
        <v>0</v>
      </c>
      <c r="X57" s="923">
        <v>0</v>
      </c>
      <c r="Y57" s="923">
        <v>0</v>
      </c>
      <c r="Z57" s="923">
        <v>0</v>
      </c>
      <c r="AA57" s="923">
        <v>0</v>
      </c>
      <c r="AB57" s="923">
        <v>0</v>
      </c>
      <c r="AC57" s="923">
        <v>0</v>
      </c>
      <c r="AD57" s="923">
        <v>0</v>
      </c>
      <c r="AE57" s="923">
        <v>0</v>
      </c>
      <c r="AF57" s="923">
        <v>0</v>
      </c>
      <c r="AG57" s="923">
        <v>0</v>
      </c>
      <c r="AH57" s="923">
        <v>0</v>
      </c>
      <c r="AI57" s="923">
        <v>0</v>
      </c>
      <c r="AJ57" s="923">
        <v>0</v>
      </c>
      <c r="AK57" s="923">
        <v>0</v>
      </c>
      <c r="AL57" s="882">
        <v>0</v>
      </c>
      <c r="AM57" s="922">
        <v>0</v>
      </c>
      <c r="AN57" s="882">
        <v>71.072646856938661</v>
      </c>
      <c r="AO57" s="862"/>
      <c r="AP57" s="961">
        <v>0</v>
      </c>
      <c r="AQ57" s="961">
        <v>2.070174219010347E-5</v>
      </c>
      <c r="AR57" s="882">
        <v>0</v>
      </c>
      <c r="AS57" s="882">
        <v>0</v>
      </c>
      <c r="AT57" s="882">
        <v>0</v>
      </c>
      <c r="AU57" s="882">
        <v>0</v>
      </c>
      <c r="AV57" s="882">
        <v>0</v>
      </c>
      <c r="AW57" s="882">
        <v>925.00078285384836</v>
      </c>
      <c r="AX57" s="882">
        <v>0</v>
      </c>
      <c r="AY57" s="882">
        <v>0</v>
      </c>
      <c r="AZ57" s="882">
        <v>925.00078285384836</v>
      </c>
      <c r="BA57" s="882">
        <v>0</v>
      </c>
      <c r="BB57" s="882">
        <v>0</v>
      </c>
      <c r="BC57" s="882">
        <v>0</v>
      </c>
      <c r="BD57" s="930">
        <v>0</v>
      </c>
      <c r="BE57" s="930">
        <v>0</v>
      </c>
      <c r="BF57" s="930">
        <v>0</v>
      </c>
      <c r="BG57" s="930">
        <v>0</v>
      </c>
      <c r="BH57" s="930">
        <v>0</v>
      </c>
      <c r="BI57" s="930">
        <v>0</v>
      </c>
      <c r="BJ57" s="930">
        <v>0</v>
      </c>
      <c r="BK57" s="930">
        <v>0</v>
      </c>
      <c r="BL57" s="930">
        <v>0</v>
      </c>
      <c r="BM57" s="930">
        <v>0</v>
      </c>
      <c r="BN57" s="930">
        <v>0</v>
      </c>
      <c r="BO57" s="931">
        <v>0</v>
      </c>
      <c r="BP57" s="931">
        <v>0</v>
      </c>
      <c r="BQ57" s="882">
        <v>0</v>
      </c>
      <c r="BR57" s="882">
        <v>925.00078285384836</v>
      </c>
      <c r="BS57" s="865"/>
      <c r="BT57" s="961">
        <v>0</v>
      </c>
      <c r="BU57" s="961">
        <v>2.2091008762806042E-5</v>
      </c>
      <c r="BV57" s="882">
        <v>0</v>
      </c>
      <c r="BW57" s="882">
        <v>0</v>
      </c>
      <c r="BX57" s="882">
        <v>0</v>
      </c>
      <c r="BY57" s="882">
        <v>0</v>
      </c>
      <c r="BZ57" s="882">
        <v>0</v>
      </c>
      <c r="CA57" s="882">
        <v>925.00078285384836</v>
      </c>
      <c r="CB57" s="882">
        <v>0</v>
      </c>
      <c r="CC57" s="882">
        <v>0</v>
      </c>
      <c r="CD57" s="882">
        <v>925.00078285384836</v>
      </c>
      <c r="CE57" s="882">
        <v>0</v>
      </c>
      <c r="CF57" s="882">
        <v>0</v>
      </c>
      <c r="CG57" s="882">
        <v>0</v>
      </c>
      <c r="CH57" s="930">
        <v>0</v>
      </c>
      <c r="CI57" s="930">
        <v>0</v>
      </c>
      <c r="CJ57" s="930">
        <v>0</v>
      </c>
      <c r="CK57" s="930">
        <v>0</v>
      </c>
      <c r="CL57" s="930">
        <v>0</v>
      </c>
      <c r="CM57" s="930">
        <v>0</v>
      </c>
      <c r="CN57" s="930">
        <v>0</v>
      </c>
      <c r="CO57" s="930">
        <v>0</v>
      </c>
      <c r="CP57" s="930">
        <v>0</v>
      </c>
      <c r="CQ57" s="930">
        <v>0</v>
      </c>
      <c r="CR57" s="930">
        <v>0</v>
      </c>
      <c r="CS57" s="930">
        <v>0</v>
      </c>
      <c r="CT57" s="930">
        <v>0</v>
      </c>
      <c r="CU57" s="882">
        <v>0</v>
      </c>
      <c r="CV57" s="882">
        <v>925.00078285384836</v>
      </c>
      <c r="CW57" s="867"/>
      <c r="CX57" s="947">
        <v>0</v>
      </c>
      <c r="CY57" s="947">
        <v>0</v>
      </c>
      <c r="CZ57" s="947">
        <v>0</v>
      </c>
      <c r="DA57" s="947">
        <v>0</v>
      </c>
      <c r="DB57" s="947">
        <v>0</v>
      </c>
      <c r="DC57" s="947">
        <v>0</v>
      </c>
      <c r="DD57" s="947">
        <v>0</v>
      </c>
      <c r="DE57" s="947">
        <v>0</v>
      </c>
      <c r="DF57" s="947">
        <v>0</v>
      </c>
      <c r="DG57" s="947">
        <v>0</v>
      </c>
      <c r="DH57" s="947">
        <v>0</v>
      </c>
      <c r="DI57" s="947">
        <v>0</v>
      </c>
      <c r="DJ57" s="947">
        <v>0</v>
      </c>
      <c r="DK57" s="947">
        <v>0</v>
      </c>
      <c r="DL57" s="848"/>
      <c r="DM57" s="947">
        <v>0</v>
      </c>
      <c r="DN57" s="947">
        <v>0</v>
      </c>
      <c r="DO57" s="947">
        <v>0</v>
      </c>
      <c r="DP57" s="947">
        <v>0</v>
      </c>
      <c r="DQ57" s="947">
        <v>0</v>
      </c>
      <c r="DR57" s="947">
        <v>0</v>
      </c>
      <c r="DS57" s="947">
        <v>0</v>
      </c>
      <c r="DT57" s="947">
        <v>0</v>
      </c>
      <c r="DU57" s="947">
        <v>0</v>
      </c>
      <c r="DV57" s="947">
        <v>0</v>
      </c>
      <c r="DW57" s="947">
        <v>0</v>
      </c>
      <c r="DX57" s="947">
        <v>0</v>
      </c>
      <c r="DY57" s="947">
        <v>0</v>
      </c>
      <c r="DZ57" s="947">
        <v>0</v>
      </c>
      <c r="EA57" s="848"/>
      <c r="EB57" s="947">
        <v>0</v>
      </c>
      <c r="EC57" s="947">
        <v>0</v>
      </c>
      <c r="ED57" s="870"/>
      <c r="EE57" s="947">
        <v>0</v>
      </c>
      <c r="EF57" s="947">
        <v>0</v>
      </c>
      <c r="EG57" s="947">
        <v>0</v>
      </c>
      <c r="EH57" s="947">
        <v>0</v>
      </c>
      <c r="EI57" s="947">
        <v>0</v>
      </c>
      <c r="EJ57" s="947">
        <v>0</v>
      </c>
      <c r="EK57" s="947">
        <v>0</v>
      </c>
      <c r="EL57" s="947">
        <v>0</v>
      </c>
      <c r="EM57" s="947">
        <v>0</v>
      </c>
      <c r="EN57" s="947">
        <v>0</v>
      </c>
      <c r="EO57" s="947">
        <v>0</v>
      </c>
      <c r="EP57" s="947">
        <v>0</v>
      </c>
      <c r="EQ57" s="947">
        <v>0</v>
      </c>
      <c r="ER57" s="947">
        <v>0</v>
      </c>
      <c r="ES57" s="947">
        <v>0</v>
      </c>
      <c r="ET57" s="947">
        <v>0</v>
      </c>
      <c r="EU57" s="848"/>
      <c r="EV57" s="947">
        <v>0</v>
      </c>
      <c r="EW57" s="947">
        <v>0</v>
      </c>
      <c r="EX57" s="947">
        <v>0</v>
      </c>
      <c r="EY57" s="947">
        <v>0</v>
      </c>
      <c r="EZ57" s="947">
        <v>0</v>
      </c>
      <c r="FA57" s="947">
        <v>0</v>
      </c>
      <c r="FB57" s="947">
        <v>0</v>
      </c>
      <c r="FC57" s="947">
        <v>0</v>
      </c>
      <c r="FD57" s="947">
        <v>0</v>
      </c>
      <c r="FE57" s="947">
        <v>0</v>
      </c>
      <c r="FF57" s="947">
        <v>0</v>
      </c>
      <c r="FG57" s="947">
        <v>0</v>
      </c>
      <c r="FH57" s="947">
        <v>0</v>
      </c>
      <c r="FI57" s="947">
        <v>0</v>
      </c>
      <c r="FJ57" s="947">
        <v>0</v>
      </c>
      <c r="FK57" s="947">
        <v>0</v>
      </c>
      <c r="FL57" s="848"/>
      <c r="FM57" s="947">
        <v>0</v>
      </c>
      <c r="FN57" s="947">
        <v>0</v>
      </c>
      <c r="FO57" s="947">
        <v>0</v>
      </c>
      <c r="FP57" s="947">
        <v>0</v>
      </c>
      <c r="FQ57" s="947">
        <v>0</v>
      </c>
      <c r="FR57" s="947">
        <v>0</v>
      </c>
      <c r="FS57" s="947">
        <v>0</v>
      </c>
      <c r="FT57" s="947">
        <v>0</v>
      </c>
      <c r="FU57" s="947">
        <v>0</v>
      </c>
      <c r="FV57" s="947">
        <v>0</v>
      </c>
      <c r="FW57" s="947">
        <v>0</v>
      </c>
      <c r="FX57" s="947">
        <v>0</v>
      </c>
      <c r="FY57" s="947">
        <v>0</v>
      </c>
      <c r="FZ57" s="947">
        <v>0</v>
      </c>
      <c r="GA57" s="947">
        <v>0</v>
      </c>
      <c r="GB57" s="947">
        <v>0</v>
      </c>
      <c r="GC57" s="871"/>
      <c r="GD57" s="839"/>
      <c r="GE57" s="962"/>
      <c r="GF57" s="963"/>
      <c r="GG57" s="964"/>
      <c r="GH57" s="875"/>
      <c r="GI57" s="839"/>
      <c r="GJ57" s="962"/>
      <c r="GK57" s="963"/>
      <c r="GL57" s="964"/>
      <c r="GM57" s="876"/>
      <c r="GO57" s="891"/>
      <c r="GP57" s="891"/>
    </row>
    <row r="58" spans="1:198" ht="18" hidden="1" customHeight="1" outlineLevel="1">
      <c r="A58" s="878"/>
      <c r="B58" s="1141"/>
      <c r="C58" s="920" t="s">
        <v>877</v>
      </c>
      <c r="D58" s="816" t="s">
        <v>768</v>
      </c>
      <c r="E58" s="942"/>
      <c r="F58" s="849"/>
      <c r="G58" s="942"/>
      <c r="H58" s="849"/>
      <c r="I58" s="942"/>
      <c r="J58" s="849"/>
      <c r="K58" s="942"/>
      <c r="L58" s="839"/>
      <c r="M58" s="921"/>
      <c r="N58" s="882">
        <v>0</v>
      </c>
      <c r="O58" s="882">
        <v>0</v>
      </c>
      <c r="P58" s="882">
        <v>0</v>
      </c>
      <c r="Q58" s="882">
        <v>0</v>
      </c>
      <c r="R58" s="882">
        <v>0</v>
      </c>
      <c r="S58" s="882">
        <v>0</v>
      </c>
      <c r="T58" s="923">
        <v>0</v>
      </c>
      <c r="U58" s="923">
        <v>0</v>
      </c>
      <c r="V58" s="923">
        <v>0</v>
      </c>
      <c r="W58" s="923">
        <v>0</v>
      </c>
      <c r="X58" s="923">
        <v>0</v>
      </c>
      <c r="Y58" s="923">
        <v>0</v>
      </c>
      <c r="Z58" s="923">
        <v>0</v>
      </c>
      <c r="AA58" s="923">
        <v>0</v>
      </c>
      <c r="AB58" s="923">
        <v>0</v>
      </c>
      <c r="AC58" s="923">
        <v>0</v>
      </c>
      <c r="AD58" s="923">
        <v>0</v>
      </c>
      <c r="AE58" s="923">
        <v>0</v>
      </c>
      <c r="AF58" s="923">
        <v>0</v>
      </c>
      <c r="AG58" s="923">
        <v>0</v>
      </c>
      <c r="AH58" s="923">
        <v>0</v>
      </c>
      <c r="AI58" s="923">
        <v>0</v>
      </c>
      <c r="AJ58" s="923">
        <v>0</v>
      </c>
      <c r="AK58" s="923">
        <v>0</v>
      </c>
      <c r="AL58" s="882">
        <v>0</v>
      </c>
      <c r="AM58" s="922">
        <v>0</v>
      </c>
      <c r="AN58" s="882">
        <v>0</v>
      </c>
      <c r="AO58" s="862"/>
      <c r="AP58" s="961">
        <v>0</v>
      </c>
      <c r="AQ58" s="961">
        <v>0</v>
      </c>
      <c r="AR58" s="882">
        <v>0</v>
      </c>
      <c r="AS58" s="882">
        <v>0</v>
      </c>
      <c r="AT58" s="882">
        <v>0</v>
      </c>
      <c r="AU58" s="882">
        <v>0</v>
      </c>
      <c r="AV58" s="882">
        <v>0</v>
      </c>
      <c r="AW58" s="882">
        <v>0</v>
      </c>
      <c r="AX58" s="882">
        <v>0</v>
      </c>
      <c r="AY58" s="882">
        <v>0</v>
      </c>
      <c r="AZ58" s="882">
        <v>0</v>
      </c>
      <c r="BA58" s="882">
        <v>0</v>
      </c>
      <c r="BB58" s="882">
        <v>0</v>
      </c>
      <c r="BC58" s="882">
        <v>0</v>
      </c>
      <c r="BD58" s="930">
        <v>0</v>
      </c>
      <c r="BE58" s="930">
        <v>0</v>
      </c>
      <c r="BF58" s="930">
        <v>0</v>
      </c>
      <c r="BG58" s="930">
        <v>0</v>
      </c>
      <c r="BH58" s="930">
        <v>0</v>
      </c>
      <c r="BI58" s="930">
        <v>0</v>
      </c>
      <c r="BJ58" s="930">
        <v>0</v>
      </c>
      <c r="BK58" s="930">
        <v>0</v>
      </c>
      <c r="BL58" s="930">
        <v>0</v>
      </c>
      <c r="BM58" s="930">
        <v>0</v>
      </c>
      <c r="BN58" s="930">
        <v>0</v>
      </c>
      <c r="BO58" s="931">
        <v>0</v>
      </c>
      <c r="BP58" s="931">
        <v>0</v>
      </c>
      <c r="BQ58" s="882">
        <v>0</v>
      </c>
      <c r="BR58" s="882">
        <v>0</v>
      </c>
      <c r="BS58" s="865"/>
      <c r="BT58" s="961">
        <v>0</v>
      </c>
      <c r="BU58" s="961">
        <v>0</v>
      </c>
      <c r="BV58" s="882">
        <v>0</v>
      </c>
      <c r="BW58" s="882">
        <v>0</v>
      </c>
      <c r="BX58" s="882">
        <v>0</v>
      </c>
      <c r="BY58" s="882">
        <v>0</v>
      </c>
      <c r="BZ58" s="882">
        <v>0</v>
      </c>
      <c r="CA58" s="882">
        <v>0</v>
      </c>
      <c r="CB58" s="882">
        <v>0</v>
      </c>
      <c r="CC58" s="882">
        <v>0</v>
      </c>
      <c r="CD58" s="882">
        <v>0</v>
      </c>
      <c r="CE58" s="882">
        <v>0</v>
      </c>
      <c r="CF58" s="882">
        <v>0</v>
      </c>
      <c r="CG58" s="882">
        <v>0</v>
      </c>
      <c r="CH58" s="930">
        <v>0</v>
      </c>
      <c r="CI58" s="930">
        <v>0</v>
      </c>
      <c r="CJ58" s="930">
        <v>0</v>
      </c>
      <c r="CK58" s="930">
        <v>0</v>
      </c>
      <c r="CL58" s="930">
        <v>0</v>
      </c>
      <c r="CM58" s="930">
        <v>0</v>
      </c>
      <c r="CN58" s="930">
        <v>0</v>
      </c>
      <c r="CO58" s="930">
        <v>0</v>
      </c>
      <c r="CP58" s="930">
        <v>0</v>
      </c>
      <c r="CQ58" s="930">
        <v>0</v>
      </c>
      <c r="CR58" s="930">
        <v>0</v>
      </c>
      <c r="CS58" s="930">
        <v>0</v>
      </c>
      <c r="CT58" s="930">
        <v>0</v>
      </c>
      <c r="CU58" s="882">
        <v>0</v>
      </c>
      <c r="CV58" s="882">
        <v>0</v>
      </c>
      <c r="CW58" s="867"/>
      <c r="CX58" s="947">
        <v>0</v>
      </c>
      <c r="CY58" s="947">
        <v>0</v>
      </c>
      <c r="CZ58" s="947">
        <v>0</v>
      </c>
      <c r="DA58" s="947">
        <v>0</v>
      </c>
      <c r="DB58" s="947">
        <v>0</v>
      </c>
      <c r="DC58" s="947">
        <v>0</v>
      </c>
      <c r="DD58" s="947">
        <v>0</v>
      </c>
      <c r="DE58" s="947">
        <v>0</v>
      </c>
      <c r="DF58" s="947">
        <v>0</v>
      </c>
      <c r="DG58" s="947">
        <v>0</v>
      </c>
      <c r="DH58" s="947">
        <v>0</v>
      </c>
      <c r="DI58" s="947">
        <v>0</v>
      </c>
      <c r="DJ58" s="947">
        <v>0</v>
      </c>
      <c r="DK58" s="947">
        <v>0</v>
      </c>
      <c r="DL58" s="848"/>
      <c r="DM58" s="947">
        <v>0</v>
      </c>
      <c r="DN58" s="947">
        <v>0</v>
      </c>
      <c r="DO58" s="947">
        <v>0</v>
      </c>
      <c r="DP58" s="947">
        <v>0</v>
      </c>
      <c r="DQ58" s="947">
        <v>0</v>
      </c>
      <c r="DR58" s="947">
        <v>0</v>
      </c>
      <c r="DS58" s="947">
        <v>0</v>
      </c>
      <c r="DT58" s="947">
        <v>0</v>
      </c>
      <c r="DU58" s="947">
        <v>0</v>
      </c>
      <c r="DV58" s="947">
        <v>0</v>
      </c>
      <c r="DW58" s="947">
        <v>0</v>
      </c>
      <c r="DX58" s="947">
        <v>0</v>
      </c>
      <c r="DY58" s="947">
        <v>0</v>
      </c>
      <c r="DZ58" s="947">
        <v>0</v>
      </c>
      <c r="EA58" s="848"/>
      <c r="EB58" s="947">
        <v>0</v>
      </c>
      <c r="EC58" s="947">
        <v>0</v>
      </c>
      <c r="ED58" s="870"/>
      <c r="EE58" s="947">
        <v>0</v>
      </c>
      <c r="EF58" s="947">
        <v>0</v>
      </c>
      <c r="EG58" s="947">
        <v>0</v>
      </c>
      <c r="EH58" s="947">
        <v>0</v>
      </c>
      <c r="EI58" s="947">
        <v>0</v>
      </c>
      <c r="EJ58" s="947">
        <v>0</v>
      </c>
      <c r="EK58" s="947">
        <v>0</v>
      </c>
      <c r="EL58" s="947">
        <v>0</v>
      </c>
      <c r="EM58" s="947">
        <v>0</v>
      </c>
      <c r="EN58" s="947">
        <v>0</v>
      </c>
      <c r="EO58" s="947">
        <v>0</v>
      </c>
      <c r="EP58" s="947">
        <v>0</v>
      </c>
      <c r="EQ58" s="947">
        <v>0</v>
      </c>
      <c r="ER58" s="947">
        <v>0</v>
      </c>
      <c r="ES58" s="947">
        <v>0</v>
      </c>
      <c r="ET58" s="947">
        <v>0</v>
      </c>
      <c r="EU58" s="848"/>
      <c r="EV58" s="947">
        <v>0</v>
      </c>
      <c r="EW58" s="947">
        <v>0</v>
      </c>
      <c r="EX58" s="947">
        <v>0</v>
      </c>
      <c r="EY58" s="947">
        <v>0</v>
      </c>
      <c r="EZ58" s="947">
        <v>0</v>
      </c>
      <c r="FA58" s="947">
        <v>0</v>
      </c>
      <c r="FB58" s="947">
        <v>0</v>
      </c>
      <c r="FC58" s="947">
        <v>0</v>
      </c>
      <c r="FD58" s="947">
        <v>0</v>
      </c>
      <c r="FE58" s="947">
        <v>0</v>
      </c>
      <c r="FF58" s="947">
        <v>0</v>
      </c>
      <c r="FG58" s="947">
        <v>0</v>
      </c>
      <c r="FH58" s="947">
        <v>0</v>
      </c>
      <c r="FI58" s="947">
        <v>0</v>
      </c>
      <c r="FJ58" s="947">
        <v>0</v>
      </c>
      <c r="FK58" s="947">
        <v>0</v>
      </c>
      <c r="FL58" s="848"/>
      <c r="FM58" s="947">
        <v>0</v>
      </c>
      <c r="FN58" s="947">
        <v>0</v>
      </c>
      <c r="FO58" s="947">
        <v>0</v>
      </c>
      <c r="FP58" s="947">
        <v>0</v>
      </c>
      <c r="FQ58" s="947">
        <v>0</v>
      </c>
      <c r="FR58" s="947">
        <v>0</v>
      </c>
      <c r="FS58" s="947">
        <v>0</v>
      </c>
      <c r="FT58" s="947">
        <v>0</v>
      </c>
      <c r="FU58" s="947">
        <v>0</v>
      </c>
      <c r="FV58" s="947">
        <v>0</v>
      </c>
      <c r="FW58" s="947">
        <v>0</v>
      </c>
      <c r="FX58" s="947">
        <v>0</v>
      </c>
      <c r="FY58" s="947">
        <v>0</v>
      </c>
      <c r="FZ58" s="947">
        <v>0</v>
      </c>
      <c r="GA58" s="947">
        <v>0</v>
      </c>
      <c r="GB58" s="947">
        <v>0</v>
      </c>
      <c r="GC58" s="871"/>
      <c r="GD58" s="839"/>
      <c r="GE58" s="962"/>
      <c r="GF58" s="963"/>
      <c r="GG58" s="964"/>
      <c r="GH58" s="875"/>
      <c r="GI58" s="839"/>
      <c r="GJ58" s="962"/>
      <c r="GK58" s="963"/>
      <c r="GL58" s="964"/>
      <c r="GM58" s="876"/>
      <c r="GO58" s="891"/>
      <c r="GP58" s="891"/>
    </row>
    <row r="59" spans="1:198" ht="18" hidden="1" customHeight="1" outlineLevel="1">
      <c r="A59" s="878"/>
      <c r="B59" s="1141"/>
      <c r="C59" s="920" t="s">
        <v>878</v>
      </c>
      <c r="D59" s="816" t="s">
        <v>768</v>
      </c>
      <c r="E59" s="942"/>
      <c r="F59" s="849"/>
      <c r="G59" s="942"/>
      <c r="H59" s="849"/>
      <c r="I59" s="942"/>
      <c r="J59" s="849"/>
      <c r="K59" s="942"/>
      <c r="L59" s="839"/>
      <c r="M59" s="921"/>
      <c r="N59" s="882">
        <v>0</v>
      </c>
      <c r="O59" s="882">
        <v>0</v>
      </c>
      <c r="P59" s="882">
        <v>0</v>
      </c>
      <c r="Q59" s="882">
        <v>0</v>
      </c>
      <c r="R59" s="882">
        <v>0</v>
      </c>
      <c r="S59" s="882">
        <v>0</v>
      </c>
      <c r="T59" s="923">
        <v>0</v>
      </c>
      <c r="U59" s="923">
        <v>0</v>
      </c>
      <c r="V59" s="923">
        <v>0</v>
      </c>
      <c r="W59" s="923">
        <v>0</v>
      </c>
      <c r="X59" s="923">
        <v>0</v>
      </c>
      <c r="Y59" s="923">
        <v>0</v>
      </c>
      <c r="Z59" s="923">
        <v>0</v>
      </c>
      <c r="AA59" s="923">
        <v>0</v>
      </c>
      <c r="AB59" s="923">
        <v>0</v>
      </c>
      <c r="AC59" s="923">
        <v>0</v>
      </c>
      <c r="AD59" s="923">
        <v>0</v>
      </c>
      <c r="AE59" s="923">
        <v>0</v>
      </c>
      <c r="AF59" s="923">
        <v>0</v>
      </c>
      <c r="AG59" s="923">
        <v>0</v>
      </c>
      <c r="AH59" s="923">
        <v>0</v>
      </c>
      <c r="AI59" s="923">
        <v>0</v>
      </c>
      <c r="AJ59" s="923">
        <v>0</v>
      </c>
      <c r="AK59" s="923">
        <v>0</v>
      </c>
      <c r="AL59" s="882">
        <v>0</v>
      </c>
      <c r="AM59" s="922">
        <v>0</v>
      </c>
      <c r="AN59" s="882">
        <v>0</v>
      </c>
      <c r="AO59" s="862"/>
      <c r="AP59" s="961">
        <v>0</v>
      </c>
      <c r="AQ59" s="961">
        <v>0</v>
      </c>
      <c r="AR59" s="882">
        <v>0</v>
      </c>
      <c r="AS59" s="882">
        <v>0</v>
      </c>
      <c r="AT59" s="882">
        <v>0</v>
      </c>
      <c r="AU59" s="882">
        <v>0</v>
      </c>
      <c r="AV59" s="882">
        <v>0</v>
      </c>
      <c r="AW59" s="882">
        <v>0</v>
      </c>
      <c r="AX59" s="882">
        <v>0</v>
      </c>
      <c r="AY59" s="882">
        <v>0</v>
      </c>
      <c r="AZ59" s="882">
        <v>0</v>
      </c>
      <c r="BA59" s="882">
        <v>0</v>
      </c>
      <c r="BB59" s="882">
        <v>0</v>
      </c>
      <c r="BC59" s="882">
        <v>0</v>
      </c>
      <c r="BD59" s="930">
        <v>0</v>
      </c>
      <c r="BE59" s="930">
        <v>0</v>
      </c>
      <c r="BF59" s="930">
        <v>0</v>
      </c>
      <c r="BG59" s="930">
        <v>0</v>
      </c>
      <c r="BH59" s="930">
        <v>0</v>
      </c>
      <c r="BI59" s="930">
        <v>0</v>
      </c>
      <c r="BJ59" s="930">
        <v>0</v>
      </c>
      <c r="BK59" s="930">
        <v>0</v>
      </c>
      <c r="BL59" s="930">
        <v>0</v>
      </c>
      <c r="BM59" s="930">
        <v>0</v>
      </c>
      <c r="BN59" s="930">
        <v>0</v>
      </c>
      <c r="BO59" s="931">
        <v>0</v>
      </c>
      <c r="BP59" s="931">
        <v>0</v>
      </c>
      <c r="BQ59" s="882">
        <v>0</v>
      </c>
      <c r="BR59" s="882">
        <v>0</v>
      </c>
      <c r="BS59" s="865"/>
      <c r="BT59" s="961">
        <v>0</v>
      </c>
      <c r="BU59" s="961">
        <v>0</v>
      </c>
      <c r="BV59" s="882">
        <v>0</v>
      </c>
      <c r="BW59" s="882">
        <v>0</v>
      </c>
      <c r="BX59" s="882">
        <v>0</v>
      </c>
      <c r="BY59" s="882">
        <v>0</v>
      </c>
      <c r="BZ59" s="882">
        <v>0</v>
      </c>
      <c r="CA59" s="882">
        <v>0</v>
      </c>
      <c r="CB59" s="882">
        <v>0</v>
      </c>
      <c r="CC59" s="882">
        <v>0</v>
      </c>
      <c r="CD59" s="882">
        <v>0</v>
      </c>
      <c r="CE59" s="882">
        <v>0</v>
      </c>
      <c r="CF59" s="882">
        <v>0</v>
      </c>
      <c r="CG59" s="882">
        <v>0</v>
      </c>
      <c r="CH59" s="930">
        <v>0</v>
      </c>
      <c r="CI59" s="930">
        <v>0</v>
      </c>
      <c r="CJ59" s="930">
        <v>0</v>
      </c>
      <c r="CK59" s="930">
        <v>0</v>
      </c>
      <c r="CL59" s="930">
        <v>0</v>
      </c>
      <c r="CM59" s="930">
        <v>0</v>
      </c>
      <c r="CN59" s="930">
        <v>0</v>
      </c>
      <c r="CO59" s="930">
        <v>0</v>
      </c>
      <c r="CP59" s="930">
        <v>0</v>
      </c>
      <c r="CQ59" s="930">
        <v>0</v>
      </c>
      <c r="CR59" s="930">
        <v>0</v>
      </c>
      <c r="CS59" s="930">
        <v>0</v>
      </c>
      <c r="CT59" s="930">
        <v>0</v>
      </c>
      <c r="CU59" s="882">
        <v>0</v>
      </c>
      <c r="CV59" s="882">
        <v>0</v>
      </c>
      <c r="CW59" s="867"/>
      <c r="CX59" s="947">
        <v>0</v>
      </c>
      <c r="CY59" s="947">
        <v>0</v>
      </c>
      <c r="CZ59" s="947">
        <v>0</v>
      </c>
      <c r="DA59" s="947">
        <v>0</v>
      </c>
      <c r="DB59" s="947">
        <v>0</v>
      </c>
      <c r="DC59" s="947">
        <v>0</v>
      </c>
      <c r="DD59" s="947">
        <v>0</v>
      </c>
      <c r="DE59" s="947">
        <v>0</v>
      </c>
      <c r="DF59" s="947">
        <v>0</v>
      </c>
      <c r="DG59" s="947">
        <v>0</v>
      </c>
      <c r="DH59" s="947">
        <v>0</v>
      </c>
      <c r="DI59" s="947">
        <v>0</v>
      </c>
      <c r="DJ59" s="947">
        <v>0</v>
      </c>
      <c r="DK59" s="947">
        <v>0</v>
      </c>
      <c r="DL59" s="848"/>
      <c r="DM59" s="947">
        <v>0</v>
      </c>
      <c r="DN59" s="947">
        <v>0</v>
      </c>
      <c r="DO59" s="947">
        <v>0</v>
      </c>
      <c r="DP59" s="947">
        <v>0</v>
      </c>
      <c r="DQ59" s="947">
        <v>0</v>
      </c>
      <c r="DR59" s="947">
        <v>0</v>
      </c>
      <c r="DS59" s="947">
        <v>0</v>
      </c>
      <c r="DT59" s="947">
        <v>0</v>
      </c>
      <c r="DU59" s="947">
        <v>0</v>
      </c>
      <c r="DV59" s="947">
        <v>0</v>
      </c>
      <c r="DW59" s="947">
        <v>0</v>
      </c>
      <c r="DX59" s="947">
        <v>0</v>
      </c>
      <c r="DY59" s="947">
        <v>0</v>
      </c>
      <c r="DZ59" s="947">
        <v>0</v>
      </c>
      <c r="EA59" s="848"/>
      <c r="EB59" s="947">
        <v>0</v>
      </c>
      <c r="EC59" s="947">
        <v>0</v>
      </c>
      <c r="ED59" s="870"/>
      <c r="EE59" s="947">
        <v>0</v>
      </c>
      <c r="EF59" s="947">
        <v>0</v>
      </c>
      <c r="EG59" s="947">
        <v>0</v>
      </c>
      <c r="EH59" s="947">
        <v>0</v>
      </c>
      <c r="EI59" s="947">
        <v>0</v>
      </c>
      <c r="EJ59" s="947">
        <v>0</v>
      </c>
      <c r="EK59" s="947">
        <v>0</v>
      </c>
      <c r="EL59" s="947">
        <v>0</v>
      </c>
      <c r="EM59" s="947">
        <v>0</v>
      </c>
      <c r="EN59" s="947">
        <v>0</v>
      </c>
      <c r="EO59" s="947">
        <v>0</v>
      </c>
      <c r="EP59" s="947">
        <v>0</v>
      </c>
      <c r="EQ59" s="947">
        <v>0</v>
      </c>
      <c r="ER59" s="947">
        <v>0</v>
      </c>
      <c r="ES59" s="947">
        <v>0</v>
      </c>
      <c r="ET59" s="947">
        <v>0</v>
      </c>
      <c r="EU59" s="848"/>
      <c r="EV59" s="947">
        <v>0</v>
      </c>
      <c r="EW59" s="947">
        <v>0</v>
      </c>
      <c r="EX59" s="947">
        <v>0</v>
      </c>
      <c r="EY59" s="947">
        <v>0</v>
      </c>
      <c r="EZ59" s="947">
        <v>0</v>
      </c>
      <c r="FA59" s="947">
        <v>0</v>
      </c>
      <c r="FB59" s="947">
        <v>0</v>
      </c>
      <c r="FC59" s="947">
        <v>0</v>
      </c>
      <c r="FD59" s="947">
        <v>0</v>
      </c>
      <c r="FE59" s="947">
        <v>0</v>
      </c>
      <c r="FF59" s="947">
        <v>0</v>
      </c>
      <c r="FG59" s="947">
        <v>0</v>
      </c>
      <c r="FH59" s="947">
        <v>0</v>
      </c>
      <c r="FI59" s="947">
        <v>0</v>
      </c>
      <c r="FJ59" s="947">
        <v>0</v>
      </c>
      <c r="FK59" s="947">
        <v>0</v>
      </c>
      <c r="FL59" s="848"/>
      <c r="FM59" s="947">
        <v>0</v>
      </c>
      <c r="FN59" s="947">
        <v>0</v>
      </c>
      <c r="FO59" s="947">
        <v>0</v>
      </c>
      <c r="FP59" s="947">
        <v>0</v>
      </c>
      <c r="FQ59" s="947">
        <v>0</v>
      </c>
      <c r="FR59" s="947">
        <v>0</v>
      </c>
      <c r="FS59" s="947">
        <v>0</v>
      </c>
      <c r="FT59" s="947">
        <v>0</v>
      </c>
      <c r="FU59" s="947">
        <v>0</v>
      </c>
      <c r="FV59" s="947">
        <v>0</v>
      </c>
      <c r="FW59" s="947">
        <v>0</v>
      </c>
      <c r="FX59" s="947">
        <v>0</v>
      </c>
      <c r="FY59" s="947">
        <v>0</v>
      </c>
      <c r="FZ59" s="947">
        <v>0</v>
      </c>
      <c r="GA59" s="947">
        <v>0</v>
      </c>
      <c r="GB59" s="947">
        <v>0</v>
      </c>
      <c r="GC59" s="871"/>
      <c r="GD59" s="839"/>
      <c r="GE59" s="962"/>
      <c r="GF59" s="963"/>
      <c r="GG59" s="964"/>
      <c r="GH59" s="875"/>
      <c r="GI59" s="839"/>
      <c r="GJ59" s="962"/>
      <c r="GK59" s="963"/>
      <c r="GL59" s="964"/>
      <c r="GM59" s="876"/>
      <c r="GO59" s="891"/>
      <c r="GP59" s="891"/>
    </row>
    <row r="60" spans="1:198" ht="18" hidden="1" customHeight="1" outlineLevel="1">
      <c r="A60" s="878"/>
      <c r="B60" s="1141"/>
      <c r="C60" s="920" t="s">
        <v>879</v>
      </c>
      <c r="D60" s="816" t="s">
        <v>768</v>
      </c>
      <c r="E60" s="942"/>
      <c r="F60" s="849"/>
      <c r="G60" s="942"/>
      <c r="H60" s="849"/>
      <c r="I60" s="942"/>
      <c r="J60" s="849"/>
      <c r="K60" s="942"/>
      <c r="L60" s="839"/>
      <c r="M60" s="921"/>
      <c r="N60" s="882">
        <v>0</v>
      </c>
      <c r="O60" s="882">
        <v>0</v>
      </c>
      <c r="P60" s="882">
        <v>0</v>
      </c>
      <c r="Q60" s="882">
        <v>0</v>
      </c>
      <c r="R60" s="882">
        <v>0</v>
      </c>
      <c r="S60" s="882">
        <v>0</v>
      </c>
      <c r="T60" s="923">
        <v>0</v>
      </c>
      <c r="U60" s="923">
        <v>0</v>
      </c>
      <c r="V60" s="923">
        <v>0</v>
      </c>
      <c r="W60" s="923">
        <v>0</v>
      </c>
      <c r="X60" s="923">
        <v>0</v>
      </c>
      <c r="Y60" s="923">
        <v>0</v>
      </c>
      <c r="Z60" s="923">
        <v>0</v>
      </c>
      <c r="AA60" s="923">
        <v>0</v>
      </c>
      <c r="AB60" s="923">
        <v>0</v>
      </c>
      <c r="AC60" s="923">
        <v>0</v>
      </c>
      <c r="AD60" s="923">
        <v>0</v>
      </c>
      <c r="AE60" s="923">
        <v>0</v>
      </c>
      <c r="AF60" s="923">
        <v>0</v>
      </c>
      <c r="AG60" s="923">
        <v>0</v>
      </c>
      <c r="AH60" s="923">
        <v>0</v>
      </c>
      <c r="AI60" s="923">
        <v>0</v>
      </c>
      <c r="AJ60" s="923">
        <v>0</v>
      </c>
      <c r="AK60" s="923">
        <v>0</v>
      </c>
      <c r="AL60" s="882">
        <v>0</v>
      </c>
      <c r="AM60" s="922">
        <v>0</v>
      </c>
      <c r="AN60" s="882">
        <v>0</v>
      </c>
      <c r="AO60" s="862"/>
      <c r="AP60" s="961">
        <v>0</v>
      </c>
      <c r="AQ60" s="961">
        <v>0</v>
      </c>
      <c r="AR60" s="882">
        <v>0</v>
      </c>
      <c r="AS60" s="882">
        <v>0</v>
      </c>
      <c r="AT60" s="882">
        <v>0</v>
      </c>
      <c r="AU60" s="882">
        <v>0</v>
      </c>
      <c r="AV60" s="882">
        <v>0</v>
      </c>
      <c r="AW60" s="882">
        <v>0</v>
      </c>
      <c r="AX60" s="882">
        <v>0</v>
      </c>
      <c r="AY60" s="882">
        <v>0</v>
      </c>
      <c r="AZ60" s="882">
        <v>0</v>
      </c>
      <c r="BA60" s="882">
        <v>0</v>
      </c>
      <c r="BB60" s="882">
        <v>0</v>
      </c>
      <c r="BC60" s="882">
        <v>0</v>
      </c>
      <c r="BD60" s="930">
        <v>0</v>
      </c>
      <c r="BE60" s="930">
        <v>0</v>
      </c>
      <c r="BF60" s="930">
        <v>0</v>
      </c>
      <c r="BG60" s="930">
        <v>0</v>
      </c>
      <c r="BH60" s="930">
        <v>0</v>
      </c>
      <c r="BI60" s="930">
        <v>0</v>
      </c>
      <c r="BJ60" s="930">
        <v>0</v>
      </c>
      <c r="BK60" s="930">
        <v>0</v>
      </c>
      <c r="BL60" s="930">
        <v>0</v>
      </c>
      <c r="BM60" s="930">
        <v>0</v>
      </c>
      <c r="BN60" s="930">
        <v>0</v>
      </c>
      <c r="BO60" s="931">
        <v>0</v>
      </c>
      <c r="BP60" s="931">
        <v>0</v>
      </c>
      <c r="BQ60" s="882">
        <v>0</v>
      </c>
      <c r="BR60" s="882">
        <v>0</v>
      </c>
      <c r="BS60" s="865"/>
      <c r="BT60" s="961">
        <v>0</v>
      </c>
      <c r="BU60" s="961">
        <v>0</v>
      </c>
      <c r="BV60" s="882">
        <v>0</v>
      </c>
      <c r="BW60" s="882">
        <v>0</v>
      </c>
      <c r="BX60" s="882">
        <v>0</v>
      </c>
      <c r="BY60" s="882">
        <v>0</v>
      </c>
      <c r="BZ60" s="882">
        <v>0</v>
      </c>
      <c r="CA60" s="882">
        <v>0</v>
      </c>
      <c r="CB60" s="882">
        <v>0</v>
      </c>
      <c r="CC60" s="882">
        <v>0</v>
      </c>
      <c r="CD60" s="882">
        <v>0</v>
      </c>
      <c r="CE60" s="882">
        <v>0</v>
      </c>
      <c r="CF60" s="882">
        <v>0</v>
      </c>
      <c r="CG60" s="882">
        <v>0</v>
      </c>
      <c r="CH60" s="930">
        <v>0</v>
      </c>
      <c r="CI60" s="930">
        <v>0</v>
      </c>
      <c r="CJ60" s="930">
        <v>0</v>
      </c>
      <c r="CK60" s="930">
        <v>0</v>
      </c>
      <c r="CL60" s="930">
        <v>0</v>
      </c>
      <c r="CM60" s="930">
        <v>0</v>
      </c>
      <c r="CN60" s="930">
        <v>0</v>
      </c>
      <c r="CO60" s="930">
        <v>0</v>
      </c>
      <c r="CP60" s="930">
        <v>0</v>
      </c>
      <c r="CQ60" s="930">
        <v>0</v>
      </c>
      <c r="CR60" s="930">
        <v>0</v>
      </c>
      <c r="CS60" s="930">
        <v>0</v>
      </c>
      <c r="CT60" s="930">
        <v>0</v>
      </c>
      <c r="CU60" s="882">
        <v>0</v>
      </c>
      <c r="CV60" s="882">
        <v>0</v>
      </c>
      <c r="CW60" s="867"/>
      <c r="CX60" s="947">
        <v>0</v>
      </c>
      <c r="CY60" s="947">
        <v>0</v>
      </c>
      <c r="CZ60" s="947">
        <v>0</v>
      </c>
      <c r="DA60" s="947">
        <v>0</v>
      </c>
      <c r="DB60" s="947">
        <v>0</v>
      </c>
      <c r="DC60" s="947">
        <v>0</v>
      </c>
      <c r="DD60" s="947">
        <v>0</v>
      </c>
      <c r="DE60" s="947">
        <v>0</v>
      </c>
      <c r="DF60" s="947">
        <v>0</v>
      </c>
      <c r="DG60" s="947">
        <v>0</v>
      </c>
      <c r="DH60" s="947">
        <v>0</v>
      </c>
      <c r="DI60" s="947">
        <v>0</v>
      </c>
      <c r="DJ60" s="947">
        <v>0</v>
      </c>
      <c r="DK60" s="947">
        <v>0</v>
      </c>
      <c r="DL60" s="848"/>
      <c r="DM60" s="947">
        <v>0</v>
      </c>
      <c r="DN60" s="947">
        <v>0</v>
      </c>
      <c r="DO60" s="947">
        <v>0</v>
      </c>
      <c r="DP60" s="947">
        <v>0</v>
      </c>
      <c r="DQ60" s="947">
        <v>0</v>
      </c>
      <c r="DR60" s="947">
        <v>0</v>
      </c>
      <c r="DS60" s="947">
        <v>0</v>
      </c>
      <c r="DT60" s="947">
        <v>0</v>
      </c>
      <c r="DU60" s="947">
        <v>0</v>
      </c>
      <c r="DV60" s="947">
        <v>0</v>
      </c>
      <c r="DW60" s="947">
        <v>0</v>
      </c>
      <c r="DX60" s="947">
        <v>0</v>
      </c>
      <c r="DY60" s="947">
        <v>0</v>
      </c>
      <c r="DZ60" s="947">
        <v>0</v>
      </c>
      <c r="EA60" s="848"/>
      <c r="EB60" s="947">
        <v>0</v>
      </c>
      <c r="EC60" s="947">
        <v>0</v>
      </c>
      <c r="ED60" s="870"/>
      <c r="EE60" s="947">
        <v>0</v>
      </c>
      <c r="EF60" s="947">
        <v>0</v>
      </c>
      <c r="EG60" s="947">
        <v>0</v>
      </c>
      <c r="EH60" s="947">
        <v>0</v>
      </c>
      <c r="EI60" s="947">
        <v>0</v>
      </c>
      <c r="EJ60" s="947">
        <v>0</v>
      </c>
      <c r="EK60" s="947">
        <v>0</v>
      </c>
      <c r="EL60" s="947">
        <v>0</v>
      </c>
      <c r="EM60" s="947">
        <v>0</v>
      </c>
      <c r="EN60" s="947">
        <v>0</v>
      </c>
      <c r="EO60" s="947">
        <v>0</v>
      </c>
      <c r="EP60" s="947">
        <v>0</v>
      </c>
      <c r="EQ60" s="947">
        <v>0</v>
      </c>
      <c r="ER60" s="947">
        <v>0</v>
      </c>
      <c r="ES60" s="947">
        <v>0</v>
      </c>
      <c r="ET60" s="947">
        <v>0</v>
      </c>
      <c r="EU60" s="848"/>
      <c r="EV60" s="947">
        <v>0</v>
      </c>
      <c r="EW60" s="947">
        <v>0</v>
      </c>
      <c r="EX60" s="947">
        <v>0</v>
      </c>
      <c r="EY60" s="947">
        <v>0</v>
      </c>
      <c r="EZ60" s="947">
        <v>0</v>
      </c>
      <c r="FA60" s="947">
        <v>0</v>
      </c>
      <c r="FB60" s="947">
        <v>0</v>
      </c>
      <c r="FC60" s="947">
        <v>0</v>
      </c>
      <c r="FD60" s="947">
        <v>0</v>
      </c>
      <c r="FE60" s="947">
        <v>0</v>
      </c>
      <c r="FF60" s="947">
        <v>0</v>
      </c>
      <c r="FG60" s="947">
        <v>0</v>
      </c>
      <c r="FH60" s="947">
        <v>0</v>
      </c>
      <c r="FI60" s="947">
        <v>0</v>
      </c>
      <c r="FJ60" s="947">
        <v>0</v>
      </c>
      <c r="FK60" s="947">
        <v>0</v>
      </c>
      <c r="FL60" s="848"/>
      <c r="FM60" s="947">
        <v>0</v>
      </c>
      <c r="FN60" s="947">
        <v>0</v>
      </c>
      <c r="FO60" s="947">
        <v>0</v>
      </c>
      <c r="FP60" s="947">
        <v>0</v>
      </c>
      <c r="FQ60" s="947">
        <v>0</v>
      </c>
      <c r="FR60" s="947">
        <v>0</v>
      </c>
      <c r="FS60" s="947">
        <v>0</v>
      </c>
      <c r="FT60" s="947">
        <v>0</v>
      </c>
      <c r="FU60" s="947">
        <v>0</v>
      </c>
      <c r="FV60" s="947">
        <v>0</v>
      </c>
      <c r="FW60" s="947">
        <v>0</v>
      </c>
      <c r="FX60" s="947">
        <v>0</v>
      </c>
      <c r="FY60" s="947">
        <v>0</v>
      </c>
      <c r="FZ60" s="947">
        <v>0</v>
      </c>
      <c r="GA60" s="947">
        <v>0</v>
      </c>
      <c r="GB60" s="947">
        <v>0</v>
      </c>
      <c r="GC60" s="871"/>
      <c r="GD60" s="839"/>
      <c r="GE60" s="962"/>
      <c r="GF60" s="963"/>
      <c r="GG60" s="964"/>
      <c r="GH60" s="875"/>
      <c r="GI60" s="839"/>
      <c r="GJ60" s="962"/>
      <c r="GK60" s="963"/>
      <c r="GL60" s="964"/>
      <c r="GM60" s="876"/>
      <c r="GO60" s="891"/>
      <c r="GP60" s="891"/>
    </row>
    <row r="61" spans="1:198" ht="18" hidden="1" customHeight="1" outlineLevel="1" collapsed="1">
      <c r="A61" s="878"/>
      <c r="B61" s="1141"/>
      <c r="C61" s="965" t="s">
        <v>880</v>
      </c>
      <c r="D61" s="816" t="s">
        <v>768</v>
      </c>
      <c r="E61" s="966"/>
      <c r="F61" s="849"/>
      <c r="G61" s="966"/>
      <c r="H61" s="849"/>
      <c r="I61" s="966"/>
      <c r="J61" s="849"/>
      <c r="K61" s="966"/>
      <c r="L61" s="839"/>
      <c r="M61" s="921"/>
      <c r="N61" s="882">
        <v>0</v>
      </c>
      <c r="O61" s="882">
        <v>0</v>
      </c>
      <c r="P61" s="882">
        <v>0</v>
      </c>
      <c r="Q61" s="882">
        <v>0</v>
      </c>
      <c r="R61" s="882">
        <v>0</v>
      </c>
      <c r="S61" s="882">
        <v>0</v>
      </c>
      <c r="T61" s="923">
        <v>0</v>
      </c>
      <c r="U61" s="923">
        <v>0</v>
      </c>
      <c r="V61" s="923">
        <v>0</v>
      </c>
      <c r="W61" s="923">
        <v>0</v>
      </c>
      <c r="X61" s="923">
        <v>0</v>
      </c>
      <c r="Y61" s="923">
        <v>0</v>
      </c>
      <c r="Z61" s="923">
        <v>0</v>
      </c>
      <c r="AA61" s="892">
        <v>0</v>
      </c>
      <c r="AB61" s="892">
        <v>0</v>
      </c>
      <c r="AC61" s="892">
        <v>0</v>
      </c>
      <c r="AD61" s="892">
        <v>0</v>
      </c>
      <c r="AE61" s="892">
        <v>0</v>
      </c>
      <c r="AF61" s="892">
        <v>0</v>
      </c>
      <c r="AG61" s="892">
        <v>0</v>
      </c>
      <c r="AH61" s="892">
        <v>0</v>
      </c>
      <c r="AI61" s="892">
        <v>0</v>
      </c>
      <c r="AJ61" s="892">
        <v>0</v>
      </c>
      <c r="AK61" s="892">
        <v>0</v>
      </c>
      <c r="AL61" s="967">
        <v>0</v>
      </c>
      <c r="AM61" s="922">
        <v>0</v>
      </c>
      <c r="AN61" s="967">
        <v>0</v>
      </c>
      <c r="AO61" s="862"/>
      <c r="AP61" s="968">
        <v>0</v>
      </c>
      <c r="AQ61" s="968">
        <v>0</v>
      </c>
      <c r="AR61" s="882">
        <v>0</v>
      </c>
      <c r="AS61" s="882">
        <v>0</v>
      </c>
      <c r="AT61" s="882">
        <v>0</v>
      </c>
      <c r="AU61" s="882">
        <v>0</v>
      </c>
      <c r="AV61" s="882">
        <v>0</v>
      </c>
      <c r="AW61" s="882">
        <v>0</v>
      </c>
      <c r="AX61" s="882">
        <v>0</v>
      </c>
      <c r="AY61" s="882">
        <v>0</v>
      </c>
      <c r="AZ61" s="882">
        <v>0</v>
      </c>
      <c r="BA61" s="882">
        <v>0</v>
      </c>
      <c r="BB61" s="882">
        <v>0</v>
      </c>
      <c r="BC61" s="882">
        <v>0</v>
      </c>
      <c r="BD61" s="930">
        <v>0</v>
      </c>
      <c r="BE61" s="930">
        <v>0</v>
      </c>
      <c r="BF61" s="930">
        <v>0</v>
      </c>
      <c r="BG61" s="930">
        <v>0</v>
      </c>
      <c r="BH61" s="930">
        <v>0</v>
      </c>
      <c r="BI61" s="930">
        <v>0</v>
      </c>
      <c r="BJ61" s="930">
        <v>0</v>
      </c>
      <c r="BK61" s="930">
        <v>0</v>
      </c>
      <c r="BL61" s="930">
        <v>0</v>
      </c>
      <c r="BM61" s="930">
        <v>0</v>
      </c>
      <c r="BN61" s="930">
        <v>0</v>
      </c>
      <c r="BO61" s="931">
        <v>0</v>
      </c>
      <c r="BP61" s="931">
        <v>0</v>
      </c>
      <c r="BQ61" s="882">
        <v>0</v>
      </c>
      <c r="BR61" s="882">
        <v>0</v>
      </c>
      <c r="BS61" s="865"/>
      <c r="BT61" s="968">
        <v>0</v>
      </c>
      <c r="BU61" s="968">
        <v>0</v>
      </c>
      <c r="BV61" s="882">
        <v>0</v>
      </c>
      <c r="BW61" s="882">
        <v>0</v>
      </c>
      <c r="BX61" s="882">
        <v>0</v>
      </c>
      <c r="BY61" s="882">
        <v>0</v>
      </c>
      <c r="BZ61" s="882">
        <v>0</v>
      </c>
      <c r="CA61" s="882">
        <v>0</v>
      </c>
      <c r="CB61" s="882">
        <v>0</v>
      </c>
      <c r="CC61" s="882">
        <v>0</v>
      </c>
      <c r="CD61" s="882">
        <v>0</v>
      </c>
      <c r="CE61" s="882">
        <v>0</v>
      </c>
      <c r="CF61" s="882">
        <v>0</v>
      </c>
      <c r="CG61" s="882">
        <v>0</v>
      </c>
      <c r="CH61" s="930">
        <v>0</v>
      </c>
      <c r="CI61" s="930">
        <v>0</v>
      </c>
      <c r="CJ61" s="930">
        <v>0</v>
      </c>
      <c r="CK61" s="930">
        <v>0</v>
      </c>
      <c r="CL61" s="930">
        <v>0</v>
      </c>
      <c r="CM61" s="930">
        <v>0</v>
      </c>
      <c r="CN61" s="930">
        <v>0</v>
      </c>
      <c r="CO61" s="930">
        <v>0</v>
      </c>
      <c r="CP61" s="930">
        <v>0</v>
      </c>
      <c r="CQ61" s="930">
        <v>0</v>
      </c>
      <c r="CR61" s="930">
        <v>0</v>
      </c>
      <c r="CS61" s="931">
        <v>0</v>
      </c>
      <c r="CT61" s="931">
        <v>0</v>
      </c>
      <c r="CU61" s="882">
        <v>0</v>
      </c>
      <c r="CV61" s="882">
        <v>0</v>
      </c>
      <c r="CW61" s="867"/>
      <c r="CX61" s="954">
        <v>0</v>
      </c>
      <c r="CY61" s="954">
        <v>0</v>
      </c>
      <c r="CZ61" s="954">
        <v>0</v>
      </c>
      <c r="DA61" s="954">
        <v>0</v>
      </c>
      <c r="DB61" s="954">
        <v>0</v>
      </c>
      <c r="DC61" s="954">
        <v>0</v>
      </c>
      <c r="DD61" s="954">
        <v>0</v>
      </c>
      <c r="DE61" s="954">
        <v>0</v>
      </c>
      <c r="DF61" s="954">
        <v>0</v>
      </c>
      <c r="DG61" s="954">
        <v>0</v>
      </c>
      <c r="DH61" s="954">
        <v>0</v>
      </c>
      <c r="DI61" s="954">
        <v>0</v>
      </c>
      <c r="DJ61" s="954">
        <v>0</v>
      </c>
      <c r="DK61" s="954">
        <v>0</v>
      </c>
      <c r="DL61" s="848"/>
      <c r="DM61" s="954">
        <v>0</v>
      </c>
      <c r="DN61" s="954">
        <v>0</v>
      </c>
      <c r="DO61" s="954">
        <v>0</v>
      </c>
      <c r="DP61" s="954">
        <v>0</v>
      </c>
      <c r="DQ61" s="954">
        <v>0</v>
      </c>
      <c r="DR61" s="954">
        <v>0</v>
      </c>
      <c r="DS61" s="954">
        <v>0</v>
      </c>
      <c r="DT61" s="954">
        <v>0</v>
      </c>
      <c r="DU61" s="954">
        <v>0</v>
      </c>
      <c r="DV61" s="954">
        <v>0</v>
      </c>
      <c r="DW61" s="954">
        <v>0</v>
      </c>
      <c r="DX61" s="954">
        <v>0</v>
      </c>
      <c r="DY61" s="954">
        <v>0</v>
      </c>
      <c r="DZ61" s="954">
        <v>0</v>
      </c>
      <c r="EA61" s="848"/>
      <c r="EB61" s="954">
        <v>0</v>
      </c>
      <c r="EC61" s="954">
        <v>0</v>
      </c>
      <c r="ED61" s="870"/>
      <c r="EE61" s="954">
        <v>0</v>
      </c>
      <c r="EF61" s="954">
        <v>0</v>
      </c>
      <c r="EG61" s="954">
        <v>0</v>
      </c>
      <c r="EH61" s="954">
        <v>0</v>
      </c>
      <c r="EI61" s="954">
        <v>0</v>
      </c>
      <c r="EJ61" s="954">
        <v>0</v>
      </c>
      <c r="EK61" s="954">
        <v>0</v>
      </c>
      <c r="EL61" s="954">
        <v>0</v>
      </c>
      <c r="EM61" s="954">
        <v>0</v>
      </c>
      <c r="EN61" s="954">
        <v>0</v>
      </c>
      <c r="EO61" s="954">
        <v>0</v>
      </c>
      <c r="EP61" s="954">
        <v>0</v>
      </c>
      <c r="EQ61" s="954">
        <v>0</v>
      </c>
      <c r="ER61" s="954">
        <v>0</v>
      </c>
      <c r="ES61" s="954">
        <v>0</v>
      </c>
      <c r="ET61" s="954">
        <v>0</v>
      </c>
      <c r="EU61" s="848"/>
      <c r="EV61" s="954">
        <v>0</v>
      </c>
      <c r="EW61" s="954">
        <v>0</v>
      </c>
      <c r="EX61" s="954">
        <v>0</v>
      </c>
      <c r="EY61" s="954">
        <v>0</v>
      </c>
      <c r="EZ61" s="954">
        <v>0</v>
      </c>
      <c r="FA61" s="954">
        <v>0</v>
      </c>
      <c r="FB61" s="954">
        <v>0</v>
      </c>
      <c r="FC61" s="954">
        <v>0</v>
      </c>
      <c r="FD61" s="954">
        <v>0</v>
      </c>
      <c r="FE61" s="954">
        <v>0</v>
      </c>
      <c r="FF61" s="954">
        <v>0</v>
      </c>
      <c r="FG61" s="954">
        <v>0</v>
      </c>
      <c r="FH61" s="954">
        <v>0</v>
      </c>
      <c r="FI61" s="954">
        <v>0</v>
      </c>
      <c r="FJ61" s="954">
        <v>0</v>
      </c>
      <c r="FK61" s="954">
        <v>0</v>
      </c>
      <c r="FL61" s="848"/>
      <c r="FM61" s="954">
        <v>0</v>
      </c>
      <c r="FN61" s="954">
        <v>0</v>
      </c>
      <c r="FO61" s="954">
        <v>0</v>
      </c>
      <c r="FP61" s="954">
        <v>0</v>
      </c>
      <c r="FQ61" s="954">
        <v>0</v>
      </c>
      <c r="FR61" s="954">
        <v>0</v>
      </c>
      <c r="FS61" s="954">
        <v>0</v>
      </c>
      <c r="FT61" s="954">
        <v>0</v>
      </c>
      <c r="FU61" s="954">
        <v>0</v>
      </c>
      <c r="FV61" s="954">
        <v>0</v>
      </c>
      <c r="FW61" s="954">
        <v>0</v>
      </c>
      <c r="FX61" s="954">
        <v>0</v>
      </c>
      <c r="FY61" s="954">
        <v>0</v>
      </c>
      <c r="FZ61" s="954">
        <v>0</v>
      </c>
      <c r="GA61" s="954">
        <v>0</v>
      </c>
      <c r="GB61" s="954">
        <v>0</v>
      </c>
      <c r="GC61" s="871"/>
      <c r="GD61" s="839"/>
      <c r="GE61" s="969"/>
      <c r="GF61" s="970"/>
      <c r="GG61" s="971"/>
      <c r="GH61" s="875"/>
      <c r="GI61" s="839"/>
      <c r="GJ61" s="969"/>
      <c r="GK61" s="970"/>
      <c r="GL61" s="971"/>
      <c r="GM61" s="876"/>
      <c r="GO61" s="891"/>
      <c r="GP61" s="891"/>
    </row>
    <row r="62" spans="1:198" ht="18" hidden="1" customHeight="1" outlineLevel="1" collapsed="1">
      <c r="A62" s="878"/>
      <c r="B62" s="1141"/>
      <c r="C62" s="965" t="s">
        <v>881</v>
      </c>
      <c r="D62" s="816" t="s">
        <v>768</v>
      </c>
      <c r="E62" s="966"/>
      <c r="F62" s="849"/>
      <c r="G62" s="966"/>
      <c r="H62" s="849"/>
      <c r="I62" s="966"/>
      <c r="J62" s="849"/>
      <c r="K62" s="966"/>
      <c r="L62" s="839"/>
      <c r="M62" s="921"/>
      <c r="N62" s="882">
        <v>0</v>
      </c>
      <c r="O62" s="882">
        <v>0</v>
      </c>
      <c r="P62" s="882">
        <v>0</v>
      </c>
      <c r="Q62" s="882">
        <v>0</v>
      </c>
      <c r="R62" s="882">
        <v>0</v>
      </c>
      <c r="S62" s="882">
        <v>0</v>
      </c>
      <c r="T62" s="923">
        <v>0</v>
      </c>
      <c r="U62" s="923">
        <v>0</v>
      </c>
      <c r="V62" s="923">
        <v>0</v>
      </c>
      <c r="W62" s="923">
        <v>0</v>
      </c>
      <c r="X62" s="923">
        <v>0</v>
      </c>
      <c r="Y62" s="923">
        <v>0</v>
      </c>
      <c r="Z62" s="923">
        <v>0</v>
      </c>
      <c r="AA62" s="972">
        <v>0</v>
      </c>
      <c r="AB62" s="972">
        <v>0</v>
      </c>
      <c r="AC62" s="972">
        <v>0</v>
      </c>
      <c r="AD62" s="972">
        <v>0</v>
      </c>
      <c r="AE62" s="972">
        <v>0</v>
      </c>
      <c r="AF62" s="972">
        <v>0</v>
      </c>
      <c r="AG62" s="972">
        <v>0</v>
      </c>
      <c r="AH62" s="972">
        <v>0</v>
      </c>
      <c r="AI62" s="972">
        <v>0</v>
      </c>
      <c r="AJ62" s="972">
        <v>0</v>
      </c>
      <c r="AK62" s="972">
        <v>0</v>
      </c>
      <c r="AL62" s="967">
        <v>0</v>
      </c>
      <c r="AM62" s="922">
        <v>0</v>
      </c>
      <c r="AN62" s="967">
        <v>0</v>
      </c>
      <c r="AO62" s="862"/>
      <c r="AP62" s="968">
        <v>0</v>
      </c>
      <c r="AQ62" s="968">
        <v>0</v>
      </c>
      <c r="AR62" s="882">
        <v>0</v>
      </c>
      <c r="AS62" s="882">
        <v>0</v>
      </c>
      <c r="AT62" s="882">
        <v>0</v>
      </c>
      <c r="AU62" s="882">
        <v>0</v>
      </c>
      <c r="AV62" s="882">
        <v>0</v>
      </c>
      <c r="AW62" s="882">
        <v>0</v>
      </c>
      <c r="AX62" s="882">
        <v>0</v>
      </c>
      <c r="AY62" s="882">
        <v>0</v>
      </c>
      <c r="AZ62" s="882">
        <v>0</v>
      </c>
      <c r="BA62" s="882">
        <v>0</v>
      </c>
      <c r="BB62" s="882">
        <v>0</v>
      </c>
      <c r="BC62" s="882">
        <v>0</v>
      </c>
      <c r="BD62" s="930">
        <v>0</v>
      </c>
      <c r="BE62" s="930">
        <v>0</v>
      </c>
      <c r="BF62" s="930">
        <v>0</v>
      </c>
      <c r="BG62" s="930">
        <v>0</v>
      </c>
      <c r="BH62" s="930">
        <v>0</v>
      </c>
      <c r="BI62" s="930">
        <v>0</v>
      </c>
      <c r="BJ62" s="930">
        <v>0</v>
      </c>
      <c r="BK62" s="930">
        <v>0</v>
      </c>
      <c r="BL62" s="930">
        <v>0</v>
      </c>
      <c r="BM62" s="930">
        <v>0</v>
      </c>
      <c r="BN62" s="930">
        <v>0</v>
      </c>
      <c r="BO62" s="931">
        <v>0</v>
      </c>
      <c r="BP62" s="931">
        <v>0</v>
      </c>
      <c r="BQ62" s="882">
        <v>0</v>
      </c>
      <c r="BR62" s="882">
        <v>0</v>
      </c>
      <c r="BS62" s="865"/>
      <c r="BT62" s="968">
        <v>0</v>
      </c>
      <c r="BU62" s="968">
        <v>0</v>
      </c>
      <c r="BV62" s="882">
        <v>0</v>
      </c>
      <c r="BW62" s="882">
        <v>0</v>
      </c>
      <c r="BX62" s="882">
        <v>0</v>
      </c>
      <c r="BY62" s="882">
        <v>0</v>
      </c>
      <c r="BZ62" s="882">
        <v>0</v>
      </c>
      <c r="CA62" s="882">
        <v>0</v>
      </c>
      <c r="CB62" s="882">
        <v>0</v>
      </c>
      <c r="CC62" s="882">
        <v>0</v>
      </c>
      <c r="CD62" s="882">
        <v>0</v>
      </c>
      <c r="CE62" s="882">
        <v>0</v>
      </c>
      <c r="CF62" s="882">
        <v>0</v>
      </c>
      <c r="CG62" s="882">
        <v>0</v>
      </c>
      <c r="CH62" s="930">
        <v>0</v>
      </c>
      <c r="CI62" s="930">
        <v>0</v>
      </c>
      <c r="CJ62" s="930">
        <v>0</v>
      </c>
      <c r="CK62" s="930">
        <v>0</v>
      </c>
      <c r="CL62" s="930">
        <v>0</v>
      </c>
      <c r="CM62" s="930">
        <v>0</v>
      </c>
      <c r="CN62" s="930">
        <v>0</v>
      </c>
      <c r="CO62" s="930">
        <v>0</v>
      </c>
      <c r="CP62" s="930">
        <v>0</v>
      </c>
      <c r="CQ62" s="930">
        <v>0</v>
      </c>
      <c r="CR62" s="930">
        <v>0</v>
      </c>
      <c r="CS62" s="931">
        <v>0</v>
      </c>
      <c r="CT62" s="931">
        <v>0</v>
      </c>
      <c r="CU62" s="882">
        <v>0</v>
      </c>
      <c r="CV62" s="882">
        <v>0</v>
      </c>
      <c r="CW62" s="867"/>
      <c r="CX62" s="954">
        <v>0</v>
      </c>
      <c r="CY62" s="954">
        <v>0</v>
      </c>
      <c r="CZ62" s="954">
        <v>0</v>
      </c>
      <c r="DA62" s="954">
        <v>0</v>
      </c>
      <c r="DB62" s="954">
        <v>0</v>
      </c>
      <c r="DC62" s="954">
        <v>0</v>
      </c>
      <c r="DD62" s="954">
        <v>0</v>
      </c>
      <c r="DE62" s="954">
        <v>0</v>
      </c>
      <c r="DF62" s="954">
        <v>0</v>
      </c>
      <c r="DG62" s="954">
        <v>0</v>
      </c>
      <c r="DH62" s="954">
        <v>0</v>
      </c>
      <c r="DI62" s="954">
        <v>0</v>
      </c>
      <c r="DJ62" s="954">
        <v>0</v>
      </c>
      <c r="DK62" s="954">
        <v>0</v>
      </c>
      <c r="DL62" s="848"/>
      <c r="DM62" s="954">
        <v>0</v>
      </c>
      <c r="DN62" s="954">
        <v>0</v>
      </c>
      <c r="DO62" s="954">
        <v>0</v>
      </c>
      <c r="DP62" s="954">
        <v>0</v>
      </c>
      <c r="DQ62" s="954">
        <v>0</v>
      </c>
      <c r="DR62" s="954">
        <v>0</v>
      </c>
      <c r="DS62" s="954">
        <v>0</v>
      </c>
      <c r="DT62" s="954">
        <v>0</v>
      </c>
      <c r="DU62" s="954">
        <v>0</v>
      </c>
      <c r="DV62" s="954">
        <v>0</v>
      </c>
      <c r="DW62" s="954">
        <v>0</v>
      </c>
      <c r="DX62" s="954">
        <v>0</v>
      </c>
      <c r="DY62" s="954">
        <v>0</v>
      </c>
      <c r="DZ62" s="954">
        <v>0</v>
      </c>
      <c r="EA62" s="848"/>
      <c r="EB62" s="954">
        <v>0</v>
      </c>
      <c r="EC62" s="954">
        <v>0</v>
      </c>
      <c r="ED62" s="870"/>
      <c r="EE62" s="954">
        <v>0</v>
      </c>
      <c r="EF62" s="954">
        <v>0</v>
      </c>
      <c r="EG62" s="954">
        <v>0</v>
      </c>
      <c r="EH62" s="954">
        <v>0</v>
      </c>
      <c r="EI62" s="954">
        <v>0</v>
      </c>
      <c r="EJ62" s="954">
        <v>0</v>
      </c>
      <c r="EK62" s="954">
        <v>0</v>
      </c>
      <c r="EL62" s="954">
        <v>0</v>
      </c>
      <c r="EM62" s="954">
        <v>0</v>
      </c>
      <c r="EN62" s="954">
        <v>0</v>
      </c>
      <c r="EO62" s="954">
        <v>0</v>
      </c>
      <c r="EP62" s="954">
        <v>0</v>
      </c>
      <c r="EQ62" s="954">
        <v>0</v>
      </c>
      <c r="ER62" s="954">
        <v>0</v>
      </c>
      <c r="ES62" s="954">
        <v>0</v>
      </c>
      <c r="ET62" s="954">
        <v>0</v>
      </c>
      <c r="EU62" s="848"/>
      <c r="EV62" s="954">
        <v>0</v>
      </c>
      <c r="EW62" s="954">
        <v>0</v>
      </c>
      <c r="EX62" s="954">
        <v>0</v>
      </c>
      <c r="EY62" s="954">
        <v>0</v>
      </c>
      <c r="EZ62" s="954">
        <v>0</v>
      </c>
      <c r="FA62" s="954">
        <v>0</v>
      </c>
      <c r="FB62" s="954">
        <v>0</v>
      </c>
      <c r="FC62" s="954">
        <v>0</v>
      </c>
      <c r="FD62" s="954">
        <v>0</v>
      </c>
      <c r="FE62" s="954">
        <v>0</v>
      </c>
      <c r="FF62" s="954">
        <v>0</v>
      </c>
      <c r="FG62" s="954">
        <v>0</v>
      </c>
      <c r="FH62" s="954">
        <v>0</v>
      </c>
      <c r="FI62" s="954">
        <v>0</v>
      </c>
      <c r="FJ62" s="954">
        <v>0</v>
      </c>
      <c r="FK62" s="954">
        <v>0</v>
      </c>
      <c r="FL62" s="848"/>
      <c r="FM62" s="954">
        <v>0</v>
      </c>
      <c r="FN62" s="954">
        <v>0</v>
      </c>
      <c r="FO62" s="954">
        <v>0</v>
      </c>
      <c r="FP62" s="954">
        <v>0</v>
      </c>
      <c r="FQ62" s="954">
        <v>0</v>
      </c>
      <c r="FR62" s="954">
        <v>0</v>
      </c>
      <c r="FS62" s="954">
        <v>0</v>
      </c>
      <c r="FT62" s="954">
        <v>0</v>
      </c>
      <c r="FU62" s="954">
        <v>0</v>
      </c>
      <c r="FV62" s="954">
        <v>0</v>
      </c>
      <c r="FW62" s="954">
        <v>0</v>
      </c>
      <c r="FX62" s="954">
        <v>0</v>
      </c>
      <c r="FY62" s="954">
        <v>0</v>
      </c>
      <c r="FZ62" s="954">
        <v>0</v>
      </c>
      <c r="GA62" s="954">
        <v>0</v>
      </c>
      <c r="GB62" s="954">
        <v>0</v>
      </c>
      <c r="GC62" s="871"/>
      <c r="GD62" s="839"/>
      <c r="GE62" s="969"/>
      <c r="GF62" s="970"/>
      <c r="GG62" s="971"/>
      <c r="GH62" s="875"/>
      <c r="GI62" s="839"/>
      <c r="GJ62" s="969"/>
      <c r="GK62" s="970"/>
      <c r="GL62" s="971"/>
      <c r="GM62" s="876"/>
      <c r="GO62" s="891"/>
      <c r="GP62" s="891"/>
    </row>
    <row r="63" spans="1:198" ht="18" hidden="1" customHeight="1" outlineLevel="1">
      <c r="A63" s="878"/>
      <c r="B63" s="1141"/>
      <c r="C63" s="965" t="s">
        <v>882</v>
      </c>
      <c r="D63" s="816" t="s">
        <v>768</v>
      </c>
      <c r="E63" s="966"/>
      <c r="F63" s="849"/>
      <c r="G63" s="966"/>
      <c r="H63" s="849"/>
      <c r="I63" s="966"/>
      <c r="J63" s="849"/>
      <c r="K63" s="966"/>
      <c r="L63" s="839"/>
      <c r="M63" s="921"/>
      <c r="N63" s="882">
        <v>0</v>
      </c>
      <c r="O63" s="882">
        <v>0</v>
      </c>
      <c r="P63" s="882">
        <v>0</v>
      </c>
      <c r="Q63" s="882">
        <v>0</v>
      </c>
      <c r="R63" s="882">
        <v>0</v>
      </c>
      <c r="S63" s="882">
        <v>0</v>
      </c>
      <c r="T63" s="923">
        <v>0</v>
      </c>
      <c r="U63" s="923">
        <v>0</v>
      </c>
      <c r="V63" s="923">
        <v>0</v>
      </c>
      <c r="W63" s="923">
        <v>0</v>
      </c>
      <c r="X63" s="923">
        <v>0</v>
      </c>
      <c r="Y63" s="923">
        <v>0</v>
      </c>
      <c r="Z63" s="923">
        <v>0</v>
      </c>
      <c r="AA63" s="972">
        <v>0</v>
      </c>
      <c r="AB63" s="972">
        <v>0</v>
      </c>
      <c r="AC63" s="972">
        <v>0</v>
      </c>
      <c r="AD63" s="972">
        <v>0</v>
      </c>
      <c r="AE63" s="972">
        <v>0</v>
      </c>
      <c r="AF63" s="972">
        <v>0</v>
      </c>
      <c r="AG63" s="972">
        <v>0</v>
      </c>
      <c r="AH63" s="972">
        <v>0</v>
      </c>
      <c r="AI63" s="972">
        <v>0</v>
      </c>
      <c r="AJ63" s="972">
        <v>0</v>
      </c>
      <c r="AK63" s="972">
        <v>0</v>
      </c>
      <c r="AL63" s="967">
        <v>0</v>
      </c>
      <c r="AM63" s="922">
        <v>0</v>
      </c>
      <c r="AN63" s="967">
        <v>0</v>
      </c>
      <c r="AO63" s="862"/>
      <c r="AP63" s="968">
        <v>0</v>
      </c>
      <c r="AQ63" s="968">
        <v>0</v>
      </c>
      <c r="AR63" s="882">
        <v>0</v>
      </c>
      <c r="AS63" s="882">
        <v>0</v>
      </c>
      <c r="AT63" s="882">
        <v>0</v>
      </c>
      <c r="AU63" s="882">
        <v>0</v>
      </c>
      <c r="AV63" s="882">
        <v>0</v>
      </c>
      <c r="AW63" s="882">
        <v>0</v>
      </c>
      <c r="AX63" s="882">
        <v>0</v>
      </c>
      <c r="AY63" s="882">
        <v>0</v>
      </c>
      <c r="AZ63" s="882">
        <v>0</v>
      </c>
      <c r="BA63" s="882">
        <v>0</v>
      </c>
      <c r="BB63" s="882">
        <v>0</v>
      </c>
      <c r="BC63" s="882">
        <v>0</v>
      </c>
      <c r="BD63" s="930">
        <v>0</v>
      </c>
      <c r="BE63" s="930">
        <v>0</v>
      </c>
      <c r="BF63" s="930">
        <v>0</v>
      </c>
      <c r="BG63" s="930">
        <v>0</v>
      </c>
      <c r="BH63" s="930">
        <v>0</v>
      </c>
      <c r="BI63" s="930">
        <v>0</v>
      </c>
      <c r="BJ63" s="930">
        <v>0</v>
      </c>
      <c r="BK63" s="930">
        <v>0</v>
      </c>
      <c r="BL63" s="930">
        <v>0</v>
      </c>
      <c r="BM63" s="930">
        <v>0</v>
      </c>
      <c r="BN63" s="930">
        <v>0</v>
      </c>
      <c r="BO63" s="931">
        <v>0</v>
      </c>
      <c r="BP63" s="931">
        <v>0</v>
      </c>
      <c r="BQ63" s="882">
        <v>0</v>
      </c>
      <c r="BR63" s="882">
        <v>0</v>
      </c>
      <c r="BS63" s="865"/>
      <c r="BT63" s="968">
        <v>0</v>
      </c>
      <c r="BU63" s="968">
        <v>0</v>
      </c>
      <c r="BV63" s="882">
        <v>0</v>
      </c>
      <c r="BW63" s="882">
        <v>0</v>
      </c>
      <c r="BX63" s="882">
        <v>0</v>
      </c>
      <c r="BY63" s="882">
        <v>0</v>
      </c>
      <c r="BZ63" s="882">
        <v>0</v>
      </c>
      <c r="CA63" s="882">
        <v>0</v>
      </c>
      <c r="CB63" s="882">
        <v>0</v>
      </c>
      <c r="CC63" s="882">
        <v>0</v>
      </c>
      <c r="CD63" s="882">
        <v>0</v>
      </c>
      <c r="CE63" s="882">
        <v>0</v>
      </c>
      <c r="CF63" s="882">
        <v>0</v>
      </c>
      <c r="CG63" s="882">
        <v>0</v>
      </c>
      <c r="CH63" s="930">
        <v>0</v>
      </c>
      <c r="CI63" s="930">
        <v>0</v>
      </c>
      <c r="CJ63" s="930">
        <v>0</v>
      </c>
      <c r="CK63" s="930">
        <v>0</v>
      </c>
      <c r="CL63" s="930">
        <v>0</v>
      </c>
      <c r="CM63" s="930">
        <v>0</v>
      </c>
      <c r="CN63" s="930">
        <v>0</v>
      </c>
      <c r="CO63" s="930">
        <v>0</v>
      </c>
      <c r="CP63" s="930">
        <v>0</v>
      </c>
      <c r="CQ63" s="930">
        <v>0</v>
      </c>
      <c r="CR63" s="930">
        <v>0</v>
      </c>
      <c r="CS63" s="931">
        <v>0</v>
      </c>
      <c r="CT63" s="931">
        <v>0</v>
      </c>
      <c r="CU63" s="882">
        <v>0</v>
      </c>
      <c r="CV63" s="882">
        <v>0</v>
      </c>
      <c r="CW63" s="867"/>
      <c r="CX63" s="954">
        <v>0</v>
      </c>
      <c r="CY63" s="954">
        <v>0</v>
      </c>
      <c r="CZ63" s="954">
        <v>0</v>
      </c>
      <c r="DA63" s="954">
        <v>0</v>
      </c>
      <c r="DB63" s="954">
        <v>0</v>
      </c>
      <c r="DC63" s="954">
        <v>0</v>
      </c>
      <c r="DD63" s="954">
        <v>0</v>
      </c>
      <c r="DE63" s="954">
        <v>0</v>
      </c>
      <c r="DF63" s="954">
        <v>0</v>
      </c>
      <c r="DG63" s="954">
        <v>0</v>
      </c>
      <c r="DH63" s="954">
        <v>0</v>
      </c>
      <c r="DI63" s="954">
        <v>0</v>
      </c>
      <c r="DJ63" s="954">
        <v>0</v>
      </c>
      <c r="DK63" s="954">
        <v>0</v>
      </c>
      <c r="DL63" s="848"/>
      <c r="DM63" s="954">
        <v>0</v>
      </c>
      <c r="DN63" s="954">
        <v>0</v>
      </c>
      <c r="DO63" s="954">
        <v>0</v>
      </c>
      <c r="DP63" s="954">
        <v>0</v>
      </c>
      <c r="DQ63" s="954">
        <v>0</v>
      </c>
      <c r="DR63" s="954">
        <v>0</v>
      </c>
      <c r="DS63" s="954">
        <v>0</v>
      </c>
      <c r="DT63" s="954">
        <v>0</v>
      </c>
      <c r="DU63" s="954">
        <v>0</v>
      </c>
      <c r="DV63" s="954">
        <v>0</v>
      </c>
      <c r="DW63" s="954">
        <v>0</v>
      </c>
      <c r="DX63" s="954">
        <v>0</v>
      </c>
      <c r="DY63" s="954">
        <v>0</v>
      </c>
      <c r="DZ63" s="954">
        <v>0</v>
      </c>
      <c r="EA63" s="848"/>
      <c r="EB63" s="954">
        <v>0</v>
      </c>
      <c r="EC63" s="954">
        <v>0</v>
      </c>
      <c r="ED63" s="870"/>
      <c r="EE63" s="954">
        <v>0</v>
      </c>
      <c r="EF63" s="954">
        <v>0</v>
      </c>
      <c r="EG63" s="954">
        <v>0</v>
      </c>
      <c r="EH63" s="954">
        <v>0</v>
      </c>
      <c r="EI63" s="954">
        <v>0</v>
      </c>
      <c r="EJ63" s="954">
        <v>0</v>
      </c>
      <c r="EK63" s="954">
        <v>0</v>
      </c>
      <c r="EL63" s="954">
        <v>0</v>
      </c>
      <c r="EM63" s="954">
        <v>0</v>
      </c>
      <c r="EN63" s="954">
        <v>0</v>
      </c>
      <c r="EO63" s="954">
        <v>0</v>
      </c>
      <c r="EP63" s="954">
        <v>0</v>
      </c>
      <c r="EQ63" s="954">
        <v>0</v>
      </c>
      <c r="ER63" s="954">
        <v>0</v>
      </c>
      <c r="ES63" s="954">
        <v>0</v>
      </c>
      <c r="ET63" s="954">
        <v>0</v>
      </c>
      <c r="EU63" s="848"/>
      <c r="EV63" s="954">
        <v>0</v>
      </c>
      <c r="EW63" s="954">
        <v>0</v>
      </c>
      <c r="EX63" s="954">
        <v>0</v>
      </c>
      <c r="EY63" s="954">
        <v>0</v>
      </c>
      <c r="EZ63" s="954">
        <v>0</v>
      </c>
      <c r="FA63" s="954">
        <v>0</v>
      </c>
      <c r="FB63" s="954">
        <v>0</v>
      </c>
      <c r="FC63" s="954">
        <v>0</v>
      </c>
      <c r="FD63" s="954">
        <v>0</v>
      </c>
      <c r="FE63" s="954">
        <v>0</v>
      </c>
      <c r="FF63" s="954">
        <v>0</v>
      </c>
      <c r="FG63" s="954">
        <v>0</v>
      </c>
      <c r="FH63" s="954">
        <v>0</v>
      </c>
      <c r="FI63" s="954">
        <v>0</v>
      </c>
      <c r="FJ63" s="954">
        <v>0</v>
      </c>
      <c r="FK63" s="954">
        <v>0</v>
      </c>
      <c r="FL63" s="848"/>
      <c r="FM63" s="954">
        <v>0</v>
      </c>
      <c r="FN63" s="954">
        <v>0</v>
      </c>
      <c r="FO63" s="954">
        <v>0</v>
      </c>
      <c r="FP63" s="954">
        <v>0</v>
      </c>
      <c r="FQ63" s="954">
        <v>0</v>
      </c>
      <c r="FR63" s="954">
        <v>0</v>
      </c>
      <c r="FS63" s="954">
        <v>0</v>
      </c>
      <c r="FT63" s="954">
        <v>0</v>
      </c>
      <c r="FU63" s="954">
        <v>0</v>
      </c>
      <c r="FV63" s="954">
        <v>0</v>
      </c>
      <c r="FW63" s="954">
        <v>0</v>
      </c>
      <c r="FX63" s="954">
        <v>0</v>
      </c>
      <c r="FY63" s="954">
        <v>0</v>
      </c>
      <c r="FZ63" s="954">
        <v>0</v>
      </c>
      <c r="GA63" s="954">
        <v>0</v>
      </c>
      <c r="GB63" s="954">
        <v>0</v>
      </c>
      <c r="GC63" s="871"/>
      <c r="GD63" s="839"/>
      <c r="GE63" s="969"/>
      <c r="GF63" s="970"/>
      <c r="GG63" s="971"/>
      <c r="GH63" s="875"/>
      <c r="GI63" s="839"/>
      <c r="GJ63" s="969"/>
      <c r="GK63" s="970"/>
      <c r="GL63" s="971"/>
      <c r="GM63" s="876"/>
      <c r="GO63" s="891"/>
      <c r="GP63" s="891"/>
    </row>
    <row r="64" spans="1:198" ht="18" hidden="1" customHeight="1" outlineLevel="1">
      <c r="A64" s="878"/>
      <c r="B64" s="1141"/>
      <c r="C64" s="965" t="s">
        <v>883</v>
      </c>
      <c r="D64" s="816" t="s">
        <v>768</v>
      </c>
      <c r="E64" s="966"/>
      <c r="F64" s="849"/>
      <c r="G64" s="966"/>
      <c r="H64" s="849"/>
      <c r="I64" s="966"/>
      <c r="J64" s="849"/>
      <c r="K64" s="966"/>
      <c r="L64" s="839"/>
      <c r="M64" s="921"/>
      <c r="N64" s="882">
        <v>0</v>
      </c>
      <c r="O64" s="882">
        <v>0</v>
      </c>
      <c r="P64" s="882">
        <v>0</v>
      </c>
      <c r="Q64" s="882">
        <v>0</v>
      </c>
      <c r="R64" s="882">
        <v>0</v>
      </c>
      <c r="S64" s="882">
        <v>0</v>
      </c>
      <c r="T64" s="923">
        <v>0</v>
      </c>
      <c r="U64" s="923">
        <v>0</v>
      </c>
      <c r="V64" s="923">
        <v>0</v>
      </c>
      <c r="W64" s="923">
        <v>0</v>
      </c>
      <c r="X64" s="923">
        <v>0</v>
      </c>
      <c r="Y64" s="923">
        <v>0</v>
      </c>
      <c r="Z64" s="923">
        <v>0</v>
      </c>
      <c r="AA64" s="972">
        <v>0</v>
      </c>
      <c r="AB64" s="972">
        <v>0</v>
      </c>
      <c r="AC64" s="972">
        <v>0</v>
      </c>
      <c r="AD64" s="972">
        <v>0</v>
      </c>
      <c r="AE64" s="972">
        <v>0</v>
      </c>
      <c r="AF64" s="972">
        <v>0</v>
      </c>
      <c r="AG64" s="972">
        <v>0</v>
      </c>
      <c r="AH64" s="972">
        <v>0</v>
      </c>
      <c r="AI64" s="972">
        <v>0</v>
      </c>
      <c r="AJ64" s="972">
        <v>0</v>
      </c>
      <c r="AK64" s="972">
        <v>0</v>
      </c>
      <c r="AL64" s="967">
        <v>0</v>
      </c>
      <c r="AM64" s="922">
        <v>0</v>
      </c>
      <c r="AN64" s="967">
        <v>0</v>
      </c>
      <c r="AO64" s="862"/>
      <c r="AP64" s="968">
        <v>0</v>
      </c>
      <c r="AQ64" s="968">
        <v>0</v>
      </c>
      <c r="AR64" s="882">
        <v>0</v>
      </c>
      <c r="AS64" s="882">
        <v>0</v>
      </c>
      <c r="AT64" s="882">
        <v>0</v>
      </c>
      <c r="AU64" s="882">
        <v>0</v>
      </c>
      <c r="AV64" s="882">
        <v>0</v>
      </c>
      <c r="AW64" s="882">
        <v>0</v>
      </c>
      <c r="AX64" s="882">
        <v>0</v>
      </c>
      <c r="AY64" s="882">
        <v>0</v>
      </c>
      <c r="AZ64" s="882">
        <v>0</v>
      </c>
      <c r="BA64" s="882">
        <v>0</v>
      </c>
      <c r="BB64" s="882">
        <v>0</v>
      </c>
      <c r="BC64" s="882">
        <v>0</v>
      </c>
      <c r="BD64" s="930">
        <v>0</v>
      </c>
      <c r="BE64" s="930">
        <v>0</v>
      </c>
      <c r="BF64" s="930">
        <v>0</v>
      </c>
      <c r="BG64" s="930">
        <v>0</v>
      </c>
      <c r="BH64" s="930">
        <v>0</v>
      </c>
      <c r="BI64" s="930">
        <v>0</v>
      </c>
      <c r="BJ64" s="930">
        <v>0</v>
      </c>
      <c r="BK64" s="930">
        <v>0</v>
      </c>
      <c r="BL64" s="930">
        <v>0</v>
      </c>
      <c r="BM64" s="930">
        <v>0</v>
      </c>
      <c r="BN64" s="930">
        <v>0</v>
      </c>
      <c r="BO64" s="931">
        <v>0</v>
      </c>
      <c r="BP64" s="931">
        <v>0</v>
      </c>
      <c r="BQ64" s="882">
        <v>0</v>
      </c>
      <c r="BR64" s="882">
        <v>0</v>
      </c>
      <c r="BS64" s="865"/>
      <c r="BT64" s="968">
        <v>0</v>
      </c>
      <c r="BU64" s="968">
        <v>0</v>
      </c>
      <c r="BV64" s="882">
        <v>0</v>
      </c>
      <c r="BW64" s="882">
        <v>0</v>
      </c>
      <c r="BX64" s="882">
        <v>0</v>
      </c>
      <c r="BY64" s="882">
        <v>0</v>
      </c>
      <c r="BZ64" s="882">
        <v>0</v>
      </c>
      <c r="CA64" s="882">
        <v>0</v>
      </c>
      <c r="CB64" s="882">
        <v>0</v>
      </c>
      <c r="CC64" s="882">
        <v>0</v>
      </c>
      <c r="CD64" s="882">
        <v>0</v>
      </c>
      <c r="CE64" s="882">
        <v>0</v>
      </c>
      <c r="CF64" s="882">
        <v>0</v>
      </c>
      <c r="CG64" s="882">
        <v>0</v>
      </c>
      <c r="CH64" s="930">
        <v>0</v>
      </c>
      <c r="CI64" s="930">
        <v>0</v>
      </c>
      <c r="CJ64" s="930">
        <v>0</v>
      </c>
      <c r="CK64" s="930">
        <v>0</v>
      </c>
      <c r="CL64" s="930">
        <v>0</v>
      </c>
      <c r="CM64" s="930">
        <v>0</v>
      </c>
      <c r="CN64" s="930">
        <v>0</v>
      </c>
      <c r="CO64" s="930">
        <v>0</v>
      </c>
      <c r="CP64" s="930">
        <v>0</v>
      </c>
      <c r="CQ64" s="930">
        <v>0</v>
      </c>
      <c r="CR64" s="930">
        <v>0</v>
      </c>
      <c r="CS64" s="931">
        <v>0</v>
      </c>
      <c r="CT64" s="931">
        <v>0</v>
      </c>
      <c r="CU64" s="882">
        <v>0</v>
      </c>
      <c r="CV64" s="882">
        <v>0</v>
      </c>
      <c r="CW64" s="867"/>
      <c r="CX64" s="954">
        <v>0</v>
      </c>
      <c r="CY64" s="954">
        <v>0</v>
      </c>
      <c r="CZ64" s="954">
        <v>0</v>
      </c>
      <c r="DA64" s="954">
        <v>0</v>
      </c>
      <c r="DB64" s="954">
        <v>0</v>
      </c>
      <c r="DC64" s="954">
        <v>0</v>
      </c>
      <c r="DD64" s="954">
        <v>0</v>
      </c>
      <c r="DE64" s="954">
        <v>0</v>
      </c>
      <c r="DF64" s="954">
        <v>0</v>
      </c>
      <c r="DG64" s="954">
        <v>0</v>
      </c>
      <c r="DH64" s="954">
        <v>0</v>
      </c>
      <c r="DI64" s="954">
        <v>0</v>
      </c>
      <c r="DJ64" s="954">
        <v>0</v>
      </c>
      <c r="DK64" s="954">
        <v>0</v>
      </c>
      <c r="DL64" s="848"/>
      <c r="DM64" s="954">
        <v>0</v>
      </c>
      <c r="DN64" s="954">
        <v>0</v>
      </c>
      <c r="DO64" s="954">
        <v>0</v>
      </c>
      <c r="DP64" s="954">
        <v>0</v>
      </c>
      <c r="DQ64" s="954">
        <v>0</v>
      </c>
      <c r="DR64" s="954">
        <v>0</v>
      </c>
      <c r="DS64" s="954">
        <v>0</v>
      </c>
      <c r="DT64" s="954">
        <v>0</v>
      </c>
      <c r="DU64" s="954">
        <v>0</v>
      </c>
      <c r="DV64" s="954">
        <v>0</v>
      </c>
      <c r="DW64" s="954">
        <v>0</v>
      </c>
      <c r="DX64" s="954">
        <v>0</v>
      </c>
      <c r="DY64" s="954">
        <v>0</v>
      </c>
      <c r="DZ64" s="954">
        <v>0</v>
      </c>
      <c r="EA64" s="848"/>
      <c r="EB64" s="954">
        <v>0</v>
      </c>
      <c r="EC64" s="954">
        <v>0</v>
      </c>
      <c r="ED64" s="870"/>
      <c r="EE64" s="954">
        <v>0</v>
      </c>
      <c r="EF64" s="954">
        <v>0</v>
      </c>
      <c r="EG64" s="954">
        <v>0</v>
      </c>
      <c r="EH64" s="954">
        <v>0</v>
      </c>
      <c r="EI64" s="954">
        <v>0</v>
      </c>
      <c r="EJ64" s="954">
        <v>0</v>
      </c>
      <c r="EK64" s="954">
        <v>0</v>
      </c>
      <c r="EL64" s="954">
        <v>0</v>
      </c>
      <c r="EM64" s="954">
        <v>0</v>
      </c>
      <c r="EN64" s="954">
        <v>0</v>
      </c>
      <c r="EO64" s="954">
        <v>0</v>
      </c>
      <c r="EP64" s="954">
        <v>0</v>
      </c>
      <c r="EQ64" s="954">
        <v>0</v>
      </c>
      <c r="ER64" s="954">
        <v>0</v>
      </c>
      <c r="ES64" s="954">
        <v>0</v>
      </c>
      <c r="ET64" s="954">
        <v>0</v>
      </c>
      <c r="EU64" s="848"/>
      <c r="EV64" s="954">
        <v>0</v>
      </c>
      <c r="EW64" s="954">
        <v>0</v>
      </c>
      <c r="EX64" s="954">
        <v>0</v>
      </c>
      <c r="EY64" s="954">
        <v>0</v>
      </c>
      <c r="EZ64" s="954">
        <v>0</v>
      </c>
      <c r="FA64" s="954">
        <v>0</v>
      </c>
      <c r="FB64" s="954">
        <v>0</v>
      </c>
      <c r="FC64" s="954">
        <v>0</v>
      </c>
      <c r="FD64" s="954">
        <v>0</v>
      </c>
      <c r="FE64" s="954">
        <v>0</v>
      </c>
      <c r="FF64" s="954">
        <v>0</v>
      </c>
      <c r="FG64" s="954">
        <v>0</v>
      </c>
      <c r="FH64" s="954">
        <v>0</v>
      </c>
      <c r="FI64" s="954">
        <v>0</v>
      </c>
      <c r="FJ64" s="954">
        <v>0</v>
      </c>
      <c r="FK64" s="954">
        <v>0</v>
      </c>
      <c r="FL64" s="848"/>
      <c r="FM64" s="954">
        <v>0</v>
      </c>
      <c r="FN64" s="954">
        <v>0</v>
      </c>
      <c r="FO64" s="954">
        <v>0</v>
      </c>
      <c r="FP64" s="954">
        <v>0</v>
      </c>
      <c r="FQ64" s="954">
        <v>0</v>
      </c>
      <c r="FR64" s="954">
        <v>0</v>
      </c>
      <c r="FS64" s="954">
        <v>0</v>
      </c>
      <c r="FT64" s="954">
        <v>0</v>
      </c>
      <c r="FU64" s="954">
        <v>0</v>
      </c>
      <c r="FV64" s="954">
        <v>0</v>
      </c>
      <c r="FW64" s="954">
        <v>0</v>
      </c>
      <c r="FX64" s="954">
        <v>0</v>
      </c>
      <c r="FY64" s="954">
        <v>0</v>
      </c>
      <c r="FZ64" s="954">
        <v>0</v>
      </c>
      <c r="GA64" s="954">
        <v>0</v>
      </c>
      <c r="GB64" s="954">
        <v>0</v>
      </c>
      <c r="GC64" s="871"/>
      <c r="GD64" s="839"/>
      <c r="GE64" s="969"/>
      <c r="GF64" s="970"/>
      <c r="GG64" s="971"/>
      <c r="GH64" s="875"/>
      <c r="GI64" s="839"/>
      <c r="GJ64" s="969"/>
      <c r="GK64" s="970"/>
      <c r="GL64" s="971"/>
      <c r="GM64" s="876"/>
      <c r="GO64" s="891"/>
      <c r="GP64" s="891"/>
    </row>
    <row r="65" spans="1:198" ht="18" hidden="1" customHeight="1" outlineLevel="1">
      <c r="A65" s="878"/>
      <c r="B65" s="1141"/>
      <c r="C65" s="965" t="s">
        <v>884</v>
      </c>
      <c r="D65" s="816" t="s">
        <v>768</v>
      </c>
      <c r="E65" s="966"/>
      <c r="F65" s="849"/>
      <c r="G65" s="966"/>
      <c r="H65" s="849"/>
      <c r="I65" s="966"/>
      <c r="J65" s="849"/>
      <c r="K65" s="966"/>
      <c r="L65" s="839"/>
      <c r="M65" s="921"/>
      <c r="N65" s="882">
        <v>0</v>
      </c>
      <c r="O65" s="882">
        <v>0</v>
      </c>
      <c r="P65" s="882">
        <v>0</v>
      </c>
      <c r="Q65" s="882">
        <v>0</v>
      </c>
      <c r="R65" s="882">
        <v>0</v>
      </c>
      <c r="S65" s="882">
        <v>0</v>
      </c>
      <c r="T65" s="923">
        <v>0</v>
      </c>
      <c r="U65" s="923">
        <v>0</v>
      </c>
      <c r="V65" s="923">
        <v>0</v>
      </c>
      <c r="W65" s="923">
        <v>0</v>
      </c>
      <c r="X65" s="923">
        <v>0</v>
      </c>
      <c r="Y65" s="923">
        <v>0</v>
      </c>
      <c r="Z65" s="923">
        <v>0</v>
      </c>
      <c r="AA65" s="972">
        <v>0</v>
      </c>
      <c r="AB65" s="972">
        <v>0</v>
      </c>
      <c r="AC65" s="972">
        <v>0</v>
      </c>
      <c r="AD65" s="972">
        <v>0</v>
      </c>
      <c r="AE65" s="972">
        <v>0</v>
      </c>
      <c r="AF65" s="972">
        <v>0</v>
      </c>
      <c r="AG65" s="972">
        <v>0</v>
      </c>
      <c r="AH65" s="972">
        <v>0</v>
      </c>
      <c r="AI65" s="972">
        <v>0</v>
      </c>
      <c r="AJ65" s="972">
        <v>0</v>
      </c>
      <c r="AK65" s="972">
        <v>0</v>
      </c>
      <c r="AL65" s="967">
        <v>0</v>
      </c>
      <c r="AM65" s="922">
        <v>0</v>
      </c>
      <c r="AN65" s="967">
        <v>0</v>
      </c>
      <c r="AO65" s="862"/>
      <c r="AP65" s="968">
        <v>0</v>
      </c>
      <c r="AQ65" s="968">
        <v>0</v>
      </c>
      <c r="AR65" s="882">
        <v>0</v>
      </c>
      <c r="AS65" s="882">
        <v>0</v>
      </c>
      <c r="AT65" s="882">
        <v>0</v>
      </c>
      <c r="AU65" s="882">
        <v>0</v>
      </c>
      <c r="AV65" s="882">
        <v>0</v>
      </c>
      <c r="AW65" s="882">
        <v>0</v>
      </c>
      <c r="AX65" s="882">
        <v>0</v>
      </c>
      <c r="AY65" s="882">
        <v>0</v>
      </c>
      <c r="AZ65" s="882">
        <v>0</v>
      </c>
      <c r="BA65" s="882">
        <v>0</v>
      </c>
      <c r="BB65" s="882">
        <v>0</v>
      </c>
      <c r="BC65" s="882">
        <v>0</v>
      </c>
      <c r="BD65" s="930">
        <v>0</v>
      </c>
      <c r="BE65" s="930">
        <v>0</v>
      </c>
      <c r="BF65" s="930">
        <v>0</v>
      </c>
      <c r="BG65" s="930">
        <v>0</v>
      </c>
      <c r="BH65" s="930">
        <v>0</v>
      </c>
      <c r="BI65" s="930">
        <v>0</v>
      </c>
      <c r="BJ65" s="930">
        <v>0</v>
      </c>
      <c r="BK65" s="930">
        <v>0</v>
      </c>
      <c r="BL65" s="930">
        <v>0</v>
      </c>
      <c r="BM65" s="930">
        <v>0</v>
      </c>
      <c r="BN65" s="930">
        <v>0</v>
      </c>
      <c r="BO65" s="931">
        <v>0</v>
      </c>
      <c r="BP65" s="931">
        <v>0</v>
      </c>
      <c r="BQ65" s="882">
        <v>0</v>
      </c>
      <c r="BR65" s="882">
        <v>0</v>
      </c>
      <c r="BS65" s="865"/>
      <c r="BT65" s="968">
        <v>0</v>
      </c>
      <c r="BU65" s="968">
        <v>0</v>
      </c>
      <c r="BV65" s="882">
        <v>0</v>
      </c>
      <c r="BW65" s="882">
        <v>0</v>
      </c>
      <c r="BX65" s="882">
        <v>0</v>
      </c>
      <c r="BY65" s="882">
        <v>0</v>
      </c>
      <c r="BZ65" s="882">
        <v>0</v>
      </c>
      <c r="CA65" s="882">
        <v>0</v>
      </c>
      <c r="CB65" s="882">
        <v>0</v>
      </c>
      <c r="CC65" s="882">
        <v>0</v>
      </c>
      <c r="CD65" s="882">
        <v>0</v>
      </c>
      <c r="CE65" s="882">
        <v>0</v>
      </c>
      <c r="CF65" s="882">
        <v>0</v>
      </c>
      <c r="CG65" s="882">
        <v>0</v>
      </c>
      <c r="CH65" s="930">
        <v>0</v>
      </c>
      <c r="CI65" s="930">
        <v>0</v>
      </c>
      <c r="CJ65" s="930">
        <v>0</v>
      </c>
      <c r="CK65" s="930">
        <v>0</v>
      </c>
      <c r="CL65" s="930">
        <v>0</v>
      </c>
      <c r="CM65" s="930">
        <v>0</v>
      </c>
      <c r="CN65" s="930">
        <v>0</v>
      </c>
      <c r="CO65" s="930">
        <v>0</v>
      </c>
      <c r="CP65" s="930">
        <v>0</v>
      </c>
      <c r="CQ65" s="930">
        <v>0</v>
      </c>
      <c r="CR65" s="930">
        <v>0</v>
      </c>
      <c r="CS65" s="931">
        <v>0</v>
      </c>
      <c r="CT65" s="931">
        <v>0</v>
      </c>
      <c r="CU65" s="882">
        <v>0</v>
      </c>
      <c r="CV65" s="882">
        <v>0</v>
      </c>
      <c r="CW65" s="867"/>
      <c r="CX65" s="954">
        <v>0</v>
      </c>
      <c r="CY65" s="954">
        <v>0</v>
      </c>
      <c r="CZ65" s="954">
        <v>0</v>
      </c>
      <c r="DA65" s="954">
        <v>0</v>
      </c>
      <c r="DB65" s="954">
        <v>0</v>
      </c>
      <c r="DC65" s="954">
        <v>0</v>
      </c>
      <c r="DD65" s="954">
        <v>0</v>
      </c>
      <c r="DE65" s="954">
        <v>0</v>
      </c>
      <c r="DF65" s="954">
        <v>0</v>
      </c>
      <c r="DG65" s="954">
        <v>0</v>
      </c>
      <c r="DH65" s="954">
        <v>0</v>
      </c>
      <c r="DI65" s="954">
        <v>0</v>
      </c>
      <c r="DJ65" s="954">
        <v>0</v>
      </c>
      <c r="DK65" s="954">
        <v>0</v>
      </c>
      <c r="DL65" s="848"/>
      <c r="DM65" s="954">
        <v>0</v>
      </c>
      <c r="DN65" s="954">
        <v>0</v>
      </c>
      <c r="DO65" s="954">
        <v>0</v>
      </c>
      <c r="DP65" s="954">
        <v>0</v>
      </c>
      <c r="DQ65" s="954">
        <v>0</v>
      </c>
      <c r="DR65" s="954">
        <v>0</v>
      </c>
      <c r="DS65" s="954">
        <v>0</v>
      </c>
      <c r="DT65" s="954">
        <v>0</v>
      </c>
      <c r="DU65" s="954">
        <v>0</v>
      </c>
      <c r="DV65" s="954">
        <v>0</v>
      </c>
      <c r="DW65" s="954">
        <v>0</v>
      </c>
      <c r="DX65" s="954">
        <v>0</v>
      </c>
      <c r="DY65" s="954">
        <v>0</v>
      </c>
      <c r="DZ65" s="954">
        <v>0</v>
      </c>
      <c r="EA65" s="848"/>
      <c r="EB65" s="954">
        <v>0</v>
      </c>
      <c r="EC65" s="954">
        <v>0</v>
      </c>
      <c r="ED65" s="870"/>
      <c r="EE65" s="954">
        <v>0</v>
      </c>
      <c r="EF65" s="954">
        <v>0</v>
      </c>
      <c r="EG65" s="954">
        <v>0</v>
      </c>
      <c r="EH65" s="954">
        <v>0</v>
      </c>
      <c r="EI65" s="954">
        <v>0</v>
      </c>
      <c r="EJ65" s="954">
        <v>0</v>
      </c>
      <c r="EK65" s="954">
        <v>0</v>
      </c>
      <c r="EL65" s="954">
        <v>0</v>
      </c>
      <c r="EM65" s="954">
        <v>0</v>
      </c>
      <c r="EN65" s="954">
        <v>0</v>
      </c>
      <c r="EO65" s="954">
        <v>0</v>
      </c>
      <c r="EP65" s="954">
        <v>0</v>
      </c>
      <c r="EQ65" s="954">
        <v>0</v>
      </c>
      <c r="ER65" s="954">
        <v>0</v>
      </c>
      <c r="ES65" s="954">
        <v>0</v>
      </c>
      <c r="ET65" s="954">
        <v>0</v>
      </c>
      <c r="EU65" s="848"/>
      <c r="EV65" s="954">
        <v>0</v>
      </c>
      <c r="EW65" s="954">
        <v>0</v>
      </c>
      <c r="EX65" s="954">
        <v>0</v>
      </c>
      <c r="EY65" s="954">
        <v>0</v>
      </c>
      <c r="EZ65" s="954">
        <v>0</v>
      </c>
      <c r="FA65" s="954">
        <v>0</v>
      </c>
      <c r="FB65" s="954">
        <v>0</v>
      </c>
      <c r="FC65" s="954">
        <v>0</v>
      </c>
      <c r="FD65" s="954">
        <v>0</v>
      </c>
      <c r="FE65" s="954">
        <v>0</v>
      </c>
      <c r="FF65" s="954">
        <v>0</v>
      </c>
      <c r="FG65" s="954">
        <v>0</v>
      </c>
      <c r="FH65" s="954">
        <v>0</v>
      </c>
      <c r="FI65" s="954">
        <v>0</v>
      </c>
      <c r="FJ65" s="954">
        <v>0</v>
      </c>
      <c r="FK65" s="954">
        <v>0</v>
      </c>
      <c r="FL65" s="848"/>
      <c r="FM65" s="954">
        <v>0</v>
      </c>
      <c r="FN65" s="954">
        <v>0</v>
      </c>
      <c r="FO65" s="954">
        <v>0</v>
      </c>
      <c r="FP65" s="954">
        <v>0</v>
      </c>
      <c r="FQ65" s="954">
        <v>0</v>
      </c>
      <c r="FR65" s="954">
        <v>0</v>
      </c>
      <c r="FS65" s="954">
        <v>0</v>
      </c>
      <c r="FT65" s="954">
        <v>0</v>
      </c>
      <c r="FU65" s="954">
        <v>0</v>
      </c>
      <c r="FV65" s="954">
        <v>0</v>
      </c>
      <c r="FW65" s="954">
        <v>0</v>
      </c>
      <c r="FX65" s="954">
        <v>0</v>
      </c>
      <c r="FY65" s="954">
        <v>0</v>
      </c>
      <c r="FZ65" s="954">
        <v>0</v>
      </c>
      <c r="GA65" s="954">
        <v>0</v>
      </c>
      <c r="GB65" s="954">
        <v>0</v>
      </c>
      <c r="GC65" s="871"/>
      <c r="GD65" s="839"/>
      <c r="GE65" s="969"/>
      <c r="GF65" s="970"/>
      <c r="GG65" s="971"/>
      <c r="GH65" s="875"/>
      <c r="GI65" s="839"/>
      <c r="GJ65" s="969"/>
      <c r="GK65" s="970"/>
      <c r="GL65" s="971"/>
      <c r="GM65" s="876"/>
      <c r="GO65" s="891"/>
      <c r="GP65" s="891"/>
    </row>
    <row r="66" spans="1:198" ht="18" hidden="1" customHeight="1" outlineLevel="1" collapsed="1">
      <c r="A66" s="878"/>
      <c r="B66" s="1141"/>
      <c r="C66" s="965" t="s">
        <v>885</v>
      </c>
      <c r="D66" s="816" t="s">
        <v>768</v>
      </c>
      <c r="E66" s="966"/>
      <c r="F66" s="849"/>
      <c r="G66" s="966"/>
      <c r="H66" s="849"/>
      <c r="I66" s="966"/>
      <c r="J66" s="849"/>
      <c r="K66" s="966"/>
      <c r="L66" s="839"/>
      <c r="M66" s="921"/>
      <c r="N66" s="882">
        <v>0</v>
      </c>
      <c r="O66" s="882">
        <v>0</v>
      </c>
      <c r="P66" s="882">
        <v>0</v>
      </c>
      <c r="Q66" s="882">
        <v>0</v>
      </c>
      <c r="R66" s="882">
        <v>0</v>
      </c>
      <c r="S66" s="882">
        <v>0</v>
      </c>
      <c r="T66" s="923">
        <v>0</v>
      </c>
      <c r="U66" s="923">
        <v>0</v>
      </c>
      <c r="V66" s="923">
        <v>0</v>
      </c>
      <c r="W66" s="923">
        <v>0</v>
      </c>
      <c r="X66" s="923">
        <v>0</v>
      </c>
      <c r="Y66" s="923">
        <v>0</v>
      </c>
      <c r="Z66" s="923">
        <v>0</v>
      </c>
      <c r="AA66" s="972">
        <v>0</v>
      </c>
      <c r="AB66" s="972">
        <v>0</v>
      </c>
      <c r="AC66" s="972">
        <v>0</v>
      </c>
      <c r="AD66" s="972">
        <v>0</v>
      </c>
      <c r="AE66" s="972">
        <v>0</v>
      </c>
      <c r="AF66" s="972">
        <v>0</v>
      </c>
      <c r="AG66" s="972">
        <v>0</v>
      </c>
      <c r="AH66" s="972">
        <v>0</v>
      </c>
      <c r="AI66" s="972">
        <v>0</v>
      </c>
      <c r="AJ66" s="972">
        <v>0</v>
      </c>
      <c r="AK66" s="972">
        <v>0</v>
      </c>
      <c r="AL66" s="967">
        <v>0</v>
      </c>
      <c r="AM66" s="922">
        <v>0</v>
      </c>
      <c r="AN66" s="967">
        <v>0</v>
      </c>
      <c r="AO66" s="862"/>
      <c r="AP66" s="968">
        <v>0</v>
      </c>
      <c r="AQ66" s="968">
        <v>0</v>
      </c>
      <c r="AR66" s="882">
        <v>0</v>
      </c>
      <c r="AS66" s="882">
        <v>0</v>
      </c>
      <c r="AT66" s="882">
        <v>0</v>
      </c>
      <c r="AU66" s="882">
        <v>0</v>
      </c>
      <c r="AV66" s="882">
        <v>0</v>
      </c>
      <c r="AW66" s="882">
        <v>0</v>
      </c>
      <c r="AX66" s="882">
        <v>0</v>
      </c>
      <c r="AY66" s="882">
        <v>0</v>
      </c>
      <c r="AZ66" s="882">
        <v>0</v>
      </c>
      <c r="BA66" s="882">
        <v>0</v>
      </c>
      <c r="BB66" s="882">
        <v>0</v>
      </c>
      <c r="BC66" s="882">
        <v>0</v>
      </c>
      <c r="BD66" s="930">
        <v>0</v>
      </c>
      <c r="BE66" s="930">
        <v>0</v>
      </c>
      <c r="BF66" s="930">
        <v>0</v>
      </c>
      <c r="BG66" s="930">
        <v>0</v>
      </c>
      <c r="BH66" s="930">
        <v>0</v>
      </c>
      <c r="BI66" s="930">
        <v>0</v>
      </c>
      <c r="BJ66" s="930">
        <v>0</v>
      </c>
      <c r="BK66" s="930">
        <v>0</v>
      </c>
      <c r="BL66" s="930">
        <v>0</v>
      </c>
      <c r="BM66" s="930">
        <v>0</v>
      </c>
      <c r="BN66" s="930">
        <v>0</v>
      </c>
      <c r="BO66" s="931">
        <v>0</v>
      </c>
      <c r="BP66" s="931">
        <v>0</v>
      </c>
      <c r="BQ66" s="882">
        <v>0</v>
      </c>
      <c r="BR66" s="882">
        <v>0</v>
      </c>
      <c r="BS66" s="865"/>
      <c r="BT66" s="968">
        <v>0</v>
      </c>
      <c r="BU66" s="968">
        <v>0</v>
      </c>
      <c r="BV66" s="882">
        <v>0</v>
      </c>
      <c r="BW66" s="882">
        <v>0</v>
      </c>
      <c r="BX66" s="882">
        <v>0</v>
      </c>
      <c r="BY66" s="882">
        <v>0</v>
      </c>
      <c r="BZ66" s="882">
        <v>0</v>
      </c>
      <c r="CA66" s="882">
        <v>0</v>
      </c>
      <c r="CB66" s="882">
        <v>0</v>
      </c>
      <c r="CC66" s="882">
        <v>0</v>
      </c>
      <c r="CD66" s="882">
        <v>0</v>
      </c>
      <c r="CE66" s="882">
        <v>0</v>
      </c>
      <c r="CF66" s="882">
        <v>0</v>
      </c>
      <c r="CG66" s="882">
        <v>0</v>
      </c>
      <c r="CH66" s="930">
        <v>0</v>
      </c>
      <c r="CI66" s="930">
        <v>0</v>
      </c>
      <c r="CJ66" s="930">
        <v>0</v>
      </c>
      <c r="CK66" s="930">
        <v>0</v>
      </c>
      <c r="CL66" s="930">
        <v>0</v>
      </c>
      <c r="CM66" s="930">
        <v>0</v>
      </c>
      <c r="CN66" s="930">
        <v>0</v>
      </c>
      <c r="CO66" s="930">
        <v>0</v>
      </c>
      <c r="CP66" s="930">
        <v>0</v>
      </c>
      <c r="CQ66" s="930">
        <v>0</v>
      </c>
      <c r="CR66" s="930">
        <v>0</v>
      </c>
      <c r="CS66" s="931">
        <v>0</v>
      </c>
      <c r="CT66" s="931">
        <v>0</v>
      </c>
      <c r="CU66" s="882">
        <v>0</v>
      </c>
      <c r="CV66" s="882">
        <v>0</v>
      </c>
      <c r="CW66" s="867"/>
      <c r="CX66" s="954">
        <v>0</v>
      </c>
      <c r="CY66" s="954">
        <v>0</v>
      </c>
      <c r="CZ66" s="954">
        <v>0</v>
      </c>
      <c r="DA66" s="954">
        <v>0</v>
      </c>
      <c r="DB66" s="954">
        <v>0</v>
      </c>
      <c r="DC66" s="954">
        <v>0</v>
      </c>
      <c r="DD66" s="954">
        <v>0</v>
      </c>
      <c r="DE66" s="954">
        <v>0</v>
      </c>
      <c r="DF66" s="954">
        <v>0</v>
      </c>
      <c r="DG66" s="954">
        <v>0</v>
      </c>
      <c r="DH66" s="954">
        <v>0</v>
      </c>
      <c r="DI66" s="954">
        <v>0</v>
      </c>
      <c r="DJ66" s="954">
        <v>0</v>
      </c>
      <c r="DK66" s="954">
        <v>0</v>
      </c>
      <c r="DL66" s="848"/>
      <c r="DM66" s="954">
        <v>0</v>
      </c>
      <c r="DN66" s="954">
        <v>0</v>
      </c>
      <c r="DO66" s="954">
        <v>0</v>
      </c>
      <c r="DP66" s="954">
        <v>0</v>
      </c>
      <c r="DQ66" s="954">
        <v>0</v>
      </c>
      <c r="DR66" s="954">
        <v>0</v>
      </c>
      <c r="DS66" s="954">
        <v>0</v>
      </c>
      <c r="DT66" s="954">
        <v>0</v>
      </c>
      <c r="DU66" s="954">
        <v>0</v>
      </c>
      <c r="DV66" s="954">
        <v>0</v>
      </c>
      <c r="DW66" s="954">
        <v>0</v>
      </c>
      <c r="DX66" s="954">
        <v>0</v>
      </c>
      <c r="DY66" s="954">
        <v>0</v>
      </c>
      <c r="DZ66" s="954">
        <v>0</v>
      </c>
      <c r="EA66" s="848"/>
      <c r="EB66" s="954">
        <v>0</v>
      </c>
      <c r="EC66" s="954">
        <v>0</v>
      </c>
      <c r="ED66" s="870"/>
      <c r="EE66" s="954">
        <v>0</v>
      </c>
      <c r="EF66" s="954">
        <v>0</v>
      </c>
      <c r="EG66" s="954">
        <v>0</v>
      </c>
      <c r="EH66" s="954">
        <v>0</v>
      </c>
      <c r="EI66" s="954">
        <v>0</v>
      </c>
      <c r="EJ66" s="954">
        <v>0</v>
      </c>
      <c r="EK66" s="954">
        <v>0</v>
      </c>
      <c r="EL66" s="954">
        <v>0</v>
      </c>
      <c r="EM66" s="954">
        <v>0</v>
      </c>
      <c r="EN66" s="954">
        <v>0</v>
      </c>
      <c r="EO66" s="954">
        <v>0</v>
      </c>
      <c r="EP66" s="954">
        <v>0</v>
      </c>
      <c r="EQ66" s="954">
        <v>0</v>
      </c>
      <c r="ER66" s="954">
        <v>0</v>
      </c>
      <c r="ES66" s="954">
        <v>0</v>
      </c>
      <c r="ET66" s="954">
        <v>0</v>
      </c>
      <c r="EU66" s="848"/>
      <c r="EV66" s="954">
        <v>0</v>
      </c>
      <c r="EW66" s="954">
        <v>0</v>
      </c>
      <c r="EX66" s="954">
        <v>0</v>
      </c>
      <c r="EY66" s="954">
        <v>0</v>
      </c>
      <c r="EZ66" s="954">
        <v>0</v>
      </c>
      <c r="FA66" s="954">
        <v>0</v>
      </c>
      <c r="FB66" s="954">
        <v>0</v>
      </c>
      <c r="FC66" s="954">
        <v>0</v>
      </c>
      <c r="FD66" s="954">
        <v>0</v>
      </c>
      <c r="FE66" s="954">
        <v>0</v>
      </c>
      <c r="FF66" s="954">
        <v>0</v>
      </c>
      <c r="FG66" s="954">
        <v>0</v>
      </c>
      <c r="FH66" s="954">
        <v>0</v>
      </c>
      <c r="FI66" s="954">
        <v>0</v>
      </c>
      <c r="FJ66" s="954">
        <v>0</v>
      </c>
      <c r="FK66" s="954">
        <v>0</v>
      </c>
      <c r="FL66" s="848"/>
      <c r="FM66" s="954">
        <v>0</v>
      </c>
      <c r="FN66" s="954">
        <v>0</v>
      </c>
      <c r="FO66" s="954">
        <v>0</v>
      </c>
      <c r="FP66" s="954">
        <v>0</v>
      </c>
      <c r="FQ66" s="954">
        <v>0</v>
      </c>
      <c r="FR66" s="954">
        <v>0</v>
      </c>
      <c r="FS66" s="954">
        <v>0</v>
      </c>
      <c r="FT66" s="954">
        <v>0</v>
      </c>
      <c r="FU66" s="954">
        <v>0</v>
      </c>
      <c r="FV66" s="954">
        <v>0</v>
      </c>
      <c r="FW66" s="954">
        <v>0</v>
      </c>
      <c r="FX66" s="954">
        <v>0</v>
      </c>
      <c r="FY66" s="954">
        <v>0</v>
      </c>
      <c r="FZ66" s="954">
        <v>0</v>
      </c>
      <c r="GA66" s="954">
        <v>0</v>
      </c>
      <c r="GB66" s="954">
        <v>0</v>
      </c>
      <c r="GC66" s="871"/>
      <c r="GD66" s="839"/>
      <c r="GE66" s="969"/>
      <c r="GF66" s="970"/>
      <c r="GG66" s="971"/>
      <c r="GH66" s="875"/>
      <c r="GI66" s="839"/>
      <c r="GJ66" s="969"/>
      <c r="GK66" s="970"/>
      <c r="GL66" s="971"/>
      <c r="GM66" s="876"/>
      <c r="GO66" s="891"/>
      <c r="GP66" s="891"/>
    </row>
    <row r="67" spans="1:198" ht="18" hidden="1" customHeight="1" outlineLevel="1" collapsed="1">
      <c r="A67" s="878"/>
      <c r="B67" s="1141"/>
      <c r="C67" s="965" t="s">
        <v>886</v>
      </c>
      <c r="D67" s="816" t="s">
        <v>768</v>
      </c>
      <c r="E67" s="966"/>
      <c r="F67" s="849"/>
      <c r="G67" s="966"/>
      <c r="H67" s="849"/>
      <c r="I67" s="966"/>
      <c r="J67" s="849"/>
      <c r="K67" s="966"/>
      <c r="L67" s="839"/>
      <c r="M67" s="921"/>
      <c r="N67" s="882">
        <v>0</v>
      </c>
      <c r="O67" s="882">
        <v>0</v>
      </c>
      <c r="P67" s="882">
        <v>0</v>
      </c>
      <c r="Q67" s="882">
        <v>0</v>
      </c>
      <c r="R67" s="882">
        <v>0</v>
      </c>
      <c r="S67" s="882">
        <v>0</v>
      </c>
      <c r="T67" s="923">
        <v>0</v>
      </c>
      <c r="U67" s="923">
        <v>0</v>
      </c>
      <c r="V67" s="923">
        <v>0</v>
      </c>
      <c r="W67" s="923">
        <v>0</v>
      </c>
      <c r="X67" s="923">
        <v>0</v>
      </c>
      <c r="Y67" s="923">
        <v>0</v>
      </c>
      <c r="Z67" s="923">
        <v>0</v>
      </c>
      <c r="AA67" s="972">
        <v>0</v>
      </c>
      <c r="AB67" s="972">
        <v>0</v>
      </c>
      <c r="AC67" s="972">
        <v>0</v>
      </c>
      <c r="AD67" s="972">
        <v>0</v>
      </c>
      <c r="AE67" s="972">
        <v>0</v>
      </c>
      <c r="AF67" s="972">
        <v>0</v>
      </c>
      <c r="AG67" s="972">
        <v>0</v>
      </c>
      <c r="AH67" s="972">
        <v>0</v>
      </c>
      <c r="AI67" s="972">
        <v>0</v>
      </c>
      <c r="AJ67" s="972">
        <v>0</v>
      </c>
      <c r="AK67" s="972">
        <v>0</v>
      </c>
      <c r="AL67" s="967">
        <v>0</v>
      </c>
      <c r="AM67" s="922">
        <v>0</v>
      </c>
      <c r="AN67" s="967">
        <v>0</v>
      </c>
      <c r="AO67" s="862"/>
      <c r="AP67" s="968">
        <v>0</v>
      </c>
      <c r="AQ67" s="968">
        <v>0</v>
      </c>
      <c r="AR67" s="882">
        <v>0</v>
      </c>
      <c r="AS67" s="882">
        <v>0</v>
      </c>
      <c r="AT67" s="882">
        <v>0</v>
      </c>
      <c r="AU67" s="882">
        <v>0</v>
      </c>
      <c r="AV67" s="882">
        <v>0</v>
      </c>
      <c r="AW67" s="882">
        <v>0</v>
      </c>
      <c r="AX67" s="882">
        <v>0</v>
      </c>
      <c r="AY67" s="882">
        <v>0</v>
      </c>
      <c r="AZ67" s="882">
        <v>0</v>
      </c>
      <c r="BA67" s="882">
        <v>0</v>
      </c>
      <c r="BB67" s="882">
        <v>0</v>
      </c>
      <c r="BC67" s="882">
        <v>0</v>
      </c>
      <c r="BD67" s="930">
        <v>0</v>
      </c>
      <c r="BE67" s="930">
        <v>0</v>
      </c>
      <c r="BF67" s="930">
        <v>0</v>
      </c>
      <c r="BG67" s="930">
        <v>0</v>
      </c>
      <c r="BH67" s="930">
        <v>0</v>
      </c>
      <c r="BI67" s="930">
        <v>0</v>
      </c>
      <c r="BJ67" s="930">
        <v>0</v>
      </c>
      <c r="BK67" s="930">
        <v>0</v>
      </c>
      <c r="BL67" s="930">
        <v>0</v>
      </c>
      <c r="BM67" s="930">
        <v>0</v>
      </c>
      <c r="BN67" s="930">
        <v>0</v>
      </c>
      <c r="BO67" s="931">
        <v>0</v>
      </c>
      <c r="BP67" s="931">
        <v>0</v>
      </c>
      <c r="BQ67" s="882">
        <v>0</v>
      </c>
      <c r="BR67" s="882">
        <v>0</v>
      </c>
      <c r="BS67" s="865"/>
      <c r="BT67" s="968">
        <v>0</v>
      </c>
      <c r="BU67" s="968">
        <v>0</v>
      </c>
      <c r="BV67" s="882">
        <v>0</v>
      </c>
      <c r="BW67" s="882">
        <v>0</v>
      </c>
      <c r="BX67" s="882">
        <v>0</v>
      </c>
      <c r="BY67" s="882">
        <v>0</v>
      </c>
      <c r="BZ67" s="882">
        <v>0</v>
      </c>
      <c r="CA67" s="882">
        <v>0</v>
      </c>
      <c r="CB67" s="882">
        <v>0</v>
      </c>
      <c r="CC67" s="882">
        <v>0</v>
      </c>
      <c r="CD67" s="882">
        <v>0</v>
      </c>
      <c r="CE67" s="882">
        <v>0</v>
      </c>
      <c r="CF67" s="882">
        <v>0</v>
      </c>
      <c r="CG67" s="882">
        <v>0</v>
      </c>
      <c r="CH67" s="930">
        <v>0</v>
      </c>
      <c r="CI67" s="930">
        <v>0</v>
      </c>
      <c r="CJ67" s="930">
        <v>0</v>
      </c>
      <c r="CK67" s="930">
        <v>0</v>
      </c>
      <c r="CL67" s="930">
        <v>0</v>
      </c>
      <c r="CM67" s="930">
        <v>0</v>
      </c>
      <c r="CN67" s="930">
        <v>0</v>
      </c>
      <c r="CO67" s="930">
        <v>0</v>
      </c>
      <c r="CP67" s="930">
        <v>0</v>
      </c>
      <c r="CQ67" s="930">
        <v>0</v>
      </c>
      <c r="CR67" s="930">
        <v>0</v>
      </c>
      <c r="CS67" s="931">
        <v>0</v>
      </c>
      <c r="CT67" s="931">
        <v>0</v>
      </c>
      <c r="CU67" s="882">
        <v>0</v>
      </c>
      <c r="CV67" s="882">
        <v>0</v>
      </c>
      <c r="CW67" s="867"/>
      <c r="CX67" s="954">
        <v>0</v>
      </c>
      <c r="CY67" s="954">
        <v>0</v>
      </c>
      <c r="CZ67" s="954">
        <v>0</v>
      </c>
      <c r="DA67" s="954">
        <v>0</v>
      </c>
      <c r="DB67" s="954">
        <v>0</v>
      </c>
      <c r="DC67" s="954">
        <v>0</v>
      </c>
      <c r="DD67" s="954">
        <v>0</v>
      </c>
      <c r="DE67" s="954">
        <v>0</v>
      </c>
      <c r="DF67" s="954">
        <v>0</v>
      </c>
      <c r="DG67" s="954">
        <v>0</v>
      </c>
      <c r="DH67" s="954">
        <v>0</v>
      </c>
      <c r="DI67" s="954">
        <v>0</v>
      </c>
      <c r="DJ67" s="954">
        <v>0</v>
      </c>
      <c r="DK67" s="954">
        <v>0</v>
      </c>
      <c r="DL67" s="848"/>
      <c r="DM67" s="954">
        <v>0</v>
      </c>
      <c r="DN67" s="954">
        <v>0</v>
      </c>
      <c r="DO67" s="954">
        <v>0</v>
      </c>
      <c r="DP67" s="954">
        <v>0</v>
      </c>
      <c r="DQ67" s="954">
        <v>0</v>
      </c>
      <c r="DR67" s="954">
        <v>0</v>
      </c>
      <c r="DS67" s="954">
        <v>0</v>
      </c>
      <c r="DT67" s="954">
        <v>0</v>
      </c>
      <c r="DU67" s="954">
        <v>0</v>
      </c>
      <c r="DV67" s="954">
        <v>0</v>
      </c>
      <c r="DW67" s="954">
        <v>0</v>
      </c>
      <c r="DX67" s="954">
        <v>0</v>
      </c>
      <c r="DY67" s="954">
        <v>0</v>
      </c>
      <c r="DZ67" s="954">
        <v>0</v>
      </c>
      <c r="EA67" s="848"/>
      <c r="EB67" s="954">
        <v>0</v>
      </c>
      <c r="EC67" s="954">
        <v>0</v>
      </c>
      <c r="ED67" s="870"/>
      <c r="EE67" s="954">
        <v>0</v>
      </c>
      <c r="EF67" s="954">
        <v>0</v>
      </c>
      <c r="EG67" s="954">
        <v>0</v>
      </c>
      <c r="EH67" s="954">
        <v>0</v>
      </c>
      <c r="EI67" s="954">
        <v>0</v>
      </c>
      <c r="EJ67" s="954">
        <v>0</v>
      </c>
      <c r="EK67" s="954">
        <v>0</v>
      </c>
      <c r="EL67" s="954">
        <v>0</v>
      </c>
      <c r="EM67" s="954">
        <v>0</v>
      </c>
      <c r="EN67" s="954">
        <v>0</v>
      </c>
      <c r="EO67" s="954">
        <v>0</v>
      </c>
      <c r="EP67" s="954">
        <v>0</v>
      </c>
      <c r="EQ67" s="954">
        <v>0</v>
      </c>
      <c r="ER67" s="954">
        <v>0</v>
      </c>
      <c r="ES67" s="954">
        <v>0</v>
      </c>
      <c r="ET67" s="954">
        <v>0</v>
      </c>
      <c r="EU67" s="848"/>
      <c r="EV67" s="954">
        <v>0</v>
      </c>
      <c r="EW67" s="954">
        <v>0</v>
      </c>
      <c r="EX67" s="954">
        <v>0</v>
      </c>
      <c r="EY67" s="954">
        <v>0</v>
      </c>
      <c r="EZ67" s="954">
        <v>0</v>
      </c>
      <c r="FA67" s="954">
        <v>0</v>
      </c>
      <c r="FB67" s="954">
        <v>0</v>
      </c>
      <c r="FC67" s="954">
        <v>0</v>
      </c>
      <c r="FD67" s="954">
        <v>0</v>
      </c>
      <c r="FE67" s="954">
        <v>0</v>
      </c>
      <c r="FF67" s="954">
        <v>0</v>
      </c>
      <c r="FG67" s="954">
        <v>0</v>
      </c>
      <c r="FH67" s="954">
        <v>0</v>
      </c>
      <c r="FI67" s="954">
        <v>0</v>
      </c>
      <c r="FJ67" s="954">
        <v>0</v>
      </c>
      <c r="FK67" s="954">
        <v>0</v>
      </c>
      <c r="FL67" s="848"/>
      <c r="FM67" s="954">
        <v>0</v>
      </c>
      <c r="FN67" s="954">
        <v>0</v>
      </c>
      <c r="FO67" s="954">
        <v>0</v>
      </c>
      <c r="FP67" s="954">
        <v>0</v>
      </c>
      <c r="FQ67" s="954">
        <v>0</v>
      </c>
      <c r="FR67" s="954">
        <v>0</v>
      </c>
      <c r="FS67" s="954">
        <v>0</v>
      </c>
      <c r="FT67" s="954">
        <v>0</v>
      </c>
      <c r="FU67" s="954">
        <v>0</v>
      </c>
      <c r="FV67" s="954">
        <v>0</v>
      </c>
      <c r="FW67" s="954">
        <v>0</v>
      </c>
      <c r="FX67" s="954">
        <v>0</v>
      </c>
      <c r="FY67" s="954">
        <v>0</v>
      </c>
      <c r="FZ67" s="954">
        <v>0</v>
      </c>
      <c r="GA67" s="954">
        <v>0</v>
      </c>
      <c r="GB67" s="954">
        <v>0</v>
      </c>
      <c r="GC67" s="871"/>
      <c r="GD67" s="839"/>
      <c r="GE67" s="969"/>
      <c r="GF67" s="970"/>
      <c r="GG67" s="971"/>
      <c r="GH67" s="875"/>
      <c r="GI67" s="839"/>
      <c r="GJ67" s="969"/>
      <c r="GK67" s="970"/>
      <c r="GL67" s="971"/>
      <c r="GM67" s="876"/>
      <c r="GO67" s="891"/>
      <c r="GP67" s="891"/>
    </row>
    <row r="68" spans="1:198" ht="18" hidden="1" customHeight="1" outlineLevel="1" collapsed="1">
      <c r="A68" s="878"/>
      <c r="B68" s="1141"/>
      <c r="C68" s="965" t="s">
        <v>887</v>
      </c>
      <c r="D68" s="816" t="s">
        <v>768</v>
      </c>
      <c r="E68" s="966"/>
      <c r="F68" s="849"/>
      <c r="G68" s="966"/>
      <c r="H68" s="849"/>
      <c r="I68" s="966"/>
      <c r="J68" s="849"/>
      <c r="K68" s="966"/>
      <c r="L68" s="839"/>
      <c r="M68" s="921"/>
      <c r="N68" s="882">
        <v>0</v>
      </c>
      <c r="O68" s="882">
        <v>0</v>
      </c>
      <c r="P68" s="882">
        <v>0</v>
      </c>
      <c r="Q68" s="882">
        <v>0</v>
      </c>
      <c r="R68" s="882">
        <v>0</v>
      </c>
      <c r="S68" s="882">
        <v>0</v>
      </c>
      <c r="T68" s="923">
        <v>0</v>
      </c>
      <c r="U68" s="923">
        <v>0</v>
      </c>
      <c r="V68" s="923">
        <v>0</v>
      </c>
      <c r="W68" s="923">
        <v>0</v>
      </c>
      <c r="X68" s="923">
        <v>0</v>
      </c>
      <c r="Y68" s="923">
        <v>0</v>
      </c>
      <c r="Z68" s="923">
        <v>0</v>
      </c>
      <c r="AA68" s="972">
        <v>0</v>
      </c>
      <c r="AB68" s="972">
        <v>0</v>
      </c>
      <c r="AC68" s="972">
        <v>0</v>
      </c>
      <c r="AD68" s="972">
        <v>0</v>
      </c>
      <c r="AE68" s="972">
        <v>0</v>
      </c>
      <c r="AF68" s="972">
        <v>0</v>
      </c>
      <c r="AG68" s="972">
        <v>0</v>
      </c>
      <c r="AH68" s="972">
        <v>0</v>
      </c>
      <c r="AI68" s="972">
        <v>0</v>
      </c>
      <c r="AJ68" s="972">
        <v>0</v>
      </c>
      <c r="AK68" s="972">
        <v>0</v>
      </c>
      <c r="AL68" s="967">
        <v>0</v>
      </c>
      <c r="AM68" s="922">
        <v>0</v>
      </c>
      <c r="AN68" s="967">
        <v>0</v>
      </c>
      <c r="AO68" s="862"/>
      <c r="AP68" s="968">
        <v>0</v>
      </c>
      <c r="AQ68" s="968">
        <v>0</v>
      </c>
      <c r="AR68" s="882">
        <v>0</v>
      </c>
      <c r="AS68" s="882">
        <v>0</v>
      </c>
      <c r="AT68" s="882">
        <v>0</v>
      </c>
      <c r="AU68" s="882">
        <v>0</v>
      </c>
      <c r="AV68" s="882">
        <v>0</v>
      </c>
      <c r="AW68" s="882">
        <v>0</v>
      </c>
      <c r="AX68" s="882">
        <v>0</v>
      </c>
      <c r="AY68" s="882">
        <v>0</v>
      </c>
      <c r="AZ68" s="882">
        <v>0</v>
      </c>
      <c r="BA68" s="882">
        <v>0</v>
      </c>
      <c r="BB68" s="882">
        <v>0</v>
      </c>
      <c r="BC68" s="882">
        <v>0</v>
      </c>
      <c r="BD68" s="930">
        <v>0</v>
      </c>
      <c r="BE68" s="930">
        <v>0</v>
      </c>
      <c r="BF68" s="930">
        <v>0</v>
      </c>
      <c r="BG68" s="930">
        <v>0</v>
      </c>
      <c r="BH68" s="930">
        <v>0</v>
      </c>
      <c r="BI68" s="930">
        <v>0</v>
      </c>
      <c r="BJ68" s="930">
        <v>0</v>
      </c>
      <c r="BK68" s="930">
        <v>0</v>
      </c>
      <c r="BL68" s="930">
        <v>0</v>
      </c>
      <c r="BM68" s="930">
        <v>0</v>
      </c>
      <c r="BN68" s="930">
        <v>0</v>
      </c>
      <c r="BO68" s="931">
        <v>0</v>
      </c>
      <c r="BP68" s="931">
        <v>0</v>
      </c>
      <c r="BQ68" s="882">
        <v>0</v>
      </c>
      <c r="BR68" s="882">
        <v>0</v>
      </c>
      <c r="BS68" s="865"/>
      <c r="BT68" s="968">
        <v>0</v>
      </c>
      <c r="BU68" s="968">
        <v>0</v>
      </c>
      <c r="BV68" s="882">
        <v>0</v>
      </c>
      <c r="BW68" s="882">
        <v>0</v>
      </c>
      <c r="BX68" s="882">
        <v>0</v>
      </c>
      <c r="BY68" s="882">
        <v>0</v>
      </c>
      <c r="BZ68" s="882">
        <v>0</v>
      </c>
      <c r="CA68" s="882">
        <v>0</v>
      </c>
      <c r="CB68" s="882">
        <v>0</v>
      </c>
      <c r="CC68" s="882">
        <v>0</v>
      </c>
      <c r="CD68" s="882">
        <v>0</v>
      </c>
      <c r="CE68" s="882">
        <v>0</v>
      </c>
      <c r="CF68" s="882">
        <v>0</v>
      </c>
      <c r="CG68" s="882">
        <v>0</v>
      </c>
      <c r="CH68" s="930">
        <v>0</v>
      </c>
      <c r="CI68" s="930">
        <v>0</v>
      </c>
      <c r="CJ68" s="930">
        <v>0</v>
      </c>
      <c r="CK68" s="930">
        <v>0</v>
      </c>
      <c r="CL68" s="930">
        <v>0</v>
      </c>
      <c r="CM68" s="930">
        <v>0</v>
      </c>
      <c r="CN68" s="930">
        <v>0</v>
      </c>
      <c r="CO68" s="930">
        <v>0</v>
      </c>
      <c r="CP68" s="930">
        <v>0</v>
      </c>
      <c r="CQ68" s="930">
        <v>0</v>
      </c>
      <c r="CR68" s="930">
        <v>0</v>
      </c>
      <c r="CS68" s="931">
        <v>0</v>
      </c>
      <c r="CT68" s="931">
        <v>0</v>
      </c>
      <c r="CU68" s="882">
        <v>0</v>
      </c>
      <c r="CV68" s="882">
        <v>0</v>
      </c>
      <c r="CW68" s="867"/>
      <c r="CX68" s="954">
        <v>0</v>
      </c>
      <c r="CY68" s="954">
        <v>0</v>
      </c>
      <c r="CZ68" s="954">
        <v>0</v>
      </c>
      <c r="DA68" s="954">
        <v>0</v>
      </c>
      <c r="DB68" s="954">
        <v>0</v>
      </c>
      <c r="DC68" s="954">
        <v>0</v>
      </c>
      <c r="DD68" s="954">
        <v>0</v>
      </c>
      <c r="DE68" s="954">
        <v>0</v>
      </c>
      <c r="DF68" s="954">
        <v>0</v>
      </c>
      <c r="DG68" s="954">
        <v>0</v>
      </c>
      <c r="DH68" s="954">
        <v>0</v>
      </c>
      <c r="DI68" s="954">
        <v>0</v>
      </c>
      <c r="DJ68" s="954">
        <v>0</v>
      </c>
      <c r="DK68" s="954">
        <v>0</v>
      </c>
      <c r="DL68" s="848"/>
      <c r="DM68" s="954">
        <v>0</v>
      </c>
      <c r="DN68" s="954">
        <v>0</v>
      </c>
      <c r="DO68" s="954">
        <v>0</v>
      </c>
      <c r="DP68" s="954">
        <v>0</v>
      </c>
      <c r="DQ68" s="954">
        <v>0</v>
      </c>
      <c r="DR68" s="954">
        <v>0</v>
      </c>
      <c r="DS68" s="954">
        <v>0</v>
      </c>
      <c r="DT68" s="954">
        <v>0</v>
      </c>
      <c r="DU68" s="954">
        <v>0</v>
      </c>
      <c r="DV68" s="954">
        <v>0</v>
      </c>
      <c r="DW68" s="954">
        <v>0</v>
      </c>
      <c r="DX68" s="954">
        <v>0</v>
      </c>
      <c r="DY68" s="954">
        <v>0</v>
      </c>
      <c r="DZ68" s="954">
        <v>0</v>
      </c>
      <c r="EA68" s="848"/>
      <c r="EB68" s="954">
        <v>0</v>
      </c>
      <c r="EC68" s="954">
        <v>0</v>
      </c>
      <c r="ED68" s="870"/>
      <c r="EE68" s="954">
        <v>0</v>
      </c>
      <c r="EF68" s="954">
        <v>0</v>
      </c>
      <c r="EG68" s="954">
        <v>0</v>
      </c>
      <c r="EH68" s="954">
        <v>0</v>
      </c>
      <c r="EI68" s="954">
        <v>0</v>
      </c>
      <c r="EJ68" s="954">
        <v>0</v>
      </c>
      <c r="EK68" s="954">
        <v>0</v>
      </c>
      <c r="EL68" s="954">
        <v>0</v>
      </c>
      <c r="EM68" s="954">
        <v>0</v>
      </c>
      <c r="EN68" s="954">
        <v>0</v>
      </c>
      <c r="EO68" s="954">
        <v>0</v>
      </c>
      <c r="EP68" s="954">
        <v>0</v>
      </c>
      <c r="EQ68" s="954">
        <v>0</v>
      </c>
      <c r="ER68" s="954">
        <v>0</v>
      </c>
      <c r="ES68" s="954">
        <v>0</v>
      </c>
      <c r="ET68" s="954">
        <v>0</v>
      </c>
      <c r="EU68" s="848"/>
      <c r="EV68" s="954">
        <v>0</v>
      </c>
      <c r="EW68" s="954">
        <v>0</v>
      </c>
      <c r="EX68" s="954">
        <v>0</v>
      </c>
      <c r="EY68" s="954">
        <v>0</v>
      </c>
      <c r="EZ68" s="954">
        <v>0</v>
      </c>
      <c r="FA68" s="954">
        <v>0</v>
      </c>
      <c r="FB68" s="954">
        <v>0</v>
      </c>
      <c r="FC68" s="954">
        <v>0</v>
      </c>
      <c r="FD68" s="954">
        <v>0</v>
      </c>
      <c r="FE68" s="954">
        <v>0</v>
      </c>
      <c r="FF68" s="954">
        <v>0</v>
      </c>
      <c r="FG68" s="954">
        <v>0</v>
      </c>
      <c r="FH68" s="954">
        <v>0</v>
      </c>
      <c r="FI68" s="954">
        <v>0</v>
      </c>
      <c r="FJ68" s="954">
        <v>0</v>
      </c>
      <c r="FK68" s="954">
        <v>0</v>
      </c>
      <c r="FL68" s="848"/>
      <c r="FM68" s="954">
        <v>0</v>
      </c>
      <c r="FN68" s="954">
        <v>0</v>
      </c>
      <c r="FO68" s="954">
        <v>0</v>
      </c>
      <c r="FP68" s="954">
        <v>0</v>
      </c>
      <c r="FQ68" s="954">
        <v>0</v>
      </c>
      <c r="FR68" s="954">
        <v>0</v>
      </c>
      <c r="FS68" s="954">
        <v>0</v>
      </c>
      <c r="FT68" s="954">
        <v>0</v>
      </c>
      <c r="FU68" s="954">
        <v>0</v>
      </c>
      <c r="FV68" s="954">
        <v>0</v>
      </c>
      <c r="FW68" s="954">
        <v>0</v>
      </c>
      <c r="FX68" s="954">
        <v>0</v>
      </c>
      <c r="FY68" s="954">
        <v>0</v>
      </c>
      <c r="FZ68" s="954">
        <v>0</v>
      </c>
      <c r="GA68" s="954">
        <v>0</v>
      </c>
      <c r="GB68" s="954">
        <v>0</v>
      </c>
      <c r="GC68" s="871"/>
      <c r="GD68" s="839"/>
      <c r="GE68" s="969"/>
      <c r="GF68" s="970"/>
      <c r="GG68" s="971"/>
      <c r="GH68" s="875"/>
      <c r="GI68" s="839"/>
      <c r="GJ68" s="969"/>
      <c r="GK68" s="970"/>
      <c r="GL68" s="971"/>
      <c r="GM68" s="876"/>
      <c r="GO68" s="891"/>
      <c r="GP68" s="891"/>
    </row>
    <row r="69" spans="1:198" ht="18" hidden="1" customHeight="1" outlineLevel="1" collapsed="1" thickBot="1">
      <c r="A69" s="878"/>
      <c r="B69" s="1141"/>
      <c r="C69" s="965" t="s">
        <v>888</v>
      </c>
      <c r="D69" s="816" t="s">
        <v>768</v>
      </c>
      <c r="E69" s="966"/>
      <c r="F69" s="849"/>
      <c r="G69" s="966"/>
      <c r="H69" s="849"/>
      <c r="I69" s="966"/>
      <c r="J69" s="849"/>
      <c r="K69" s="966"/>
      <c r="L69" s="839"/>
      <c r="M69" s="927"/>
      <c r="N69" s="882">
        <v>0</v>
      </c>
      <c r="O69" s="882">
        <v>0</v>
      </c>
      <c r="P69" s="882">
        <v>0</v>
      </c>
      <c r="Q69" s="882">
        <v>0</v>
      </c>
      <c r="R69" s="882">
        <v>0</v>
      </c>
      <c r="S69" s="882">
        <v>0</v>
      </c>
      <c r="T69" s="923">
        <v>0</v>
      </c>
      <c r="U69" s="923">
        <v>0</v>
      </c>
      <c r="V69" s="923">
        <v>0</v>
      </c>
      <c r="W69" s="923">
        <v>0</v>
      </c>
      <c r="X69" s="923">
        <v>0</v>
      </c>
      <c r="Y69" s="923">
        <v>0</v>
      </c>
      <c r="Z69" s="923">
        <v>0</v>
      </c>
      <c r="AA69" s="972">
        <v>0</v>
      </c>
      <c r="AB69" s="972">
        <v>0</v>
      </c>
      <c r="AC69" s="972">
        <v>0</v>
      </c>
      <c r="AD69" s="972">
        <v>0</v>
      </c>
      <c r="AE69" s="972">
        <v>0</v>
      </c>
      <c r="AF69" s="972">
        <v>0</v>
      </c>
      <c r="AG69" s="972">
        <v>0</v>
      </c>
      <c r="AH69" s="972">
        <v>0</v>
      </c>
      <c r="AI69" s="972">
        <v>0</v>
      </c>
      <c r="AJ69" s="972">
        <v>0</v>
      </c>
      <c r="AK69" s="972">
        <v>0</v>
      </c>
      <c r="AL69" s="967">
        <v>0</v>
      </c>
      <c r="AM69" s="922">
        <v>0</v>
      </c>
      <c r="AN69" s="967">
        <v>0</v>
      </c>
      <c r="AO69" s="862"/>
      <c r="AP69" s="968">
        <v>0</v>
      </c>
      <c r="AQ69" s="968">
        <v>0</v>
      </c>
      <c r="AR69" s="882">
        <v>0</v>
      </c>
      <c r="AS69" s="882">
        <v>0</v>
      </c>
      <c r="AT69" s="882">
        <v>0</v>
      </c>
      <c r="AU69" s="882">
        <v>0</v>
      </c>
      <c r="AV69" s="882">
        <v>0</v>
      </c>
      <c r="AW69" s="882">
        <v>0</v>
      </c>
      <c r="AX69" s="882">
        <v>0</v>
      </c>
      <c r="AY69" s="882">
        <v>0</v>
      </c>
      <c r="AZ69" s="882">
        <v>0</v>
      </c>
      <c r="BA69" s="882">
        <v>0</v>
      </c>
      <c r="BB69" s="882">
        <v>0</v>
      </c>
      <c r="BC69" s="882">
        <v>0</v>
      </c>
      <c r="BD69" s="930">
        <v>0</v>
      </c>
      <c r="BE69" s="930">
        <v>0</v>
      </c>
      <c r="BF69" s="930">
        <v>0</v>
      </c>
      <c r="BG69" s="930">
        <v>0</v>
      </c>
      <c r="BH69" s="930">
        <v>0</v>
      </c>
      <c r="BI69" s="930">
        <v>0</v>
      </c>
      <c r="BJ69" s="930">
        <v>0</v>
      </c>
      <c r="BK69" s="930">
        <v>0</v>
      </c>
      <c r="BL69" s="930">
        <v>0</v>
      </c>
      <c r="BM69" s="930">
        <v>0</v>
      </c>
      <c r="BN69" s="930">
        <v>0</v>
      </c>
      <c r="BO69" s="931">
        <v>0</v>
      </c>
      <c r="BP69" s="931">
        <v>0</v>
      </c>
      <c r="BQ69" s="882">
        <v>0</v>
      </c>
      <c r="BR69" s="882">
        <v>0</v>
      </c>
      <c r="BS69" s="865"/>
      <c r="BT69" s="968">
        <v>0</v>
      </c>
      <c r="BU69" s="968">
        <v>0</v>
      </c>
      <c r="BV69" s="882">
        <v>0</v>
      </c>
      <c r="BW69" s="882">
        <v>0</v>
      </c>
      <c r="BX69" s="882">
        <v>0</v>
      </c>
      <c r="BY69" s="882">
        <v>0</v>
      </c>
      <c r="BZ69" s="882">
        <v>0</v>
      </c>
      <c r="CA69" s="882">
        <v>0</v>
      </c>
      <c r="CB69" s="882">
        <v>0</v>
      </c>
      <c r="CC69" s="882">
        <v>0</v>
      </c>
      <c r="CD69" s="882">
        <v>0</v>
      </c>
      <c r="CE69" s="882">
        <v>0</v>
      </c>
      <c r="CF69" s="882">
        <v>0</v>
      </c>
      <c r="CG69" s="882">
        <v>0</v>
      </c>
      <c r="CH69" s="930">
        <v>0</v>
      </c>
      <c r="CI69" s="930">
        <v>0</v>
      </c>
      <c r="CJ69" s="930">
        <v>0</v>
      </c>
      <c r="CK69" s="930">
        <v>0</v>
      </c>
      <c r="CL69" s="930">
        <v>0</v>
      </c>
      <c r="CM69" s="930">
        <v>0</v>
      </c>
      <c r="CN69" s="930">
        <v>0</v>
      </c>
      <c r="CO69" s="930">
        <v>0</v>
      </c>
      <c r="CP69" s="930">
        <v>0</v>
      </c>
      <c r="CQ69" s="930">
        <v>0</v>
      </c>
      <c r="CR69" s="930">
        <v>0</v>
      </c>
      <c r="CS69" s="931">
        <v>0</v>
      </c>
      <c r="CT69" s="931">
        <v>0</v>
      </c>
      <c r="CU69" s="882">
        <v>0</v>
      </c>
      <c r="CV69" s="882">
        <v>0</v>
      </c>
      <c r="CW69" s="867"/>
      <c r="CX69" s="954">
        <v>0</v>
      </c>
      <c r="CY69" s="954">
        <v>0</v>
      </c>
      <c r="CZ69" s="954">
        <v>0</v>
      </c>
      <c r="DA69" s="954">
        <v>0</v>
      </c>
      <c r="DB69" s="954">
        <v>0</v>
      </c>
      <c r="DC69" s="954">
        <v>0</v>
      </c>
      <c r="DD69" s="954">
        <v>0</v>
      </c>
      <c r="DE69" s="954">
        <v>0</v>
      </c>
      <c r="DF69" s="954">
        <v>0</v>
      </c>
      <c r="DG69" s="954">
        <v>0</v>
      </c>
      <c r="DH69" s="954">
        <v>0</v>
      </c>
      <c r="DI69" s="954">
        <v>0</v>
      </c>
      <c r="DJ69" s="954">
        <v>0</v>
      </c>
      <c r="DK69" s="954">
        <v>0</v>
      </c>
      <c r="DL69" s="848"/>
      <c r="DM69" s="954">
        <v>0</v>
      </c>
      <c r="DN69" s="954">
        <v>0</v>
      </c>
      <c r="DO69" s="954">
        <v>0</v>
      </c>
      <c r="DP69" s="954">
        <v>0</v>
      </c>
      <c r="DQ69" s="954">
        <v>0</v>
      </c>
      <c r="DR69" s="954">
        <v>0</v>
      </c>
      <c r="DS69" s="954">
        <v>0</v>
      </c>
      <c r="DT69" s="954">
        <v>0</v>
      </c>
      <c r="DU69" s="954">
        <v>0</v>
      </c>
      <c r="DV69" s="954">
        <v>0</v>
      </c>
      <c r="DW69" s="954">
        <v>0</v>
      </c>
      <c r="DX69" s="954">
        <v>0</v>
      </c>
      <c r="DY69" s="954">
        <v>0</v>
      </c>
      <c r="DZ69" s="954">
        <v>0</v>
      </c>
      <c r="EA69" s="848"/>
      <c r="EB69" s="954">
        <v>0</v>
      </c>
      <c r="EC69" s="954">
        <v>0</v>
      </c>
      <c r="ED69" s="870"/>
      <c r="EE69" s="954">
        <v>0</v>
      </c>
      <c r="EF69" s="954">
        <v>0</v>
      </c>
      <c r="EG69" s="954">
        <v>0</v>
      </c>
      <c r="EH69" s="954">
        <v>0</v>
      </c>
      <c r="EI69" s="954">
        <v>0</v>
      </c>
      <c r="EJ69" s="954">
        <v>0</v>
      </c>
      <c r="EK69" s="954">
        <v>0</v>
      </c>
      <c r="EL69" s="954">
        <v>0</v>
      </c>
      <c r="EM69" s="954">
        <v>0</v>
      </c>
      <c r="EN69" s="954">
        <v>0</v>
      </c>
      <c r="EO69" s="954">
        <v>0</v>
      </c>
      <c r="EP69" s="954">
        <v>0</v>
      </c>
      <c r="EQ69" s="954">
        <v>0</v>
      </c>
      <c r="ER69" s="954">
        <v>0</v>
      </c>
      <c r="ES69" s="954">
        <v>0</v>
      </c>
      <c r="ET69" s="954">
        <v>0</v>
      </c>
      <c r="EU69" s="848"/>
      <c r="EV69" s="954">
        <v>0</v>
      </c>
      <c r="EW69" s="954">
        <v>0</v>
      </c>
      <c r="EX69" s="954">
        <v>0</v>
      </c>
      <c r="EY69" s="954">
        <v>0</v>
      </c>
      <c r="EZ69" s="954">
        <v>0</v>
      </c>
      <c r="FA69" s="954">
        <v>0</v>
      </c>
      <c r="FB69" s="954">
        <v>0</v>
      </c>
      <c r="FC69" s="954">
        <v>0</v>
      </c>
      <c r="FD69" s="954">
        <v>0</v>
      </c>
      <c r="FE69" s="954">
        <v>0</v>
      </c>
      <c r="FF69" s="954">
        <v>0</v>
      </c>
      <c r="FG69" s="954">
        <v>0</v>
      </c>
      <c r="FH69" s="954">
        <v>0</v>
      </c>
      <c r="FI69" s="954">
        <v>0</v>
      </c>
      <c r="FJ69" s="954">
        <v>0</v>
      </c>
      <c r="FK69" s="954">
        <v>0</v>
      </c>
      <c r="FL69" s="848"/>
      <c r="FM69" s="954">
        <v>0</v>
      </c>
      <c r="FN69" s="954">
        <v>0</v>
      </c>
      <c r="FO69" s="954">
        <v>0</v>
      </c>
      <c r="FP69" s="954">
        <v>0</v>
      </c>
      <c r="FQ69" s="954">
        <v>0</v>
      </c>
      <c r="FR69" s="954">
        <v>0</v>
      </c>
      <c r="FS69" s="954">
        <v>0</v>
      </c>
      <c r="FT69" s="954">
        <v>0</v>
      </c>
      <c r="FU69" s="954">
        <v>0</v>
      </c>
      <c r="FV69" s="954">
        <v>0</v>
      </c>
      <c r="FW69" s="954">
        <v>0</v>
      </c>
      <c r="FX69" s="954">
        <v>0</v>
      </c>
      <c r="FY69" s="954">
        <v>0</v>
      </c>
      <c r="FZ69" s="954">
        <v>0</v>
      </c>
      <c r="GA69" s="954">
        <v>0</v>
      </c>
      <c r="GB69" s="954">
        <v>0</v>
      </c>
      <c r="GC69" s="871"/>
      <c r="GD69" s="839"/>
      <c r="GE69" s="969"/>
      <c r="GF69" s="970"/>
      <c r="GG69" s="971"/>
      <c r="GH69" s="875"/>
      <c r="GI69" s="839"/>
      <c r="GJ69" s="969"/>
      <c r="GK69" s="970"/>
      <c r="GL69" s="971"/>
      <c r="GM69" s="876"/>
      <c r="GO69" s="891"/>
      <c r="GP69" s="891"/>
    </row>
    <row r="70" spans="1:198" ht="18" customHeight="1" collapsed="1" thickBot="1">
      <c r="A70" s="893" t="s">
        <v>863</v>
      </c>
      <c r="B70" s="1142"/>
      <c r="C70" s="973" t="s">
        <v>889</v>
      </c>
      <c r="D70" s="856" t="s">
        <v>768</v>
      </c>
      <c r="E70" s="895"/>
      <c r="F70" s="858"/>
      <c r="G70" s="895"/>
      <c r="H70" s="858"/>
      <c r="I70" s="895"/>
      <c r="J70" s="858"/>
      <c r="K70" s="895"/>
      <c r="L70" s="859"/>
      <c r="M70" s="839"/>
      <c r="N70" s="933"/>
      <c r="O70" s="933"/>
      <c r="P70" s="933"/>
      <c r="Q70" s="933"/>
      <c r="R70" s="933">
        <v>0</v>
      </c>
      <c r="S70" s="933"/>
      <c r="T70" s="933"/>
      <c r="U70" s="933"/>
      <c r="V70" s="933">
        <v>0</v>
      </c>
      <c r="W70" s="933"/>
      <c r="X70" s="933"/>
      <c r="Y70" s="933"/>
      <c r="Z70" s="933"/>
      <c r="AA70" s="933"/>
      <c r="AB70" s="933"/>
      <c r="AC70" s="933"/>
      <c r="AD70" s="933"/>
      <c r="AE70" s="933"/>
      <c r="AF70" s="933"/>
      <c r="AG70" s="933"/>
      <c r="AH70" s="933"/>
      <c r="AI70" s="933"/>
      <c r="AJ70" s="933"/>
      <c r="AK70" s="933"/>
      <c r="AL70" s="933"/>
      <c r="AM70" s="933"/>
      <c r="AN70" s="932"/>
      <c r="AO70" s="862"/>
      <c r="AP70" s="898">
        <v>0</v>
      </c>
      <c r="AQ70" s="898">
        <v>2.070174219010347E-5</v>
      </c>
      <c r="AR70" s="899">
        <v>0</v>
      </c>
      <c r="AS70" s="899">
        <v>0</v>
      </c>
      <c r="AT70" s="899">
        <v>0</v>
      </c>
      <c r="AU70" s="899">
        <v>0</v>
      </c>
      <c r="AV70" s="899">
        <v>0</v>
      </c>
      <c r="AW70" s="899">
        <v>925.00078285384836</v>
      </c>
      <c r="AX70" s="899">
        <v>0</v>
      </c>
      <c r="AY70" s="899">
        <v>0</v>
      </c>
      <c r="AZ70" s="899">
        <v>925.00078285384836</v>
      </c>
      <c r="BA70" s="900">
        <v>0</v>
      </c>
      <c r="BB70" s="900">
        <v>0</v>
      </c>
      <c r="BC70" s="900">
        <v>0</v>
      </c>
      <c r="BD70" s="900">
        <v>0</v>
      </c>
      <c r="BE70" s="900">
        <v>0</v>
      </c>
      <c r="BF70" s="900">
        <v>0</v>
      </c>
      <c r="BG70" s="900">
        <v>0</v>
      </c>
      <c r="BH70" s="900">
        <v>0</v>
      </c>
      <c r="BI70" s="900">
        <v>0</v>
      </c>
      <c r="BJ70" s="900">
        <v>0</v>
      </c>
      <c r="BK70" s="900">
        <v>0</v>
      </c>
      <c r="BL70" s="900">
        <v>0</v>
      </c>
      <c r="BM70" s="900">
        <v>0</v>
      </c>
      <c r="BN70" s="900">
        <v>0</v>
      </c>
      <c r="BO70" s="900">
        <v>0</v>
      </c>
      <c r="BP70" s="900">
        <v>0</v>
      </c>
      <c r="BQ70" s="899">
        <v>0</v>
      </c>
      <c r="BR70" s="899">
        <v>925.00078285384836</v>
      </c>
      <c r="BS70" s="865"/>
      <c r="BT70" s="901">
        <v>0</v>
      </c>
      <c r="BU70" s="901">
        <v>2.2091008762806042E-5</v>
      </c>
      <c r="BV70" s="902">
        <v>0</v>
      </c>
      <c r="BW70" s="902">
        <v>0</v>
      </c>
      <c r="BX70" s="902">
        <v>0</v>
      </c>
      <c r="BY70" s="902">
        <v>0</v>
      </c>
      <c r="BZ70" s="902">
        <v>0</v>
      </c>
      <c r="CA70" s="902">
        <v>925.00078285384836</v>
      </c>
      <c r="CB70" s="902">
        <v>0</v>
      </c>
      <c r="CC70" s="902">
        <v>0</v>
      </c>
      <c r="CD70" s="902">
        <v>925.00078285384836</v>
      </c>
      <c r="CE70" s="902">
        <v>0</v>
      </c>
      <c r="CF70" s="902">
        <v>0</v>
      </c>
      <c r="CG70" s="902">
        <v>0</v>
      </c>
      <c r="CH70" s="903">
        <v>0</v>
      </c>
      <c r="CI70" s="903">
        <v>0</v>
      </c>
      <c r="CJ70" s="903">
        <v>0</v>
      </c>
      <c r="CK70" s="903">
        <v>0</v>
      </c>
      <c r="CL70" s="903">
        <v>0</v>
      </c>
      <c r="CM70" s="903">
        <v>0</v>
      </c>
      <c r="CN70" s="903">
        <v>0</v>
      </c>
      <c r="CO70" s="903">
        <v>0</v>
      </c>
      <c r="CP70" s="903">
        <v>0</v>
      </c>
      <c r="CQ70" s="903">
        <v>0</v>
      </c>
      <c r="CR70" s="903">
        <v>0</v>
      </c>
      <c r="CS70" s="903">
        <v>0</v>
      </c>
      <c r="CT70" s="903">
        <v>0</v>
      </c>
      <c r="CU70" s="902">
        <v>0</v>
      </c>
      <c r="CV70" s="902">
        <v>925.00078285384836</v>
      </c>
      <c r="CW70" s="867"/>
      <c r="CX70" s="904">
        <v>0</v>
      </c>
      <c r="CY70" s="904">
        <v>0</v>
      </c>
      <c r="CZ70" s="904">
        <v>0</v>
      </c>
      <c r="DA70" s="904">
        <v>0</v>
      </c>
      <c r="DB70" s="904">
        <v>0</v>
      </c>
      <c r="DC70" s="904">
        <v>0</v>
      </c>
      <c r="DD70" s="904">
        <v>0</v>
      </c>
      <c r="DE70" s="904">
        <v>0</v>
      </c>
      <c r="DF70" s="904">
        <v>0</v>
      </c>
      <c r="DG70" s="904">
        <v>0</v>
      </c>
      <c r="DH70" s="904">
        <v>0</v>
      </c>
      <c r="DI70" s="904">
        <v>0</v>
      </c>
      <c r="DJ70" s="904">
        <v>0</v>
      </c>
      <c r="DK70" s="904">
        <v>0</v>
      </c>
      <c r="DL70" s="848"/>
      <c r="DM70" s="904">
        <v>0</v>
      </c>
      <c r="DN70" s="904">
        <v>0</v>
      </c>
      <c r="DO70" s="904">
        <v>0</v>
      </c>
      <c r="DP70" s="904">
        <v>0</v>
      </c>
      <c r="DQ70" s="904">
        <v>0</v>
      </c>
      <c r="DR70" s="904">
        <v>0</v>
      </c>
      <c r="DS70" s="904">
        <v>0</v>
      </c>
      <c r="DT70" s="904">
        <v>0</v>
      </c>
      <c r="DU70" s="904">
        <v>0</v>
      </c>
      <c r="DV70" s="904">
        <v>0</v>
      </c>
      <c r="DW70" s="904">
        <v>0</v>
      </c>
      <c r="DX70" s="904">
        <v>0</v>
      </c>
      <c r="DY70" s="904">
        <v>0</v>
      </c>
      <c r="DZ70" s="904">
        <v>0</v>
      </c>
      <c r="EA70" s="848"/>
      <c r="EB70" s="904">
        <v>0</v>
      </c>
      <c r="EC70" s="904">
        <v>0</v>
      </c>
      <c r="ED70" s="870"/>
      <c r="EE70" s="905">
        <v>0</v>
      </c>
      <c r="EF70" s="905">
        <v>0</v>
      </c>
      <c r="EG70" s="905">
        <v>0</v>
      </c>
      <c r="EH70" s="905">
        <v>0</v>
      </c>
      <c r="EI70" s="905">
        <v>0</v>
      </c>
      <c r="EJ70" s="905">
        <v>0</v>
      </c>
      <c r="EK70" s="905">
        <v>0</v>
      </c>
      <c r="EL70" s="905">
        <v>0</v>
      </c>
      <c r="EM70" s="905">
        <v>0</v>
      </c>
      <c r="EN70" s="905">
        <v>0</v>
      </c>
      <c r="EO70" s="905">
        <v>0</v>
      </c>
      <c r="EP70" s="906">
        <v>0</v>
      </c>
      <c r="EQ70" s="906">
        <v>0</v>
      </c>
      <c r="ER70" s="906">
        <v>0</v>
      </c>
      <c r="ES70" s="906">
        <v>0</v>
      </c>
      <c r="ET70" s="906">
        <v>0</v>
      </c>
      <c r="EU70" s="848"/>
      <c r="EV70" s="906">
        <v>0</v>
      </c>
      <c r="EW70" s="906">
        <v>0</v>
      </c>
      <c r="EX70" s="906">
        <v>0</v>
      </c>
      <c r="EY70" s="906">
        <v>0</v>
      </c>
      <c r="EZ70" s="906">
        <v>0</v>
      </c>
      <c r="FA70" s="906">
        <v>0</v>
      </c>
      <c r="FB70" s="906">
        <v>0</v>
      </c>
      <c r="FC70" s="906">
        <v>0</v>
      </c>
      <c r="FD70" s="906">
        <v>0</v>
      </c>
      <c r="FE70" s="906">
        <v>0</v>
      </c>
      <c r="FF70" s="906">
        <v>0</v>
      </c>
      <c r="FG70" s="906">
        <v>0</v>
      </c>
      <c r="FH70" s="906">
        <v>0</v>
      </c>
      <c r="FI70" s="906">
        <v>0</v>
      </c>
      <c r="FJ70" s="906">
        <v>0</v>
      </c>
      <c r="FK70" s="906">
        <v>0</v>
      </c>
      <c r="FL70" s="848"/>
      <c r="FM70" s="906">
        <v>0</v>
      </c>
      <c r="FN70" s="906">
        <v>0</v>
      </c>
      <c r="FO70" s="906">
        <v>0</v>
      </c>
      <c r="FP70" s="906">
        <v>0</v>
      </c>
      <c r="FQ70" s="906">
        <v>0</v>
      </c>
      <c r="FR70" s="906">
        <v>0</v>
      </c>
      <c r="FS70" s="906">
        <v>0</v>
      </c>
      <c r="FT70" s="906">
        <v>0</v>
      </c>
      <c r="FU70" s="906">
        <v>0</v>
      </c>
      <c r="FV70" s="906">
        <v>0</v>
      </c>
      <c r="FW70" s="906">
        <v>0</v>
      </c>
      <c r="FX70" s="906">
        <v>0</v>
      </c>
      <c r="FY70" s="906">
        <v>0</v>
      </c>
      <c r="FZ70" s="906">
        <v>0</v>
      </c>
      <c r="GA70" s="906">
        <v>0</v>
      </c>
      <c r="GB70" s="906">
        <v>0</v>
      </c>
      <c r="GC70" s="871"/>
      <c r="GD70" s="859"/>
      <c r="GH70" s="875"/>
      <c r="GI70" s="859"/>
      <c r="GM70" s="876"/>
      <c r="GO70" s="891"/>
      <c r="GP70" s="891"/>
    </row>
    <row r="71" spans="1:198" ht="4.5" customHeight="1" thickBot="1">
      <c r="D71" s="816" t="s">
        <v>768</v>
      </c>
      <c r="E71" s="907"/>
      <c r="F71" s="849"/>
      <c r="G71" s="907"/>
      <c r="H71" s="849"/>
      <c r="I71" s="907"/>
      <c r="J71" s="849"/>
      <c r="K71" s="907"/>
      <c r="L71" s="839"/>
      <c r="M71" s="908"/>
      <c r="N71" s="831"/>
      <c r="O71" s="831"/>
      <c r="P71" s="831"/>
      <c r="Q71" s="831"/>
      <c r="R71" s="831"/>
      <c r="S71" s="831"/>
      <c r="T71" s="831"/>
      <c r="U71" s="831"/>
      <c r="V71" s="831"/>
      <c r="W71" s="831"/>
      <c r="X71" s="831"/>
      <c r="Y71" s="831"/>
      <c r="Z71" s="934"/>
      <c r="AA71" s="934"/>
      <c r="AB71" s="934"/>
      <c r="AC71" s="934"/>
      <c r="AD71" s="934"/>
      <c r="AE71" s="934"/>
      <c r="AF71" s="934"/>
      <c r="AG71" s="934"/>
      <c r="AH71" s="934"/>
      <c r="AI71" s="934"/>
      <c r="AJ71" s="934"/>
      <c r="AK71" s="934"/>
      <c r="AL71" s="934"/>
      <c r="AM71" s="935"/>
      <c r="AN71" s="935"/>
      <c r="AO71" s="862"/>
      <c r="AP71" s="910"/>
      <c r="AQ71" s="910"/>
      <c r="AR71" s="831"/>
      <c r="AS71" s="831"/>
      <c r="AT71" s="831"/>
      <c r="AU71" s="831"/>
      <c r="AV71" s="831"/>
      <c r="AW71" s="831"/>
      <c r="AX71" s="831"/>
      <c r="AY71" s="831"/>
      <c r="AZ71" s="831"/>
      <c r="BA71" s="831"/>
      <c r="BB71" s="831"/>
      <c r="BC71" s="831"/>
      <c r="BD71" s="831"/>
      <c r="BE71" s="831"/>
      <c r="BF71" s="831"/>
      <c r="BG71" s="831"/>
      <c r="BH71" s="831"/>
      <c r="BI71" s="831"/>
      <c r="BJ71" s="831"/>
      <c r="BK71" s="831"/>
      <c r="BL71" s="831"/>
      <c r="BM71" s="831"/>
      <c r="BN71" s="831"/>
      <c r="BO71" s="831"/>
      <c r="BP71" s="831"/>
      <c r="BQ71" s="831"/>
      <c r="BR71" s="831"/>
      <c r="BS71" s="865"/>
      <c r="BT71" s="910"/>
      <c r="BU71" s="910"/>
      <c r="BV71" s="831"/>
      <c r="BW71" s="831"/>
      <c r="BX71" s="831"/>
      <c r="BY71" s="831"/>
      <c r="BZ71" s="831"/>
      <c r="CA71" s="831"/>
      <c r="CB71" s="831"/>
      <c r="CC71" s="831"/>
      <c r="CD71" s="831"/>
      <c r="CE71" s="831"/>
      <c r="CF71" s="831"/>
      <c r="CG71" s="831"/>
      <c r="CH71" s="831"/>
      <c r="CI71" s="831"/>
      <c r="CJ71" s="831"/>
      <c r="CK71" s="831"/>
      <c r="CL71" s="831"/>
      <c r="CM71" s="831"/>
      <c r="CN71" s="831"/>
      <c r="CO71" s="831"/>
      <c r="CP71" s="831"/>
      <c r="CQ71" s="831"/>
      <c r="CR71" s="831"/>
      <c r="CS71" s="831"/>
      <c r="CT71" s="831"/>
      <c r="CU71" s="831"/>
      <c r="CV71" s="831"/>
      <c r="CW71" s="867"/>
      <c r="CX71" s="911"/>
      <c r="CY71" s="911"/>
      <c r="CZ71" s="911"/>
      <c r="DA71" s="911"/>
      <c r="DB71" s="911"/>
      <c r="DC71" s="911"/>
      <c r="DD71" s="911"/>
      <c r="DE71" s="911"/>
      <c r="DF71" s="911"/>
      <c r="DG71" s="911"/>
      <c r="DH71" s="911"/>
      <c r="DI71" s="911"/>
      <c r="DJ71" s="911"/>
      <c r="DK71" s="911"/>
      <c r="DL71" s="848"/>
      <c r="DM71" s="911"/>
      <c r="DN71" s="912"/>
      <c r="DO71" s="912"/>
      <c r="DP71" s="912"/>
      <c r="DQ71" s="912"/>
      <c r="DR71" s="912"/>
      <c r="DS71" s="912"/>
      <c r="DT71" s="912"/>
      <c r="DU71" s="912"/>
      <c r="DV71" s="912"/>
      <c r="DW71" s="912"/>
      <c r="DX71" s="912"/>
      <c r="DY71" s="912"/>
      <c r="DZ71" s="911"/>
      <c r="EA71" s="848"/>
      <c r="EB71" s="911"/>
      <c r="EC71" s="911"/>
      <c r="ED71" s="870"/>
      <c r="EE71" s="911"/>
      <c r="EF71" s="911"/>
      <c r="EG71" s="911"/>
      <c r="EH71" s="911"/>
      <c r="EI71" s="911"/>
      <c r="EJ71" s="911"/>
      <c r="EK71" s="911"/>
      <c r="EL71" s="911"/>
      <c r="EM71" s="911"/>
      <c r="EN71" s="911"/>
      <c r="EO71" s="911"/>
      <c r="EP71" s="911"/>
      <c r="EQ71" s="911"/>
      <c r="ER71" s="911"/>
      <c r="ES71" s="911"/>
      <c r="ET71" s="911"/>
      <c r="EU71" s="848"/>
      <c r="EV71" s="911"/>
      <c r="EW71" s="911"/>
      <c r="EX71" s="911"/>
      <c r="EY71" s="911"/>
      <c r="EZ71" s="911"/>
      <c r="FA71" s="911"/>
      <c r="FB71" s="911"/>
      <c r="FC71" s="911"/>
      <c r="FD71" s="911"/>
      <c r="FE71" s="911"/>
      <c r="FF71" s="911"/>
      <c r="FG71" s="911"/>
      <c r="FH71" s="911"/>
      <c r="FI71" s="911"/>
      <c r="FJ71" s="911"/>
      <c r="FK71" s="911"/>
      <c r="FL71" s="848"/>
      <c r="FM71" s="911"/>
      <c r="FN71" s="911"/>
      <c r="FO71" s="911"/>
      <c r="FP71" s="911"/>
      <c r="FQ71" s="911"/>
      <c r="FR71" s="911"/>
      <c r="FS71" s="911"/>
      <c r="FT71" s="911"/>
      <c r="FU71" s="911"/>
      <c r="FV71" s="911"/>
      <c r="FW71" s="911"/>
      <c r="FX71" s="911"/>
      <c r="FY71" s="911"/>
      <c r="FZ71" s="911"/>
      <c r="GA71" s="911"/>
      <c r="GB71" s="911"/>
      <c r="GC71" s="871"/>
      <c r="GD71" s="839"/>
      <c r="GE71" s="913"/>
      <c r="GF71" s="913"/>
      <c r="GG71" s="913"/>
      <c r="GH71" s="875"/>
      <c r="GI71" s="839"/>
      <c r="GJ71" s="913"/>
      <c r="GK71" s="913"/>
      <c r="GL71" s="913"/>
      <c r="GM71" s="876"/>
      <c r="GO71" s="891"/>
      <c r="GP71" s="891"/>
    </row>
    <row r="72" spans="1:198" ht="18" customHeight="1" thickBot="1">
      <c r="A72" s="878"/>
      <c r="B72" s="1121" t="s">
        <v>890</v>
      </c>
      <c r="C72" s="1122"/>
      <c r="D72" s="856" t="s">
        <v>768</v>
      </c>
      <c r="F72" s="820"/>
      <c r="H72" s="820"/>
      <c r="J72" s="820"/>
      <c r="M72" s="816"/>
      <c r="N72" s="974"/>
      <c r="O72" s="974"/>
      <c r="P72" s="974"/>
      <c r="Q72" s="974"/>
      <c r="R72" s="974"/>
      <c r="S72" s="974"/>
      <c r="T72" s="974"/>
      <c r="U72" s="974"/>
      <c r="V72" s="974"/>
      <c r="W72" s="974"/>
      <c r="X72" s="974"/>
      <c r="Y72" s="974"/>
      <c r="AO72" s="862"/>
      <c r="AP72" s="816" t="s">
        <v>768</v>
      </c>
      <c r="AQ72" s="816" t="s">
        <v>768</v>
      </c>
      <c r="AR72" s="974"/>
      <c r="AS72" s="974"/>
      <c r="AT72" s="974"/>
      <c r="AU72" s="974"/>
      <c r="AV72" s="974"/>
      <c r="AW72" s="974"/>
      <c r="AX72" s="974"/>
      <c r="AY72" s="974"/>
      <c r="AZ72" s="974"/>
      <c r="BA72" s="974"/>
      <c r="BB72" s="974"/>
      <c r="BC72" s="974"/>
      <c r="BD72" s="909" t="s">
        <v>768</v>
      </c>
      <c r="BE72" s="909" t="s">
        <v>768</v>
      </c>
      <c r="BF72" s="909" t="s">
        <v>768</v>
      </c>
      <c r="BG72" s="909" t="s">
        <v>768</v>
      </c>
      <c r="BH72" s="909" t="s">
        <v>768</v>
      </c>
      <c r="BI72" s="909" t="s">
        <v>768</v>
      </c>
      <c r="BJ72" s="909" t="s">
        <v>768</v>
      </c>
      <c r="BK72" s="909" t="s">
        <v>768</v>
      </c>
      <c r="BL72" s="909" t="s">
        <v>768</v>
      </c>
      <c r="BM72" s="909" t="s">
        <v>768</v>
      </c>
      <c r="BN72" s="909" t="s">
        <v>768</v>
      </c>
      <c r="BO72" s="909" t="s">
        <v>768</v>
      </c>
      <c r="BP72" s="909" t="s">
        <v>768</v>
      </c>
      <c r="BQ72" s="974"/>
      <c r="BR72" s="974"/>
      <c r="BS72" s="865"/>
      <c r="BT72" s="816" t="s">
        <v>768</v>
      </c>
      <c r="BU72" s="816" t="s">
        <v>768</v>
      </c>
      <c r="BV72" s="974"/>
      <c r="BW72" s="974"/>
      <c r="BX72" s="974"/>
      <c r="BY72" s="974"/>
      <c r="BZ72" s="974"/>
      <c r="CA72" s="974"/>
      <c r="CB72" s="974"/>
      <c r="CC72" s="974"/>
      <c r="CD72" s="974"/>
      <c r="CE72" s="974"/>
      <c r="CF72" s="974"/>
      <c r="CG72" s="974"/>
      <c r="CH72" s="909" t="s">
        <v>768</v>
      </c>
      <c r="CI72" s="909" t="s">
        <v>768</v>
      </c>
      <c r="CJ72" s="909" t="s">
        <v>768</v>
      </c>
      <c r="CK72" s="909" t="s">
        <v>768</v>
      </c>
      <c r="CL72" s="909" t="s">
        <v>768</v>
      </c>
      <c r="CM72" s="909" t="s">
        <v>768</v>
      </c>
      <c r="CN72" s="909" t="s">
        <v>768</v>
      </c>
      <c r="CO72" s="909" t="s">
        <v>768</v>
      </c>
      <c r="CP72" s="909" t="s">
        <v>768</v>
      </c>
      <c r="CQ72" s="909" t="s">
        <v>768</v>
      </c>
      <c r="CR72" s="909" t="s">
        <v>768</v>
      </c>
      <c r="CS72" s="909" t="s">
        <v>768</v>
      </c>
      <c r="CT72" s="909" t="s">
        <v>768</v>
      </c>
      <c r="CU72" s="974"/>
      <c r="CV72" s="974"/>
      <c r="CW72" s="867"/>
      <c r="CX72" s="824"/>
      <c r="CY72" s="911"/>
      <c r="CZ72" s="911"/>
      <c r="DA72" s="911"/>
      <c r="DB72" s="911"/>
      <c r="DC72" s="911"/>
      <c r="DD72" s="911"/>
      <c r="DE72" s="911"/>
      <c r="DF72" s="911"/>
      <c r="DG72" s="911"/>
      <c r="DH72" s="911"/>
      <c r="DI72" s="911"/>
      <c r="DJ72" s="911"/>
      <c r="DK72" s="824"/>
      <c r="DL72" s="848"/>
      <c r="DM72" s="824"/>
      <c r="DN72" s="911"/>
      <c r="DO72" s="911"/>
      <c r="DP72" s="911"/>
      <c r="DQ72" s="911"/>
      <c r="DR72" s="911"/>
      <c r="DS72" s="911"/>
      <c r="DT72" s="911"/>
      <c r="DU72" s="911"/>
      <c r="DV72" s="911"/>
      <c r="DW72" s="911"/>
      <c r="DX72" s="911"/>
      <c r="DY72" s="911"/>
      <c r="DZ72" s="911"/>
      <c r="EA72" s="848"/>
      <c r="EB72" s="975">
        <v>0</v>
      </c>
      <c r="EC72" s="824"/>
      <c r="ED72" s="870"/>
      <c r="EE72" s="911"/>
      <c r="EF72" s="824"/>
      <c r="EG72" s="824"/>
      <c r="EH72" s="824"/>
      <c r="EI72" s="824"/>
      <c r="EJ72" s="824"/>
      <c r="EK72" s="824"/>
      <c r="EL72" s="824"/>
      <c r="EM72" s="824"/>
      <c r="EN72" s="824"/>
      <c r="EO72" s="824"/>
      <c r="EP72" s="824"/>
      <c r="EQ72" s="824"/>
      <c r="ER72" s="824"/>
      <c r="ES72" s="824"/>
      <c r="ET72" s="911"/>
      <c r="EU72" s="848"/>
      <c r="EV72" s="911"/>
      <c r="EW72" s="824"/>
      <c r="EX72" s="824"/>
      <c r="EY72" s="824"/>
      <c r="EZ72" s="824"/>
      <c r="FA72" s="824"/>
      <c r="FB72" s="824"/>
      <c r="FC72" s="824"/>
      <c r="FD72" s="824"/>
      <c r="FE72" s="824"/>
      <c r="FF72" s="824"/>
      <c r="FG72" s="824"/>
      <c r="FH72" s="824"/>
      <c r="FI72" s="824"/>
      <c r="FJ72" s="824"/>
      <c r="FK72" s="911"/>
      <c r="FL72" s="848"/>
      <c r="FM72" s="976">
        <v>0</v>
      </c>
      <c r="FN72" s="824"/>
      <c r="FO72" s="824"/>
      <c r="FP72" s="824"/>
      <c r="FQ72" s="824"/>
      <c r="FR72" s="824"/>
      <c r="FS72" s="824"/>
      <c r="FT72" s="824"/>
      <c r="FU72" s="824"/>
      <c r="FV72" s="824"/>
      <c r="FW72" s="824"/>
      <c r="FX72" s="824"/>
      <c r="FY72" s="824"/>
      <c r="FZ72" s="824"/>
      <c r="GA72" s="824"/>
      <c r="GB72" s="911"/>
      <c r="GC72" s="871"/>
      <c r="GH72" s="875"/>
      <c r="GI72" s="859"/>
      <c r="GJ72" s="859"/>
      <c r="GK72" s="859"/>
      <c r="GL72" s="859"/>
      <c r="GM72" s="876"/>
      <c r="GO72" s="891"/>
      <c r="GP72" s="891"/>
    </row>
    <row r="73" spans="1:198" ht="4.5" customHeight="1" thickBot="1">
      <c r="A73" s="878"/>
      <c r="D73" s="816" t="s">
        <v>768</v>
      </c>
      <c r="E73" s="907"/>
      <c r="F73" s="849"/>
      <c r="G73" s="907"/>
      <c r="H73" s="849"/>
      <c r="I73" s="907"/>
      <c r="J73" s="849"/>
      <c r="K73" s="907"/>
      <c r="L73" s="839"/>
      <c r="M73" s="908"/>
      <c r="N73" s="831"/>
      <c r="O73" s="831"/>
      <c r="P73" s="831"/>
      <c r="Q73" s="831"/>
      <c r="R73" s="831"/>
      <c r="S73" s="831"/>
      <c r="T73" s="831"/>
      <c r="U73" s="831"/>
      <c r="V73" s="831"/>
      <c r="W73" s="831"/>
      <c r="X73" s="831"/>
      <c r="Y73" s="831"/>
      <c r="Z73" s="934"/>
      <c r="AA73" s="934"/>
      <c r="AB73" s="934"/>
      <c r="AC73" s="934"/>
      <c r="AD73" s="934"/>
      <c r="AE73" s="934"/>
      <c r="AF73" s="934"/>
      <c r="AG73" s="934"/>
      <c r="AH73" s="934"/>
      <c r="AI73" s="934"/>
      <c r="AJ73" s="934"/>
      <c r="AK73" s="934"/>
      <c r="AL73" s="934"/>
      <c r="AM73" s="935"/>
      <c r="AN73" s="935"/>
      <c r="AO73" s="862"/>
      <c r="AP73" s="910"/>
      <c r="AQ73" s="910"/>
      <c r="AR73" s="831"/>
      <c r="AS73" s="831"/>
      <c r="AT73" s="831"/>
      <c r="AU73" s="831"/>
      <c r="AV73" s="831"/>
      <c r="AW73" s="831"/>
      <c r="AX73" s="831"/>
      <c r="AY73" s="831"/>
      <c r="AZ73" s="831"/>
      <c r="BA73" s="831"/>
      <c r="BB73" s="831"/>
      <c r="BC73" s="831"/>
      <c r="BD73" s="831"/>
      <c r="BE73" s="831"/>
      <c r="BF73" s="831"/>
      <c r="BG73" s="831"/>
      <c r="BH73" s="831"/>
      <c r="BI73" s="831"/>
      <c r="BJ73" s="831"/>
      <c r="BK73" s="831"/>
      <c r="BL73" s="831"/>
      <c r="BM73" s="831"/>
      <c r="BN73" s="831"/>
      <c r="BO73" s="831"/>
      <c r="BP73" s="831"/>
      <c r="BQ73" s="831"/>
      <c r="BR73" s="831"/>
      <c r="BS73" s="865"/>
      <c r="BT73" s="910"/>
      <c r="BU73" s="910"/>
      <c r="BV73" s="831"/>
      <c r="BW73" s="831"/>
      <c r="BX73" s="831"/>
      <c r="BY73" s="831"/>
      <c r="BZ73" s="831"/>
      <c r="CA73" s="831"/>
      <c r="CB73" s="831"/>
      <c r="CC73" s="831"/>
      <c r="CD73" s="831"/>
      <c r="CE73" s="831"/>
      <c r="CF73" s="831"/>
      <c r="CG73" s="831"/>
      <c r="CH73" s="831"/>
      <c r="CI73" s="831"/>
      <c r="CJ73" s="831"/>
      <c r="CK73" s="831"/>
      <c r="CL73" s="831"/>
      <c r="CM73" s="831"/>
      <c r="CN73" s="831"/>
      <c r="CO73" s="831"/>
      <c r="CP73" s="831"/>
      <c r="CQ73" s="831"/>
      <c r="CR73" s="831"/>
      <c r="CS73" s="831"/>
      <c r="CT73" s="831"/>
      <c r="CU73" s="831"/>
      <c r="CV73" s="831"/>
      <c r="CW73" s="867"/>
      <c r="CX73" s="824"/>
      <c r="CY73" s="824"/>
      <c r="CZ73" s="824"/>
      <c r="DA73" s="824"/>
      <c r="DB73" s="824"/>
      <c r="DC73" s="824"/>
      <c r="DD73" s="824"/>
      <c r="DE73" s="824"/>
      <c r="DF73" s="824"/>
      <c r="DG73" s="824"/>
      <c r="DH73" s="824"/>
      <c r="DI73" s="824"/>
      <c r="DJ73" s="824"/>
      <c r="DK73" s="824"/>
      <c r="DL73" s="824"/>
      <c r="DM73" s="824"/>
      <c r="DN73" s="824"/>
      <c r="DO73" s="824"/>
      <c r="DP73" s="824"/>
      <c r="DQ73" s="824"/>
      <c r="DR73" s="824"/>
      <c r="DS73" s="824"/>
      <c r="DT73" s="824"/>
      <c r="DU73" s="824"/>
      <c r="DV73" s="824"/>
      <c r="DW73" s="824"/>
      <c r="DX73" s="824"/>
      <c r="DY73" s="824"/>
      <c r="DZ73" s="824"/>
      <c r="EA73" s="848"/>
      <c r="EB73" s="824"/>
      <c r="EC73" s="824"/>
      <c r="ED73" s="870"/>
      <c r="EE73" s="911"/>
      <c r="EF73" s="824"/>
      <c r="EG73" s="824"/>
      <c r="EH73" s="824"/>
      <c r="EI73" s="824"/>
      <c r="EJ73" s="824"/>
      <c r="EK73" s="824"/>
      <c r="EL73" s="824"/>
      <c r="EM73" s="824"/>
      <c r="EN73" s="824"/>
      <c r="EO73" s="824"/>
      <c r="EP73" s="824"/>
      <c r="EQ73" s="824"/>
      <c r="ER73" s="824"/>
      <c r="ES73" s="824"/>
      <c r="ET73" s="911"/>
      <c r="EU73" s="848"/>
      <c r="EV73" s="911"/>
      <c r="EW73" s="824"/>
      <c r="EX73" s="824"/>
      <c r="EY73" s="824"/>
      <c r="EZ73" s="824"/>
      <c r="FA73" s="824"/>
      <c r="FB73" s="824"/>
      <c r="FC73" s="824"/>
      <c r="FD73" s="824"/>
      <c r="FE73" s="824"/>
      <c r="FF73" s="824"/>
      <c r="FG73" s="824"/>
      <c r="FH73" s="824"/>
      <c r="FI73" s="824"/>
      <c r="FJ73" s="824"/>
      <c r="FK73" s="911"/>
      <c r="FL73" s="824"/>
      <c r="FM73" s="911"/>
      <c r="FN73" s="824"/>
      <c r="FO73" s="824"/>
      <c r="FP73" s="824"/>
      <c r="FQ73" s="824"/>
      <c r="FR73" s="824"/>
      <c r="FS73" s="824"/>
      <c r="FT73" s="824"/>
      <c r="FU73" s="824"/>
      <c r="FV73" s="824"/>
      <c r="FW73" s="824"/>
      <c r="FX73" s="824"/>
      <c r="FY73" s="824"/>
      <c r="FZ73" s="824"/>
      <c r="GA73" s="824"/>
      <c r="GB73" s="911"/>
      <c r="GC73" s="871"/>
      <c r="GD73" s="839"/>
      <c r="GE73" s="913"/>
      <c r="GF73" s="913"/>
      <c r="GG73" s="913"/>
      <c r="GH73" s="875"/>
      <c r="GI73" s="839"/>
      <c r="GJ73" s="913"/>
      <c r="GK73" s="913"/>
      <c r="GL73" s="913"/>
      <c r="GM73" s="876"/>
      <c r="GO73" s="891"/>
      <c r="GP73" s="891"/>
    </row>
    <row r="74" spans="1:198" ht="18" customHeight="1" thickBot="1">
      <c r="A74" s="878"/>
      <c r="B74" s="1121" t="s">
        <v>891</v>
      </c>
      <c r="C74" s="1122"/>
      <c r="D74" s="856" t="s">
        <v>768</v>
      </c>
      <c r="F74" s="820"/>
      <c r="H74" s="820"/>
      <c r="J74" s="820"/>
      <c r="M74" s="908"/>
      <c r="N74" s="977"/>
      <c r="O74" s="977"/>
      <c r="P74" s="977"/>
      <c r="Q74" s="977"/>
      <c r="R74" s="977"/>
      <c r="S74" s="977"/>
      <c r="T74" s="977"/>
      <c r="U74" s="977"/>
      <c r="V74" s="977"/>
      <c r="W74" s="977"/>
      <c r="X74" s="977"/>
      <c r="Y74" s="977"/>
      <c r="Z74" s="908"/>
      <c r="AA74" s="908"/>
      <c r="AB74" s="908"/>
      <c r="AC74" s="908"/>
      <c r="AD74" s="908"/>
      <c r="AE74" s="908"/>
      <c r="AF74" s="908"/>
      <c r="AG74" s="908"/>
      <c r="AH74" s="908"/>
      <c r="AI74" s="908"/>
      <c r="AJ74" s="908"/>
      <c r="AK74" s="908"/>
      <c r="AL74" s="908"/>
      <c r="AM74" s="908"/>
      <c r="AN74" s="908"/>
      <c r="AO74" s="862"/>
      <c r="AP74" s="908"/>
      <c r="AQ74" s="908"/>
      <c r="AR74" s="977"/>
      <c r="AS74" s="977"/>
      <c r="AT74" s="977"/>
      <c r="AU74" s="977"/>
      <c r="AV74" s="977"/>
      <c r="AW74" s="977"/>
      <c r="AX74" s="977"/>
      <c r="AY74" s="977"/>
      <c r="AZ74" s="977"/>
      <c r="BA74" s="977"/>
      <c r="BB74" s="977"/>
      <c r="BC74" s="977"/>
      <c r="BD74" s="974"/>
      <c r="BE74" s="974"/>
      <c r="BF74" s="974"/>
      <c r="BG74" s="974"/>
      <c r="BH74" s="974"/>
      <c r="BI74" s="974"/>
      <c r="BJ74" s="974"/>
      <c r="BK74" s="974"/>
      <c r="BL74" s="974"/>
      <c r="BM74" s="974"/>
      <c r="BN74" s="974"/>
      <c r="BO74" s="974"/>
      <c r="BP74" s="974"/>
      <c r="BQ74" s="977"/>
      <c r="BR74" s="974"/>
      <c r="BS74" s="865"/>
      <c r="BT74" s="908"/>
      <c r="BU74" s="908"/>
      <c r="BV74" s="977"/>
      <c r="BW74" s="977"/>
      <c r="BX74" s="977"/>
      <c r="BY74" s="977"/>
      <c r="BZ74" s="977"/>
      <c r="CA74" s="977"/>
      <c r="CB74" s="977"/>
      <c r="CC74" s="977"/>
      <c r="CD74" s="977"/>
      <c r="CE74" s="977"/>
      <c r="CF74" s="977"/>
      <c r="CG74" s="977"/>
      <c r="CH74" s="974"/>
      <c r="CI74" s="974"/>
      <c r="CJ74" s="974"/>
      <c r="CK74" s="974"/>
      <c r="CL74" s="974"/>
      <c r="CM74" s="974"/>
      <c r="CN74" s="974"/>
      <c r="CO74" s="974"/>
      <c r="CP74" s="974"/>
      <c r="CQ74" s="974"/>
      <c r="CR74" s="974"/>
      <c r="CS74" s="974"/>
      <c r="CT74" s="974"/>
      <c r="CU74" s="977"/>
      <c r="CV74" s="974"/>
      <c r="CW74" s="867"/>
      <c r="CX74" s="975">
        <v>0</v>
      </c>
      <c r="CY74" s="904">
        <v>0</v>
      </c>
      <c r="CZ74" s="904">
        <v>0</v>
      </c>
      <c r="DA74" s="904">
        <v>0</v>
      </c>
      <c r="DB74" s="904">
        <v>0</v>
      </c>
      <c r="DC74" s="904">
        <v>0</v>
      </c>
      <c r="DD74" s="904">
        <v>0</v>
      </c>
      <c r="DE74" s="904">
        <v>0</v>
      </c>
      <c r="DF74" s="904">
        <v>0</v>
      </c>
      <c r="DG74" s="904">
        <v>0</v>
      </c>
      <c r="DH74" s="904">
        <v>0</v>
      </c>
      <c r="DI74" s="904">
        <v>0</v>
      </c>
      <c r="DJ74" s="904">
        <v>0</v>
      </c>
      <c r="DK74" s="904">
        <v>0</v>
      </c>
      <c r="DL74" s="848"/>
      <c r="DM74" s="975">
        <v>0</v>
      </c>
      <c r="DN74" s="904">
        <v>0</v>
      </c>
      <c r="DO74" s="904">
        <v>0</v>
      </c>
      <c r="DP74" s="904">
        <v>0</v>
      </c>
      <c r="DQ74" s="904">
        <v>0</v>
      </c>
      <c r="DR74" s="904">
        <v>0</v>
      </c>
      <c r="DS74" s="904">
        <v>0</v>
      </c>
      <c r="DT74" s="904">
        <v>0</v>
      </c>
      <c r="DU74" s="904">
        <v>0</v>
      </c>
      <c r="DV74" s="904">
        <v>0</v>
      </c>
      <c r="DW74" s="904">
        <v>0</v>
      </c>
      <c r="DX74" s="904">
        <v>0</v>
      </c>
      <c r="DY74" s="904">
        <v>0</v>
      </c>
      <c r="DZ74" s="904">
        <v>0</v>
      </c>
      <c r="EA74" s="848"/>
      <c r="EB74" s="975">
        <v>0</v>
      </c>
      <c r="EC74" s="904">
        <v>0</v>
      </c>
      <c r="ED74" s="870"/>
      <c r="EE74" s="905">
        <v>0</v>
      </c>
      <c r="EF74" s="905">
        <v>0</v>
      </c>
      <c r="EG74" s="905">
        <v>0</v>
      </c>
      <c r="EH74" s="905">
        <v>0</v>
      </c>
      <c r="EI74" s="905">
        <v>0</v>
      </c>
      <c r="EJ74" s="905">
        <v>0</v>
      </c>
      <c r="EK74" s="905">
        <v>0</v>
      </c>
      <c r="EL74" s="905">
        <v>0</v>
      </c>
      <c r="EM74" s="905">
        <v>0</v>
      </c>
      <c r="EN74" s="905">
        <v>0</v>
      </c>
      <c r="EO74" s="905">
        <v>0</v>
      </c>
      <c r="EP74" s="905">
        <v>0</v>
      </c>
      <c r="EQ74" s="905">
        <v>0</v>
      </c>
      <c r="ER74" s="905">
        <v>0</v>
      </c>
      <c r="ES74" s="905">
        <v>0</v>
      </c>
      <c r="ET74" s="905">
        <v>0</v>
      </c>
      <c r="EU74" s="848"/>
      <c r="EV74" s="976">
        <v>0</v>
      </c>
      <c r="EW74" s="906">
        <v>0</v>
      </c>
      <c r="EX74" s="906">
        <v>0</v>
      </c>
      <c r="EY74" s="906">
        <v>0</v>
      </c>
      <c r="EZ74" s="906">
        <v>0</v>
      </c>
      <c r="FA74" s="906">
        <v>0</v>
      </c>
      <c r="FB74" s="906">
        <v>0</v>
      </c>
      <c r="FC74" s="906">
        <v>0</v>
      </c>
      <c r="FD74" s="906">
        <v>0</v>
      </c>
      <c r="FE74" s="906">
        <v>0</v>
      </c>
      <c r="FF74" s="906">
        <v>0</v>
      </c>
      <c r="FG74" s="906">
        <v>0</v>
      </c>
      <c r="FH74" s="906">
        <v>0</v>
      </c>
      <c r="FI74" s="906">
        <v>0</v>
      </c>
      <c r="FJ74" s="906">
        <v>0</v>
      </c>
      <c r="FK74" s="906">
        <v>0</v>
      </c>
      <c r="FL74" s="848"/>
      <c r="FM74" s="976">
        <v>0</v>
      </c>
      <c r="FN74" s="906">
        <v>0</v>
      </c>
      <c r="FO74" s="906">
        <v>0</v>
      </c>
      <c r="FP74" s="906">
        <v>0</v>
      </c>
      <c r="FQ74" s="906">
        <v>0</v>
      </c>
      <c r="FR74" s="906">
        <v>0</v>
      </c>
      <c r="FS74" s="906">
        <v>0</v>
      </c>
      <c r="FT74" s="906">
        <v>0</v>
      </c>
      <c r="FU74" s="906">
        <v>0</v>
      </c>
      <c r="FV74" s="906">
        <v>0</v>
      </c>
      <c r="FW74" s="906">
        <v>0</v>
      </c>
      <c r="FX74" s="906">
        <v>0</v>
      </c>
      <c r="FY74" s="906">
        <v>0</v>
      </c>
      <c r="FZ74" s="906">
        <v>0</v>
      </c>
      <c r="GA74" s="906">
        <v>0</v>
      </c>
      <c r="GB74" s="906">
        <v>0</v>
      </c>
      <c r="GC74" s="871"/>
      <c r="GH74" s="875"/>
      <c r="GI74" s="859"/>
      <c r="GM74" s="876"/>
      <c r="GO74" s="891"/>
      <c r="GP74" s="891"/>
    </row>
    <row r="75" spans="1:198" ht="4.5" customHeight="1" thickBot="1">
      <c r="A75" s="878"/>
      <c r="D75" s="816" t="s">
        <v>768</v>
      </c>
      <c r="E75" s="907"/>
      <c r="F75" s="849"/>
      <c r="G75" s="907"/>
      <c r="H75" s="849"/>
      <c r="I75" s="907"/>
      <c r="J75" s="849"/>
      <c r="K75" s="907"/>
      <c r="L75" s="839"/>
      <c r="M75" s="908"/>
      <c r="N75" s="831"/>
      <c r="O75" s="831"/>
      <c r="P75" s="831"/>
      <c r="Q75" s="831"/>
      <c r="R75" s="831"/>
      <c r="S75" s="831"/>
      <c r="T75" s="831"/>
      <c r="U75" s="831"/>
      <c r="V75" s="831"/>
      <c r="W75" s="831"/>
      <c r="X75" s="831"/>
      <c r="Y75" s="831"/>
      <c r="Z75" s="934"/>
      <c r="AA75" s="934"/>
      <c r="AB75" s="934"/>
      <c r="AC75" s="934"/>
      <c r="AD75" s="934"/>
      <c r="AE75" s="934"/>
      <c r="AF75" s="934"/>
      <c r="AG75" s="934"/>
      <c r="AH75" s="934"/>
      <c r="AI75" s="934"/>
      <c r="AJ75" s="934"/>
      <c r="AK75" s="934"/>
      <c r="AL75" s="934"/>
      <c r="AM75" s="935"/>
      <c r="AN75" s="935"/>
      <c r="AO75" s="862"/>
      <c r="AP75" s="910"/>
      <c r="AQ75" s="910"/>
      <c r="AR75" s="831"/>
      <c r="AS75" s="831"/>
      <c r="AT75" s="831"/>
      <c r="AU75" s="831"/>
      <c r="AV75" s="831"/>
      <c r="AW75" s="831"/>
      <c r="AX75" s="831"/>
      <c r="AY75" s="831"/>
      <c r="AZ75" s="831"/>
      <c r="BA75" s="831"/>
      <c r="BB75" s="831"/>
      <c r="BC75" s="831"/>
      <c r="BD75" s="831"/>
      <c r="BE75" s="831"/>
      <c r="BF75" s="831"/>
      <c r="BG75" s="831"/>
      <c r="BH75" s="831"/>
      <c r="BI75" s="831"/>
      <c r="BJ75" s="831"/>
      <c r="BK75" s="831"/>
      <c r="BL75" s="831"/>
      <c r="BM75" s="831"/>
      <c r="BN75" s="831"/>
      <c r="BO75" s="831"/>
      <c r="BP75" s="831"/>
      <c r="BQ75" s="831"/>
      <c r="BR75" s="831"/>
      <c r="BS75" s="865"/>
      <c r="BT75" s="910"/>
      <c r="BU75" s="910"/>
      <c r="BV75" s="831"/>
      <c r="BW75" s="831"/>
      <c r="BX75" s="831"/>
      <c r="BY75" s="831"/>
      <c r="BZ75" s="831"/>
      <c r="CA75" s="831"/>
      <c r="CB75" s="831"/>
      <c r="CC75" s="831"/>
      <c r="CD75" s="831"/>
      <c r="CE75" s="831"/>
      <c r="CF75" s="831"/>
      <c r="CG75" s="831"/>
      <c r="CH75" s="831"/>
      <c r="CI75" s="831"/>
      <c r="CJ75" s="831"/>
      <c r="CK75" s="831"/>
      <c r="CL75" s="831"/>
      <c r="CM75" s="831"/>
      <c r="CN75" s="831"/>
      <c r="CO75" s="831"/>
      <c r="CP75" s="831"/>
      <c r="CQ75" s="831"/>
      <c r="CR75" s="831"/>
      <c r="CS75" s="831"/>
      <c r="CT75" s="831"/>
      <c r="CU75" s="831"/>
      <c r="CV75" s="831"/>
      <c r="CW75" s="867"/>
      <c r="CX75" s="824"/>
      <c r="CY75" s="824"/>
      <c r="CZ75" s="824"/>
      <c r="DA75" s="824"/>
      <c r="DB75" s="824"/>
      <c r="DC75" s="824"/>
      <c r="DD75" s="824"/>
      <c r="DE75" s="824"/>
      <c r="DF75" s="824"/>
      <c r="DG75" s="824"/>
      <c r="DH75" s="824"/>
      <c r="DI75" s="824"/>
      <c r="DJ75" s="824"/>
      <c r="DK75" s="824"/>
      <c r="DL75" s="824"/>
      <c r="DM75" s="824"/>
      <c r="DN75" s="824"/>
      <c r="DO75" s="824"/>
      <c r="DP75" s="824"/>
      <c r="DQ75" s="824"/>
      <c r="DR75" s="824"/>
      <c r="DS75" s="824"/>
      <c r="DT75" s="824"/>
      <c r="DU75" s="824"/>
      <c r="DV75" s="824"/>
      <c r="DW75" s="824"/>
      <c r="DX75" s="824"/>
      <c r="DY75" s="824"/>
      <c r="DZ75" s="824"/>
      <c r="EA75" s="848"/>
      <c r="EB75" s="824"/>
      <c r="EC75" s="824"/>
      <c r="ED75" s="870"/>
      <c r="EE75" s="911"/>
      <c r="EF75" s="824"/>
      <c r="EG75" s="824"/>
      <c r="EH75" s="824"/>
      <c r="EI75" s="824"/>
      <c r="EJ75" s="824"/>
      <c r="EK75" s="824"/>
      <c r="EL75" s="824"/>
      <c r="EM75" s="824"/>
      <c r="EN75" s="824"/>
      <c r="EO75" s="824"/>
      <c r="EP75" s="824"/>
      <c r="EQ75" s="824"/>
      <c r="ER75" s="824"/>
      <c r="ES75" s="824"/>
      <c r="ET75" s="911"/>
      <c r="EU75" s="848"/>
      <c r="EV75" s="911"/>
      <c r="EW75" s="824"/>
      <c r="EX75" s="824"/>
      <c r="EY75" s="824"/>
      <c r="EZ75" s="824"/>
      <c r="FA75" s="824"/>
      <c r="FB75" s="824"/>
      <c r="FC75" s="824"/>
      <c r="FD75" s="824"/>
      <c r="FE75" s="824"/>
      <c r="FF75" s="824"/>
      <c r="FG75" s="824"/>
      <c r="FH75" s="824"/>
      <c r="FI75" s="824"/>
      <c r="FJ75" s="824"/>
      <c r="FK75" s="911"/>
      <c r="FL75" s="824"/>
      <c r="FM75" s="911"/>
      <c r="FN75" s="824"/>
      <c r="FO75" s="824"/>
      <c r="FP75" s="824"/>
      <c r="FQ75" s="824"/>
      <c r="FR75" s="824"/>
      <c r="FS75" s="824"/>
      <c r="FT75" s="824"/>
      <c r="FU75" s="824"/>
      <c r="FV75" s="824"/>
      <c r="FW75" s="824"/>
      <c r="FX75" s="824"/>
      <c r="FY75" s="824"/>
      <c r="FZ75" s="824"/>
      <c r="GA75" s="824"/>
      <c r="GB75" s="911"/>
      <c r="GC75" s="871"/>
      <c r="GD75" s="839"/>
      <c r="GE75" s="913"/>
      <c r="GF75" s="913"/>
      <c r="GG75" s="913"/>
      <c r="GH75" s="875"/>
      <c r="GI75" s="839"/>
      <c r="GM75" s="876"/>
      <c r="GO75" s="891"/>
      <c r="GP75" s="891"/>
    </row>
    <row r="76" spans="1:198" ht="18" customHeight="1" thickBot="1">
      <c r="A76" s="878"/>
      <c r="B76" s="1121" t="s">
        <v>892</v>
      </c>
      <c r="C76" s="1122"/>
      <c r="D76" s="856" t="s">
        <v>768</v>
      </c>
      <c r="F76" s="820"/>
      <c r="H76" s="820"/>
      <c r="J76" s="820"/>
      <c r="M76" s="908"/>
      <c r="N76" s="974"/>
      <c r="O76" s="974"/>
      <c r="P76" s="974"/>
      <c r="Q76" s="974"/>
      <c r="R76" s="974"/>
      <c r="S76" s="974"/>
      <c r="T76" s="974"/>
      <c r="U76" s="974"/>
      <c r="V76" s="974"/>
      <c r="W76" s="974"/>
      <c r="X76" s="974"/>
      <c r="Y76" s="974"/>
      <c r="Z76" s="908"/>
      <c r="AA76" s="908"/>
      <c r="AB76" s="908"/>
      <c r="AC76" s="908"/>
      <c r="AD76" s="908"/>
      <c r="AE76" s="908"/>
      <c r="AF76" s="908"/>
      <c r="AG76" s="908"/>
      <c r="AH76" s="908"/>
      <c r="AI76" s="908"/>
      <c r="AJ76" s="908"/>
      <c r="AK76" s="908"/>
      <c r="AL76" s="908"/>
      <c r="AM76" s="908"/>
      <c r="AN76" s="908"/>
      <c r="AO76" s="862"/>
      <c r="AP76" s="908"/>
      <c r="AQ76" s="908"/>
      <c r="AR76" s="974"/>
      <c r="AS76" s="974"/>
      <c r="AT76" s="974"/>
      <c r="AU76" s="974"/>
      <c r="AV76" s="974"/>
      <c r="AW76" s="974"/>
      <c r="AX76" s="974"/>
      <c r="AY76" s="974"/>
      <c r="AZ76" s="974"/>
      <c r="BA76" s="974"/>
      <c r="BB76" s="974"/>
      <c r="BC76" s="974"/>
      <c r="BD76" s="974"/>
      <c r="BE76" s="974"/>
      <c r="BF76" s="974"/>
      <c r="BG76" s="974"/>
      <c r="BH76" s="974"/>
      <c r="BI76" s="974"/>
      <c r="BJ76" s="974"/>
      <c r="BK76" s="974"/>
      <c r="BL76" s="974"/>
      <c r="BM76" s="974"/>
      <c r="BN76" s="974"/>
      <c r="BO76" s="974"/>
      <c r="BP76" s="974"/>
      <c r="BQ76" s="974"/>
      <c r="BR76" s="974"/>
      <c r="BS76" s="865"/>
      <c r="BT76" s="908"/>
      <c r="BU76" s="908"/>
      <c r="BV76" s="974"/>
      <c r="BW76" s="974"/>
      <c r="BX76" s="974"/>
      <c r="BY76" s="974"/>
      <c r="BZ76" s="974"/>
      <c r="CA76" s="974"/>
      <c r="CB76" s="974"/>
      <c r="CC76" s="974"/>
      <c r="CD76" s="974"/>
      <c r="CE76" s="974"/>
      <c r="CF76" s="974"/>
      <c r="CG76" s="974"/>
      <c r="CH76" s="974"/>
      <c r="CI76" s="974"/>
      <c r="CJ76" s="974"/>
      <c r="CK76" s="974"/>
      <c r="CL76" s="974"/>
      <c r="CM76" s="974"/>
      <c r="CN76" s="974"/>
      <c r="CO76" s="974"/>
      <c r="CP76" s="974"/>
      <c r="CQ76" s="974"/>
      <c r="CR76" s="974"/>
      <c r="CS76" s="974"/>
      <c r="CT76" s="974"/>
      <c r="CU76" s="974"/>
      <c r="CV76" s="974"/>
      <c r="CW76" s="867"/>
      <c r="CX76" s="975">
        <v>0</v>
      </c>
      <c r="CY76" s="824"/>
      <c r="CZ76" s="824"/>
      <c r="DA76" s="824"/>
      <c r="DB76" s="824"/>
      <c r="DC76" s="824"/>
      <c r="DD76" s="824"/>
      <c r="DE76" s="824"/>
      <c r="DF76" s="824"/>
      <c r="DG76" s="824"/>
      <c r="DH76" s="824"/>
      <c r="DI76" s="824"/>
      <c r="DJ76" s="824"/>
      <c r="DK76" s="824"/>
      <c r="DL76" s="848"/>
      <c r="DM76" s="975">
        <v>0</v>
      </c>
      <c r="DN76" s="824"/>
      <c r="DO76" s="824"/>
      <c r="DP76" s="824"/>
      <c r="DQ76" s="824"/>
      <c r="DR76" s="824"/>
      <c r="DS76" s="824"/>
      <c r="DT76" s="824"/>
      <c r="DU76" s="824"/>
      <c r="DV76" s="824"/>
      <c r="DW76" s="824"/>
      <c r="DX76" s="824"/>
      <c r="DY76" s="824"/>
      <c r="DZ76" s="824"/>
      <c r="EA76" s="848"/>
      <c r="EB76" s="975">
        <v>0</v>
      </c>
      <c r="EC76" s="824"/>
      <c r="ED76" s="870"/>
      <c r="EE76" s="976">
        <v>0</v>
      </c>
      <c r="EF76" s="824"/>
      <c r="EG76" s="824"/>
      <c r="EH76" s="824"/>
      <c r="EI76" s="824"/>
      <c r="EJ76" s="824"/>
      <c r="EK76" s="824"/>
      <c r="EL76" s="824"/>
      <c r="EM76" s="824"/>
      <c r="EN76" s="824"/>
      <c r="EO76" s="824"/>
      <c r="EP76" s="824"/>
      <c r="EQ76" s="824"/>
      <c r="ER76" s="824"/>
      <c r="ES76" s="824"/>
      <c r="ET76" s="911"/>
      <c r="EU76" s="848"/>
      <c r="EV76" s="976">
        <v>0</v>
      </c>
      <c r="EW76" s="824"/>
      <c r="EX76" s="824"/>
      <c r="EY76" s="824"/>
      <c r="EZ76" s="824"/>
      <c r="FA76" s="824"/>
      <c r="FB76" s="824"/>
      <c r="FC76" s="824"/>
      <c r="FD76" s="824"/>
      <c r="FE76" s="824"/>
      <c r="FF76" s="824"/>
      <c r="FG76" s="824"/>
      <c r="FH76" s="824"/>
      <c r="FI76" s="824"/>
      <c r="FJ76" s="824"/>
      <c r="FK76" s="911"/>
      <c r="FL76" s="848"/>
      <c r="FM76" s="976">
        <v>0</v>
      </c>
      <c r="FN76" s="824"/>
      <c r="FO76" s="824"/>
      <c r="FP76" s="824"/>
      <c r="FQ76" s="824"/>
      <c r="FR76" s="824"/>
      <c r="FS76" s="824"/>
      <c r="FT76" s="824"/>
      <c r="FU76" s="824"/>
      <c r="FV76" s="824"/>
      <c r="FW76" s="824"/>
      <c r="FX76" s="824"/>
      <c r="FY76" s="824"/>
      <c r="FZ76" s="824"/>
      <c r="GA76" s="824"/>
      <c r="GB76" s="911"/>
      <c r="GC76" s="871"/>
      <c r="GH76" s="875"/>
      <c r="GI76" s="859"/>
      <c r="GM76" s="876"/>
      <c r="GO76" s="891"/>
      <c r="GP76" s="891"/>
    </row>
    <row r="77" spans="1:198" ht="4.5" customHeight="1" thickBot="1">
      <c r="A77" s="878"/>
      <c r="D77" s="816" t="s">
        <v>768</v>
      </c>
      <c r="F77" s="849"/>
      <c r="G77" s="907"/>
      <c r="H77" s="849"/>
      <c r="I77" s="907"/>
      <c r="J77" s="849"/>
      <c r="K77" s="907"/>
      <c r="L77" s="839"/>
      <c r="M77" s="908"/>
      <c r="N77" s="831"/>
      <c r="O77" s="974"/>
      <c r="P77" s="974"/>
      <c r="Q77" s="974"/>
      <c r="R77" s="974"/>
      <c r="S77" s="974"/>
      <c r="T77" s="974"/>
      <c r="U77" s="974"/>
      <c r="V77" s="974"/>
      <c r="W77" s="974"/>
      <c r="X77" s="974"/>
      <c r="Y77" s="974"/>
      <c r="Z77" s="934"/>
      <c r="AA77" s="934"/>
      <c r="AB77" s="934"/>
      <c r="AC77" s="934"/>
      <c r="AD77" s="934"/>
      <c r="AE77" s="934"/>
      <c r="AF77" s="934"/>
      <c r="AG77" s="934"/>
      <c r="AH77" s="934"/>
      <c r="AI77" s="934"/>
      <c r="AJ77" s="934"/>
      <c r="AK77" s="934"/>
      <c r="AL77" s="934"/>
      <c r="AM77" s="908"/>
      <c r="AN77" s="908"/>
      <c r="AO77" s="862"/>
      <c r="AP77" s="910"/>
      <c r="AQ77" s="910"/>
      <c r="AR77" s="831"/>
      <c r="AS77" s="974"/>
      <c r="AT77" s="974"/>
      <c r="AU77" s="974"/>
      <c r="AV77" s="974"/>
      <c r="AW77" s="974"/>
      <c r="AX77" s="974"/>
      <c r="AY77" s="974"/>
      <c r="AZ77" s="974"/>
      <c r="BA77" s="974"/>
      <c r="BB77" s="974"/>
      <c r="BC77" s="974"/>
      <c r="BD77" s="831"/>
      <c r="BE77" s="831"/>
      <c r="BF77" s="831"/>
      <c r="BG77" s="831"/>
      <c r="BH77" s="831"/>
      <c r="BI77" s="831"/>
      <c r="BJ77" s="831"/>
      <c r="BK77" s="831"/>
      <c r="BL77" s="831"/>
      <c r="BM77" s="831"/>
      <c r="BN77" s="831"/>
      <c r="BO77" s="831"/>
      <c r="BP77" s="831"/>
      <c r="BQ77" s="974"/>
      <c r="BR77" s="831"/>
      <c r="BS77" s="865"/>
      <c r="BT77" s="910"/>
      <c r="BU77" s="910"/>
      <c r="BV77" s="831"/>
      <c r="BW77" s="974"/>
      <c r="BX77" s="974"/>
      <c r="BY77" s="974"/>
      <c r="BZ77" s="974"/>
      <c r="CA77" s="974"/>
      <c r="CB77" s="974"/>
      <c r="CC77" s="974"/>
      <c r="CD77" s="974"/>
      <c r="CE77" s="974"/>
      <c r="CF77" s="974"/>
      <c r="CG77" s="974"/>
      <c r="CH77" s="831"/>
      <c r="CI77" s="831"/>
      <c r="CJ77" s="831"/>
      <c r="CK77" s="831"/>
      <c r="CL77" s="831"/>
      <c r="CM77" s="831"/>
      <c r="CN77" s="831"/>
      <c r="CO77" s="831"/>
      <c r="CP77" s="831"/>
      <c r="CQ77" s="831"/>
      <c r="CR77" s="831"/>
      <c r="CS77" s="831"/>
      <c r="CT77" s="831"/>
      <c r="CU77" s="974"/>
      <c r="CV77" s="831"/>
      <c r="CW77" s="867"/>
      <c r="CX77" s="824"/>
      <c r="CY77" s="824"/>
      <c r="CZ77" s="824"/>
      <c r="DA77" s="824"/>
      <c r="DB77" s="824"/>
      <c r="DC77" s="824"/>
      <c r="DD77" s="824"/>
      <c r="DE77" s="824"/>
      <c r="DF77" s="824"/>
      <c r="DG77" s="824"/>
      <c r="DH77" s="824"/>
      <c r="DI77" s="824"/>
      <c r="DJ77" s="824"/>
      <c r="DK77" s="824"/>
      <c r="DL77" s="824"/>
      <c r="DM77" s="824"/>
      <c r="DN77" s="824"/>
      <c r="DO77" s="824"/>
      <c r="DP77" s="824"/>
      <c r="DQ77" s="824"/>
      <c r="DR77" s="824"/>
      <c r="DS77" s="824"/>
      <c r="DT77" s="824"/>
      <c r="DU77" s="824"/>
      <c r="DV77" s="824"/>
      <c r="DW77" s="824"/>
      <c r="DX77" s="824"/>
      <c r="DY77" s="824"/>
      <c r="DZ77" s="824"/>
      <c r="EA77" s="848"/>
      <c r="EB77" s="824"/>
      <c r="EC77" s="824"/>
      <c r="ED77" s="870"/>
      <c r="EE77" s="911"/>
      <c r="EF77" s="911"/>
      <c r="EG77" s="911"/>
      <c r="EH77" s="911"/>
      <c r="EI77" s="911"/>
      <c r="EJ77" s="911"/>
      <c r="EK77" s="911"/>
      <c r="EL77" s="911"/>
      <c r="EM77" s="911"/>
      <c r="EN77" s="911"/>
      <c r="EO77" s="911"/>
      <c r="EP77" s="911"/>
      <c r="EQ77" s="911"/>
      <c r="ER77" s="911"/>
      <c r="ES77" s="911"/>
      <c r="ET77" s="911"/>
      <c r="EU77" s="848"/>
      <c r="EV77" s="911"/>
      <c r="EW77" s="911"/>
      <c r="EX77" s="911"/>
      <c r="EY77" s="911"/>
      <c r="EZ77" s="911"/>
      <c r="FA77" s="911"/>
      <c r="FB77" s="911"/>
      <c r="FC77" s="911"/>
      <c r="FD77" s="911"/>
      <c r="FE77" s="911"/>
      <c r="FF77" s="911"/>
      <c r="FG77" s="911"/>
      <c r="FH77" s="911"/>
      <c r="FI77" s="911"/>
      <c r="FJ77" s="911"/>
      <c r="FK77" s="911"/>
      <c r="FL77" s="824"/>
      <c r="FM77" s="911"/>
      <c r="FN77" s="911"/>
      <c r="FO77" s="911"/>
      <c r="FP77" s="911"/>
      <c r="FQ77" s="911"/>
      <c r="FR77" s="911"/>
      <c r="FS77" s="911"/>
      <c r="FT77" s="911"/>
      <c r="FU77" s="911"/>
      <c r="FV77" s="911"/>
      <c r="FW77" s="911"/>
      <c r="FX77" s="911"/>
      <c r="FY77" s="911"/>
      <c r="FZ77" s="911"/>
      <c r="GA77" s="911"/>
      <c r="GB77" s="911"/>
      <c r="GC77" s="871"/>
      <c r="GD77" s="839"/>
      <c r="GE77" s="913"/>
      <c r="GF77" s="913"/>
      <c r="GG77" s="913"/>
      <c r="GH77" s="875"/>
      <c r="GI77" s="839"/>
      <c r="GJ77" s="913"/>
      <c r="GK77" s="913"/>
      <c r="GL77" s="913"/>
      <c r="GM77" s="876"/>
      <c r="GO77" s="891"/>
      <c r="GP77" s="891"/>
    </row>
    <row r="78" spans="1:198" ht="18" customHeight="1" thickBot="1">
      <c r="A78" s="878"/>
      <c r="B78" s="1121" t="s">
        <v>893</v>
      </c>
      <c r="C78" s="1122"/>
      <c r="D78" s="856" t="s">
        <v>768</v>
      </c>
      <c r="F78" s="820"/>
      <c r="H78" s="820"/>
      <c r="I78" s="895">
        <v>1.0590847813688213</v>
      </c>
      <c r="J78" s="820"/>
      <c r="M78" s="816"/>
      <c r="N78" s="932"/>
      <c r="O78" s="932"/>
      <c r="P78" s="932"/>
      <c r="Q78" s="932"/>
      <c r="R78" s="932">
        <v>0</v>
      </c>
      <c r="S78" s="816"/>
      <c r="T78" s="816"/>
      <c r="U78" s="816"/>
      <c r="V78" s="816"/>
      <c r="W78" s="816"/>
      <c r="X78" s="816"/>
      <c r="Y78" s="816"/>
      <c r="AN78" s="932"/>
      <c r="AO78" s="862"/>
      <c r="AP78" s="898">
        <v>0</v>
      </c>
      <c r="AQ78" s="898">
        <v>0.1518101990596446</v>
      </c>
      <c r="AR78" s="899">
        <v>6468469.1601042841</v>
      </c>
      <c r="AS78" s="899">
        <v>219336.88035250362</v>
      </c>
      <c r="AT78" s="899">
        <v>95417.887551560561</v>
      </c>
      <c r="AU78" s="899">
        <v>0</v>
      </c>
      <c r="AV78" s="899">
        <v>6783223.9280083487</v>
      </c>
      <c r="AW78" s="909"/>
      <c r="AX78" s="909"/>
      <c r="AY78" s="909"/>
      <c r="AZ78" s="909"/>
      <c r="BA78" s="909"/>
      <c r="BB78" s="909"/>
      <c r="BC78" s="909"/>
      <c r="BD78" s="909"/>
      <c r="BE78" s="909"/>
      <c r="BF78" s="909"/>
      <c r="BG78" s="909"/>
      <c r="BH78" s="909"/>
      <c r="BI78" s="909"/>
      <c r="BJ78" s="909"/>
      <c r="BK78" s="909"/>
      <c r="BL78" s="909"/>
      <c r="BM78" s="909"/>
      <c r="BN78" s="909"/>
      <c r="BO78" s="909"/>
      <c r="BP78" s="909"/>
      <c r="BQ78" s="909"/>
      <c r="BR78" s="899">
        <v>6783223.9280083487</v>
      </c>
      <c r="BS78" s="865"/>
      <c r="BT78" s="901">
        <v>0</v>
      </c>
      <c r="BU78" s="901">
        <v>0.15518089717535963</v>
      </c>
      <c r="BV78" s="902">
        <v>6135340.7467831038</v>
      </c>
      <c r="BW78" s="902">
        <v>218014.9879356937</v>
      </c>
      <c r="BX78" s="902">
        <v>144421.38865314389</v>
      </c>
      <c r="BY78" s="902">
        <v>0</v>
      </c>
      <c r="BZ78" s="902">
        <v>6497777.123371942</v>
      </c>
      <c r="CA78" s="909"/>
      <c r="CB78" s="909"/>
      <c r="CC78" s="909"/>
      <c r="CD78" s="909"/>
      <c r="CE78" s="909"/>
      <c r="CF78" s="909"/>
      <c r="CG78" s="909"/>
      <c r="CH78" s="909"/>
      <c r="CI78" s="909"/>
      <c r="CJ78" s="909"/>
      <c r="CK78" s="909"/>
      <c r="CL78" s="909"/>
      <c r="CM78" s="909"/>
      <c r="CN78" s="909"/>
      <c r="CO78" s="909"/>
      <c r="CP78" s="909"/>
      <c r="CQ78" s="909"/>
      <c r="CR78" s="909"/>
      <c r="CS78" s="909"/>
      <c r="CT78" s="909"/>
      <c r="CU78" s="909"/>
      <c r="CV78" s="902">
        <v>6497777.123371942</v>
      </c>
      <c r="CW78" s="867"/>
      <c r="CX78" s="824"/>
      <c r="CY78" s="824"/>
      <c r="CZ78" s="824"/>
      <c r="DA78" s="824"/>
      <c r="DB78" s="824"/>
      <c r="DC78" s="824"/>
      <c r="DD78" s="824"/>
      <c r="DE78" s="824"/>
      <c r="DF78" s="824"/>
      <c r="DG78" s="824"/>
      <c r="DH78" s="824"/>
      <c r="DI78" s="824"/>
      <c r="DJ78" s="824"/>
      <c r="DK78" s="824"/>
      <c r="DL78" s="824"/>
      <c r="DM78" s="824"/>
      <c r="DN78" s="824"/>
      <c r="DO78" s="824"/>
      <c r="DP78" s="824"/>
      <c r="DQ78" s="824"/>
      <c r="DR78" s="824"/>
      <c r="DS78" s="824"/>
      <c r="DT78" s="824"/>
      <c r="DU78" s="824"/>
      <c r="DV78" s="824"/>
      <c r="DW78" s="824"/>
      <c r="DX78" s="824"/>
      <c r="DY78" s="824"/>
      <c r="DZ78" s="824"/>
      <c r="EA78" s="824"/>
      <c r="EB78" s="824"/>
      <c r="EC78" s="824"/>
      <c r="ED78" s="870"/>
      <c r="EE78" s="824"/>
      <c r="EF78" s="824"/>
      <c r="EG78" s="824"/>
      <c r="EH78" s="824"/>
      <c r="EI78" s="824"/>
      <c r="EJ78" s="824"/>
      <c r="EK78" s="824"/>
      <c r="EL78" s="824"/>
      <c r="EM78" s="824"/>
      <c r="EN78" s="824"/>
      <c r="EO78" s="824"/>
      <c r="EP78" s="824"/>
      <c r="EQ78" s="824"/>
      <c r="ER78" s="824"/>
      <c r="ES78" s="824"/>
      <c r="ET78" s="824"/>
      <c r="EU78" s="824"/>
      <c r="EV78" s="824"/>
      <c r="EW78" s="824"/>
      <c r="EX78" s="824"/>
      <c r="EY78" s="824"/>
      <c r="EZ78" s="824"/>
      <c r="FA78" s="824"/>
      <c r="FB78" s="824"/>
      <c r="FC78" s="824"/>
      <c r="FD78" s="824"/>
      <c r="FE78" s="824"/>
      <c r="FF78" s="824"/>
      <c r="FG78" s="824"/>
      <c r="FH78" s="824"/>
      <c r="FI78" s="824"/>
      <c r="FJ78" s="824"/>
      <c r="FK78" s="824"/>
      <c r="FL78" s="824"/>
      <c r="FM78" s="824"/>
      <c r="FN78" s="824"/>
      <c r="FO78" s="824"/>
      <c r="FP78" s="824"/>
      <c r="FQ78" s="824"/>
      <c r="FR78" s="824"/>
      <c r="FS78" s="824"/>
      <c r="FT78" s="824"/>
      <c r="FU78" s="824"/>
      <c r="FV78" s="824"/>
      <c r="FW78" s="824"/>
      <c r="FX78" s="824"/>
      <c r="FY78" s="824"/>
      <c r="FZ78" s="824"/>
      <c r="GA78" s="824"/>
      <c r="GB78" s="824"/>
      <c r="GC78" s="871"/>
      <c r="GH78" s="875"/>
      <c r="GI78" s="859"/>
      <c r="GM78" s="876"/>
      <c r="GO78" s="891"/>
      <c r="GP78" s="891"/>
    </row>
    <row r="79" spans="1:198" ht="18" hidden="1" customHeight="1" outlineLevel="1">
      <c r="A79" s="878"/>
      <c r="B79" s="1137" t="s">
        <v>894</v>
      </c>
      <c r="C79" s="965" t="s">
        <v>95</v>
      </c>
      <c r="D79" s="816" t="s">
        <v>768</v>
      </c>
      <c r="E79" s="857"/>
      <c r="F79" s="820"/>
      <c r="H79" s="820"/>
      <c r="I79" s="857">
        <v>0.43391914169213069</v>
      </c>
      <c r="J79" s="820"/>
      <c r="M79" s="860" t="s">
        <v>838</v>
      </c>
      <c r="N79" s="882">
        <v>18724.919035343544</v>
      </c>
      <c r="O79" s="882">
        <v>0</v>
      </c>
      <c r="P79" s="882">
        <v>0</v>
      </c>
      <c r="Q79" s="886">
        <v>0</v>
      </c>
      <c r="R79" s="882">
        <v>18724.919035343544</v>
      </c>
      <c r="S79" s="816"/>
      <c r="T79" s="816"/>
      <c r="U79" s="816"/>
      <c r="V79" s="816"/>
      <c r="W79" s="816"/>
      <c r="X79" s="816"/>
      <c r="Y79" s="816"/>
      <c r="AN79" s="882">
        <v>18724.919035343544</v>
      </c>
      <c r="AO79" s="862"/>
      <c r="AP79" s="863">
        <v>0</v>
      </c>
      <c r="AQ79" s="863">
        <v>1.2323659498954104E-2</v>
      </c>
      <c r="AR79" s="882">
        <v>463047.53508509131</v>
      </c>
      <c r="AS79" s="882">
        <v>87601.515583036802</v>
      </c>
      <c r="AT79" s="882">
        <v>0</v>
      </c>
      <c r="AU79" s="882">
        <v>0</v>
      </c>
      <c r="AV79" s="882">
        <v>550649.05066812807</v>
      </c>
      <c r="AW79" s="909"/>
      <c r="AX79" s="909"/>
      <c r="AY79" s="909"/>
      <c r="AZ79" s="909"/>
      <c r="BA79" s="909"/>
      <c r="BB79" s="909"/>
      <c r="BC79" s="909"/>
      <c r="BD79" s="909"/>
      <c r="BE79" s="909"/>
      <c r="BF79" s="909"/>
      <c r="BG79" s="909"/>
      <c r="BH79" s="909"/>
      <c r="BI79" s="909"/>
      <c r="BJ79" s="909"/>
      <c r="BK79" s="909"/>
      <c r="BL79" s="909"/>
      <c r="BM79" s="909"/>
      <c r="BN79" s="909"/>
      <c r="BO79" s="909"/>
      <c r="BP79" s="909"/>
      <c r="BQ79" s="909"/>
      <c r="BR79" s="882">
        <v>550649.05066812807</v>
      </c>
      <c r="BS79" s="865"/>
      <c r="BT79" s="863">
        <v>0</v>
      </c>
      <c r="BU79" s="863">
        <v>1.3022082796328537E-2</v>
      </c>
      <c r="BV79" s="882">
        <v>458886.00252465572</v>
      </c>
      <c r="BW79" s="882">
        <v>86378.222858843321</v>
      </c>
      <c r="BX79" s="882">
        <v>0</v>
      </c>
      <c r="BY79" s="882">
        <v>0</v>
      </c>
      <c r="BZ79" s="882">
        <v>545264.22538349906</v>
      </c>
      <c r="CA79" s="909"/>
      <c r="CB79" s="909"/>
      <c r="CC79" s="909"/>
      <c r="CD79" s="909"/>
      <c r="CE79" s="909"/>
      <c r="CF79" s="909"/>
      <c r="CG79" s="909"/>
      <c r="CH79" s="909"/>
      <c r="CI79" s="909"/>
      <c r="CJ79" s="909"/>
      <c r="CK79" s="909"/>
      <c r="CL79" s="909"/>
      <c r="CM79" s="909"/>
      <c r="CN79" s="909"/>
      <c r="CO79" s="909"/>
      <c r="CP79" s="909"/>
      <c r="CQ79" s="909"/>
      <c r="CR79" s="909"/>
      <c r="CS79" s="909"/>
      <c r="CT79" s="909"/>
      <c r="CU79" s="909"/>
      <c r="CV79" s="882">
        <v>545264.22538349906</v>
      </c>
      <c r="CW79" s="867"/>
      <c r="CX79" s="824"/>
      <c r="CY79" s="824"/>
      <c r="CZ79" s="824"/>
      <c r="DA79" s="824"/>
      <c r="DB79" s="824"/>
      <c r="DC79" s="824"/>
      <c r="DD79" s="824"/>
      <c r="DE79" s="824"/>
      <c r="DF79" s="824"/>
      <c r="DG79" s="824"/>
      <c r="DH79" s="824"/>
      <c r="DI79" s="824"/>
      <c r="DJ79" s="824"/>
      <c r="DK79" s="824"/>
      <c r="DL79" s="848"/>
      <c r="DM79" s="824"/>
      <c r="DN79" s="824"/>
      <c r="DO79" s="824"/>
      <c r="DP79" s="824"/>
      <c r="DQ79" s="824"/>
      <c r="DR79" s="824"/>
      <c r="DS79" s="824"/>
      <c r="DT79" s="824"/>
      <c r="DU79" s="824"/>
      <c r="DV79" s="824"/>
      <c r="DW79" s="824"/>
      <c r="DX79" s="824"/>
      <c r="DY79" s="824"/>
      <c r="DZ79" s="824"/>
      <c r="EA79" s="824"/>
      <c r="EB79" s="824"/>
      <c r="EC79" s="824"/>
      <c r="ED79" s="870"/>
      <c r="EE79" s="824"/>
      <c r="EF79" s="824"/>
      <c r="EG79" s="824"/>
      <c r="EH79" s="824"/>
      <c r="EI79" s="824"/>
      <c r="EJ79" s="824"/>
      <c r="EK79" s="824"/>
      <c r="EL79" s="824"/>
      <c r="EM79" s="824"/>
      <c r="EN79" s="824"/>
      <c r="EO79" s="824"/>
      <c r="EP79" s="824"/>
      <c r="EQ79" s="824"/>
      <c r="ER79" s="824"/>
      <c r="ES79" s="824"/>
      <c r="ET79" s="824"/>
      <c r="EU79" s="824"/>
      <c r="EV79" s="824"/>
      <c r="EW79" s="824"/>
      <c r="EX79" s="824"/>
      <c r="EY79" s="824"/>
      <c r="EZ79" s="824"/>
      <c r="FA79" s="824"/>
      <c r="FB79" s="824"/>
      <c r="FC79" s="824"/>
      <c r="FD79" s="824"/>
      <c r="FE79" s="824"/>
      <c r="FF79" s="824"/>
      <c r="FG79" s="824"/>
      <c r="FH79" s="824"/>
      <c r="FI79" s="824"/>
      <c r="FJ79" s="824"/>
      <c r="FK79" s="824"/>
      <c r="FL79" s="848"/>
      <c r="FM79" s="824"/>
      <c r="FN79" s="824"/>
      <c r="FO79" s="824"/>
      <c r="FP79" s="824"/>
      <c r="FQ79" s="824"/>
      <c r="FR79" s="824"/>
      <c r="FS79" s="824"/>
      <c r="FT79" s="824"/>
      <c r="FU79" s="824"/>
      <c r="FV79" s="824"/>
      <c r="FW79" s="824"/>
      <c r="FX79" s="824"/>
      <c r="FY79" s="824"/>
      <c r="FZ79" s="824"/>
      <c r="GA79" s="824"/>
      <c r="GB79" s="824"/>
      <c r="GC79" s="871"/>
      <c r="GH79" s="875"/>
      <c r="GI79" s="839"/>
      <c r="GM79" s="876"/>
      <c r="GO79" s="891"/>
      <c r="GP79" s="891"/>
    </row>
    <row r="80" spans="1:198" ht="18" hidden="1" customHeight="1" outlineLevel="1">
      <c r="A80" s="878"/>
      <c r="B80" s="1138"/>
      <c r="C80" s="965" t="s">
        <v>96</v>
      </c>
      <c r="D80" s="816" t="s">
        <v>768</v>
      </c>
      <c r="E80" s="966"/>
      <c r="F80" s="820"/>
      <c r="H80" s="820"/>
      <c r="I80" s="966"/>
      <c r="J80" s="820"/>
      <c r="M80" s="978" t="s">
        <v>895</v>
      </c>
      <c r="N80" s="882">
        <v>33286.405522186134</v>
      </c>
      <c r="O80" s="882">
        <v>0</v>
      </c>
      <c r="P80" s="882">
        <v>0</v>
      </c>
      <c r="Q80" s="886">
        <v>0</v>
      </c>
      <c r="R80" s="882">
        <v>33286.405522186134</v>
      </c>
      <c r="S80" s="816"/>
      <c r="T80" s="816"/>
      <c r="U80" s="816"/>
      <c r="V80" s="816"/>
      <c r="W80" s="816"/>
      <c r="X80" s="816"/>
      <c r="Y80" s="816"/>
      <c r="AN80" s="967">
        <v>33286.405522186134</v>
      </c>
      <c r="AO80" s="862"/>
      <c r="AP80" s="968">
        <v>0</v>
      </c>
      <c r="AQ80" s="968">
        <v>1.8364150619229053E-2</v>
      </c>
      <c r="AR80" s="882">
        <v>812151.25506937818</v>
      </c>
      <c r="AS80" s="882">
        <v>8400.635841207788</v>
      </c>
      <c r="AT80" s="882">
        <v>0</v>
      </c>
      <c r="AU80" s="882">
        <v>0</v>
      </c>
      <c r="AV80" s="882">
        <v>820551.89091058599</v>
      </c>
      <c r="AW80" s="909"/>
      <c r="AX80" s="909"/>
      <c r="AY80" s="909"/>
      <c r="AZ80" s="909"/>
      <c r="BA80" s="909"/>
      <c r="BB80" s="909"/>
      <c r="BC80" s="909"/>
      <c r="BD80" s="909"/>
      <c r="BE80" s="909"/>
      <c r="BF80" s="909"/>
      <c r="BG80" s="909"/>
      <c r="BH80" s="909"/>
      <c r="BI80" s="909"/>
      <c r="BJ80" s="909"/>
      <c r="BK80" s="909"/>
      <c r="BL80" s="909"/>
      <c r="BM80" s="909"/>
      <c r="BN80" s="909"/>
      <c r="BO80" s="909"/>
      <c r="BP80" s="909"/>
      <c r="BQ80" s="909"/>
      <c r="BR80" s="882">
        <v>820551.89091058599</v>
      </c>
      <c r="BS80" s="865"/>
      <c r="BT80" s="968">
        <v>0</v>
      </c>
      <c r="BU80" s="968">
        <v>1.9249477008156015E-2</v>
      </c>
      <c r="BV80" s="882">
        <v>797717.349079779</v>
      </c>
      <c r="BW80" s="882">
        <v>8302.0361485913218</v>
      </c>
      <c r="BX80" s="882">
        <v>0</v>
      </c>
      <c r="BY80" s="882">
        <v>0</v>
      </c>
      <c r="BZ80" s="882">
        <v>806019.38522837032</v>
      </c>
      <c r="CA80" s="909"/>
      <c r="CB80" s="909"/>
      <c r="CC80" s="909"/>
      <c r="CD80" s="909"/>
      <c r="CE80" s="909"/>
      <c r="CF80" s="909"/>
      <c r="CG80" s="909"/>
      <c r="CH80" s="909"/>
      <c r="CI80" s="909"/>
      <c r="CJ80" s="909"/>
      <c r="CK80" s="909"/>
      <c r="CL80" s="909"/>
      <c r="CM80" s="909"/>
      <c r="CN80" s="909"/>
      <c r="CO80" s="909"/>
      <c r="CP80" s="909"/>
      <c r="CQ80" s="909"/>
      <c r="CR80" s="909"/>
      <c r="CS80" s="909"/>
      <c r="CT80" s="909"/>
      <c r="CU80" s="909"/>
      <c r="CV80" s="882">
        <v>806019.38522837032</v>
      </c>
      <c r="CW80" s="867"/>
      <c r="CX80" s="824"/>
      <c r="CY80" s="824"/>
      <c r="CZ80" s="824"/>
      <c r="DA80" s="824"/>
      <c r="DB80" s="824"/>
      <c r="DC80" s="824"/>
      <c r="DD80" s="824"/>
      <c r="DE80" s="824"/>
      <c r="DF80" s="824"/>
      <c r="DG80" s="824"/>
      <c r="DH80" s="824"/>
      <c r="DI80" s="824"/>
      <c r="DJ80" s="824"/>
      <c r="DK80" s="824"/>
      <c r="DL80" s="848"/>
      <c r="DM80" s="824"/>
      <c r="DN80" s="824"/>
      <c r="DO80" s="824"/>
      <c r="DP80" s="824"/>
      <c r="DQ80" s="824"/>
      <c r="DR80" s="824"/>
      <c r="DS80" s="824"/>
      <c r="DT80" s="824"/>
      <c r="DU80" s="824"/>
      <c r="DV80" s="824"/>
      <c r="DW80" s="824"/>
      <c r="DX80" s="824"/>
      <c r="DY80" s="824"/>
      <c r="DZ80" s="824"/>
      <c r="EA80" s="824"/>
      <c r="EB80" s="824"/>
      <c r="EC80" s="824"/>
      <c r="ED80" s="870"/>
      <c r="EE80" s="824"/>
      <c r="EF80" s="824"/>
      <c r="EG80" s="824"/>
      <c r="EH80" s="824"/>
      <c r="EI80" s="824"/>
      <c r="EJ80" s="824"/>
      <c r="EK80" s="824"/>
      <c r="EL80" s="824"/>
      <c r="EM80" s="824"/>
      <c r="EN80" s="824"/>
      <c r="EO80" s="824"/>
      <c r="EP80" s="824"/>
      <c r="EQ80" s="824"/>
      <c r="ER80" s="824"/>
      <c r="ES80" s="824"/>
      <c r="ET80" s="824"/>
      <c r="EU80" s="824"/>
      <c r="EV80" s="824"/>
      <c r="EW80" s="824"/>
      <c r="EX80" s="824"/>
      <c r="EY80" s="824"/>
      <c r="EZ80" s="824"/>
      <c r="FA80" s="824"/>
      <c r="FB80" s="824"/>
      <c r="FC80" s="824"/>
      <c r="FD80" s="824"/>
      <c r="FE80" s="824"/>
      <c r="FF80" s="824"/>
      <c r="FG80" s="824"/>
      <c r="FH80" s="824"/>
      <c r="FI80" s="824"/>
      <c r="FJ80" s="824"/>
      <c r="FK80" s="824"/>
      <c r="FL80" s="848"/>
      <c r="FM80" s="824"/>
      <c r="FN80" s="824"/>
      <c r="FO80" s="824"/>
      <c r="FP80" s="824"/>
      <c r="FQ80" s="824"/>
      <c r="FR80" s="824"/>
      <c r="FS80" s="824"/>
      <c r="FT80" s="824"/>
      <c r="FU80" s="824"/>
      <c r="FV80" s="824"/>
      <c r="FW80" s="824"/>
      <c r="FX80" s="824"/>
      <c r="FY80" s="824"/>
      <c r="FZ80" s="824"/>
      <c r="GA80" s="824"/>
      <c r="GB80" s="824"/>
      <c r="GC80" s="871"/>
      <c r="GH80" s="875"/>
      <c r="GI80" s="839"/>
      <c r="GM80" s="876"/>
      <c r="GO80" s="891"/>
      <c r="GP80" s="891"/>
    </row>
    <row r="81" spans="1:198" ht="18" hidden="1" customHeight="1" outlineLevel="1">
      <c r="A81" s="878"/>
      <c r="B81" s="1138"/>
      <c r="C81" s="965" t="s">
        <v>97</v>
      </c>
      <c r="D81" s="816" t="s">
        <v>768</v>
      </c>
      <c r="E81" s="966"/>
      <c r="F81" s="820"/>
      <c r="H81" s="820"/>
      <c r="I81" s="966"/>
      <c r="J81" s="820"/>
      <c r="M81" s="978" t="s">
        <v>835</v>
      </c>
      <c r="N81" s="882">
        <v>30</v>
      </c>
      <c r="O81" s="882">
        <v>0</v>
      </c>
      <c r="P81" s="882">
        <v>0</v>
      </c>
      <c r="Q81" s="886">
        <v>0</v>
      </c>
      <c r="R81" s="882">
        <v>30</v>
      </c>
      <c r="S81" s="816"/>
      <c r="T81" s="816"/>
      <c r="U81" s="816"/>
      <c r="V81" s="816"/>
      <c r="W81" s="816"/>
      <c r="X81" s="816"/>
      <c r="Y81" s="816"/>
      <c r="AN81" s="967">
        <v>30</v>
      </c>
      <c r="AO81" s="862"/>
      <c r="AP81" s="968">
        <v>0</v>
      </c>
      <c r="AQ81" s="968">
        <v>2.8476370279662618E-4</v>
      </c>
      <c r="AR81" s="882">
        <v>12723.8879508973</v>
      </c>
      <c r="AS81" s="882">
        <v>0</v>
      </c>
      <c r="AT81" s="882">
        <v>0</v>
      </c>
      <c r="AU81" s="882">
        <v>0</v>
      </c>
      <c r="AV81" s="882">
        <v>12723.8879508973</v>
      </c>
      <c r="AW81" s="909"/>
      <c r="AX81" s="909"/>
      <c r="AY81" s="909"/>
      <c r="AZ81" s="909"/>
      <c r="BA81" s="909"/>
      <c r="BB81" s="909"/>
      <c r="BC81" s="909"/>
      <c r="BD81" s="909"/>
      <c r="BE81" s="909"/>
      <c r="BF81" s="909"/>
      <c r="BG81" s="909"/>
      <c r="BH81" s="909"/>
      <c r="BI81" s="909"/>
      <c r="BJ81" s="909"/>
      <c r="BK81" s="909"/>
      <c r="BL81" s="909"/>
      <c r="BM81" s="909"/>
      <c r="BN81" s="909"/>
      <c r="BO81" s="909"/>
      <c r="BP81" s="909"/>
      <c r="BQ81" s="909"/>
      <c r="BR81" s="882">
        <v>12723.8879508973</v>
      </c>
      <c r="BS81" s="865"/>
      <c r="BT81" s="968">
        <v>0</v>
      </c>
      <c r="BU81" s="968">
        <v>0</v>
      </c>
      <c r="BV81" s="882">
        <v>0</v>
      </c>
      <c r="BW81" s="882">
        <v>0</v>
      </c>
      <c r="BX81" s="882">
        <v>0</v>
      </c>
      <c r="BY81" s="882">
        <v>0</v>
      </c>
      <c r="BZ81" s="882">
        <v>0</v>
      </c>
      <c r="CA81" s="909"/>
      <c r="CB81" s="909"/>
      <c r="CC81" s="909"/>
      <c r="CD81" s="909"/>
      <c r="CE81" s="909"/>
      <c r="CF81" s="909"/>
      <c r="CG81" s="909"/>
      <c r="CH81" s="909"/>
      <c r="CI81" s="909"/>
      <c r="CJ81" s="909"/>
      <c r="CK81" s="909"/>
      <c r="CL81" s="909"/>
      <c r="CM81" s="909"/>
      <c r="CN81" s="909"/>
      <c r="CO81" s="909"/>
      <c r="CP81" s="909"/>
      <c r="CQ81" s="909"/>
      <c r="CR81" s="909"/>
      <c r="CS81" s="909"/>
      <c r="CT81" s="909"/>
      <c r="CU81" s="909"/>
      <c r="CV81" s="882">
        <v>0</v>
      </c>
      <c r="CW81" s="867"/>
      <c r="CX81" s="824"/>
      <c r="CY81" s="824"/>
      <c r="CZ81" s="824"/>
      <c r="DA81" s="824"/>
      <c r="DB81" s="824"/>
      <c r="DC81" s="824"/>
      <c r="DD81" s="824"/>
      <c r="DE81" s="824"/>
      <c r="DF81" s="824"/>
      <c r="DG81" s="824"/>
      <c r="DH81" s="824"/>
      <c r="DI81" s="824"/>
      <c r="DJ81" s="824"/>
      <c r="DK81" s="824"/>
      <c r="DL81" s="848"/>
      <c r="DM81" s="824"/>
      <c r="DN81" s="824"/>
      <c r="DO81" s="824"/>
      <c r="DP81" s="824"/>
      <c r="DQ81" s="824"/>
      <c r="DR81" s="824"/>
      <c r="DS81" s="824"/>
      <c r="DT81" s="824"/>
      <c r="DU81" s="824"/>
      <c r="DV81" s="824"/>
      <c r="DW81" s="824"/>
      <c r="DX81" s="824"/>
      <c r="DY81" s="824"/>
      <c r="DZ81" s="824"/>
      <c r="EA81" s="824"/>
      <c r="EB81" s="824"/>
      <c r="EC81" s="824"/>
      <c r="ED81" s="870"/>
      <c r="EE81" s="824"/>
      <c r="EF81" s="824"/>
      <c r="EG81" s="824"/>
      <c r="EH81" s="824"/>
      <c r="EI81" s="824"/>
      <c r="EJ81" s="824"/>
      <c r="EK81" s="824"/>
      <c r="EL81" s="824"/>
      <c r="EM81" s="824"/>
      <c r="EN81" s="824"/>
      <c r="EO81" s="824"/>
      <c r="EP81" s="824"/>
      <c r="EQ81" s="824"/>
      <c r="ER81" s="824"/>
      <c r="ES81" s="824"/>
      <c r="ET81" s="824"/>
      <c r="EU81" s="824"/>
      <c r="EV81" s="824"/>
      <c r="EW81" s="824"/>
      <c r="EX81" s="824"/>
      <c r="EY81" s="824"/>
      <c r="EZ81" s="824"/>
      <c r="FA81" s="824"/>
      <c r="FB81" s="824"/>
      <c r="FC81" s="824"/>
      <c r="FD81" s="824"/>
      <c r="FE81" s="824"/>
      <c r="FF81" s="824"/>
      <c r="FG81" s="824"/>
      <c r="FH81" s="824"/>
      <c r="FI81" s="824"/>
      <c r="FJ81" s="824"/>
      <c r="FK81" s="824"/>
      <c r="FL81" s="848"/>
      <c r="FM81" s="824"/>
      <c r="FN81" s="824"/>
      <c r="FO81" s="824"/>
      <c r="FP81" s="824"/>
      <c r="FQ81" s="824"/>
      <c r="FR81" s="824"/>
      <c r="FS81" s="824"/>
      <c r="FT81" s="824"/>
      <c r="FU81" s="824"/>
      <c r="FV81" s="824"/>
      <c r="FW81" s="824"/>
      <c r="FX81" s="824"/>
      <c r="FY81" s="824"/>
      <c r="FZ81" s="824"/>
      <c r="GA81" s="824"/>
      <c r="GB81" s="824"/>
      <c r="GC81" s="871"/>
      <c r="GH81" s="875"/>
      <c r="GI81" s="839"/>
      <c r="GM81" s="876"/>
      <c r="GO81" s="891"/>
      <c r="GP81" s="891"/>
    </row>
    <row r="82" spans="1:198" ht="18" hidden="1" customHeight="1" outlineLevel="1">
      <c r="A82" s="878"/>
      <c r="B82" s="1138"/>
      <c r="C82" s="965" t="s">
        <v>675</v>
      </c>
      <c r="D82" s="816" t="s">
        <v>768</v>
      </c>
      <c r="E82" s="966"/>
      <c r="F82" s="820"/>
      <c r="H82" s="820"/>
      <c r="I82" s="966">
        <v>1.0255204310250567</v>
      </c>
      <c r="J82" s="820"/>
      <c r="M82" s="978" t="s">
        <v>835</v>
      </c>
      <c r="N82" s="882">
        <v>1759</v>
      </c>
      <c r="O82" s="882">
        <v>0</v>
      </c>
      <c r="P82" s="882">
        <v>0</v>
      </c>
      <c r="Q82" s="886">
        <v>0</v>
      </c>
      <c r="R82" s="882">
        <v>1759</v>
      </c>
      <c r="S82" s="816"/>
      <c r="T82" s="816"/>
      <c r="U82" s="816"/>
      <c r="V82" s="816"/>
      <c r="W82" s="816"/>
      <c r="X82" s="816"/>
      <c r="Y82" s="816"/>
      <c r="AN82" s="967">
        <v>1759</v>
      </c>
      <c r="AO82" s="862"/>
      <c r="AP82" s="968">
        <v>0</v>
      </c>
      <c r="AQ82" s="968">
        <v>2.6174903879712219E-2</v>
      </c>
      <c r="AR82" s="882">
        <v>1140449.3195940377</v>
      </c>
      <c r="AS82" s="882">
        <v>29104.738104186519</v>
      </c>
      <c r="AT82" s="882">
        <v>0</v>
      </c>
      <c r="AU82" s="882">
        <v>0</v>
      </c>
      <c r="AV82" s="882">
        <v>1169554.0576982242</v>
      </c>
      <c r="AW82" s="909"/>
      <c r="AX82" s="909"/>
      <c r="AY82" s="909"/>
      <c r="AZ82" s="909"/>
      <c r="BA82" s="909"/>
      <c r="BB82" s="909"/>
      <c r="BC82" s="909"/>
      <c r="BD82" s="909"/>
      <c r="BE82" s="909"/>
      <c r="BF82" s="909"/>
      <c r="BG82" s="909"/>
      <c r="BH82" s="909"/>
      <c r="BI82" s="909"/>
      <c r="BJ82" s="909"/>
      <c r="BK82" s="909"/>
      <c r="BL82" s="909"/>
      <c r="BM82" s="909"/>
      <c r="BN82" s="909"/>
      <c r="BO82" s="909"/>
      <c r="BP82" s="909"/>
      <c r="BQ82" s="909"/>
      <c r="BR82" s="882">
        <v>1169554.0576982242</v>
      </c>
      <c r="BS82" s="865"/>
      <c r="BT82" s="968">
        <v>0</v>
      </c>
      <c r="BU82" s="968">
        <v>2.7931467103708457E-2</v>
      </c>
      <c r="BV82" s="882">
        <v>1140449.3195940377</v>
      </c>
      <c r="BW82" s="882">
        <v>29104.738104186519</v>
      </c>
      <c r="BX82" s="882">
        <v>0</v>
      </c>
      <c r="BY82" s="882">
        <v>0</v>
      </c>
      <c r="BZ82" s="882">
        <v>1169554.0576982242</v>
      </c>
      <c r="CA82" s="909"/>
      <c r="CB82" s="909"/>
      <c r="CC82" s="909"/>
      <c r="CD82" s="909"/>
      <c r="CE82" s="909"/>
      <c r="CF82" s="909"/>
      <c r="CG82" s="909"/>
      <c r="CH82" s="909"/>
      <c r="CI82" s="909"/>
      <c r="CJ82" s="909"/>
      <c r="CK82" s="909"/>
      <c r="CL82" s="909"/>
      <c r="CM82" s="909"/>
      <c r="CN82" s="909"/>
      <c r="CO82" s="909"/>
      <c r="CP82" s="909"/>
      <c r="CQ82" s="909"/>
      <c r="CR82" s="909"/>
      <c r="CS82" s="909"/>
      <c r="CT82" s="909"/>
      <c r="CU82" s="909"/>
      <c r="CV82" s="882">
        <v>1169554.0576982242</v>
      </c>
      <c r="CW82" s="867"/>
      <c r="CX82" s="824"/>
      <c r="CY82" s="824"/>
      <c r="CZ82" s="824"/>
      <c r="DA82" s="824"/>
      <c r="DB82" s="824"/>
      <c r="DC82" s="824"/>
      <c r="DD82" s="824"/>
      <c r="DE82" s="824"/>
      <c r="DF82" s="824"/>
      <c r="DG82" s="824"/>
      <c r="DH82" s="824"/>
      <c r="DI82" s="824"/>
      <c r="DJ82" s="824"/>
      <c r="DK82" s="824"/>
      <c r="DL82" s="848"/>
      <c r="DM82" s="824"/>
      <c r="DN82" s="824"/>
      <c r="DO82" s="824"/>
      <c r="DP82" s="824"/>
      <c r="DQ82" s="824"/>
      <c r="DR82" s="824"/>
      <c r="DS82" s="824"/>
      <c r="DT82" s="824"/>
      <c r="DU82" s="824"/>
      <c r="DV82" s="824"/>
      <c r="DW82" s="824"/>
      <c r="DX82" s="824"/>
      <c r="DY82" s="824"/>
      <c r="DZ82" s="824"/>
      <c r="EA82" s="824"/>
      <c r="EB82" s="824"/>
      <c r="EC82" s="824"/>
      <c r="ED82" s="870"/>
      <c r="EE82" s="824"/>
      <c r="EF82" s="824"/>
      <c r="EG82" s="824"/>
      <c r="EH82" s="824"/>
      <c r="EI82" s="824"/>
      <c r="EJ82" s="824"/>
      <c r="EK82" s="824"/>
      <c r="EL82" s="824"/>
      <c r="EM82" s="824"/>
      <c r="EN82" s="824"/>
      <c r="EO82" s="824"/>
      <c r="EP82" s="824"/>
      <c r="EQ82" s="824"/>
      <c r="ER82" s="824"/>
      <c r="ES82" s="824"/>
      <c r="ET82" s="824"/>
      <c r="EU82" s="824"/>
      <c r="EV82" s="824"/>
      <c r="EW82" s="824"/>
      <c r="EX82" s="824"/>
      <c r="EY82" s="824"/>
      <c r="EZ82" s="824"/>
      <c r="FA82" s="824"/>
      <c r="FB82" s="824"/>
      <c r="FC82" s="824"/>
      <c r="FD82" s="824"/>
      <c r="FE82" s="824"/>
      <c r="FF82" s="824"/>
      <c r="FG82" s="824"/>
      <c r="FH82" s="824"/>
      <c r="FI82" s="824"/>
      <c r="FJ82" s="824"/>
      <c r="FK82" s="824"/>
      <c r="FL82" s="848"/>
      <c r="FM82" s="824"/>
      <c r="FN82" s="824"/>
      <c r="FO82" s="824"/>
      <c r="FP82" s="824"/>
      <c r="FQ82" s="824"/>
      <c r="FR82" s="824"/>
      <c r="FS82" s="824"/>
      <c r="FT82" s="824"/>
      <c r="FU82" s="824"/>
      <c r="FV82" s="824"/>
      <c r="FW82" s="824"/>
      <c r="FX82" s="824"/>
      <c r="FY82" s="824"/>
      <c r="FZ82" s="824"/>
      <c r="GA82" s="824"/>
      <c r="GB82" s="824"/>
      <c r="GC82" s="871"/>
      <c r="GH82" s="875"/>
      <c r="GI82" s="839"/>
      <c r="GM82" s="876"/>
      <c r="GO82" s="891"/>
      <c r="GP82" s="891"/>
    </row>
    <row r="83" spans="1:198" ht="18" hidden="1" customHeight="1" outlineLevel="1">
      <c r="A83" s="878"/>
      <c r="B83" s="1138"/>
      <c r="C83" s="965" t="s">
        <v>98</v>
      </c>
      <c r="D83" s="816" t="s">
        <v>768</v>
      </c>
      <c r="E83" s="966"/>
      <c r="F83" s="820"/>
      <c r="H83" s="820"/>
      <c r="I83" s="966"/>
      <c r="J83" s="820"/>
      <c r="M83" s="978" t="s">
        <v>836</v>
      </c>
      <c r="N83" s="882">
        <v>0</v>
      </c>
      <c r="O83" s="882">
        <v>0</v>
      </c>
      <c r="P83" s="882">
        <v>0</v>
      </c>
      <c r="Q83" s="886">
        <v>0</v>
      </c>
      <c r="R83" s="882">
        <v>0</v>
      </c>
      <c r="S83" s="816"/>
      <c r="T83" s="816"/>
      <c r="U83" s="816"/>
      <c r="V83" s="816"/>
      <c r="W83" s="816"/>
      <c r="X83" s="816"/>
      <c r="Y83" s="816"/>
      <c r="AN83" s="967">
        <v>0</v>
      </c>
      <c r="AO83" s="862"/>
      <c r="AP83" s="968">
        <v>0</v>
      </c>
      <c r="AQ83" s="968">
        <v>0</v>
      </c>
      <c r="AR83" s="882">
        <v>0</v>
      </c>
      <c r="AS83" s="882">
        <v>0</v>
      </c>
      <c r="AT83" s="882">
        <v>0</v>
      </c>
      <c r="AU83" s="882">
        <v>0</v>
      </c>
      <c r="AV83" s="882">
        <v>0</v>
      </c>
      <c r="AW83" s="909"/>
      <c r="AX83" s="909"/>
      <c r="AY83" s="909"/>
      <c r="AZ83" s="909"/>
      <c r="BA83" s="909"/>
      <c r="BB83" s="909"/>
      <c r="BC83" s="909"/>
      <c r="BD83" s="909"/>
      <c r="BE83" s="909"/>
      <c r="BF83" s="909"/>
      <c r="BG83" s="909"/>
      <c r="BH83" s="909"/>
      <c r="BI83" s="909"/>
      <c r="BJ83" s="909"/>
      <c r="BK83" s="909"/>
      <c r="BL83" s="909"/>
      <c r="BM83" s="909"/>
      <c r="BN83" s="909"/>
      <c r="BO83" s="909"/>
      <c r="BP83" s="909"/>
      <c r="BQ83" s="909"/>
      <c r="BR83" s="882">
        <v>0</v>
      </c>
      <c r="BS83" s="865"/>
      <c r="BT83" s="968">
        <v>0</v>
      </c>
      <c r="BU83" s="968">
        <v>0</v>
      </c>
      <c r="BV83" s="882">
        <v>0</v>
      </c>
      <c r="BW83" s="882">
        <v>0</v>
      </c>
      <c r="BX83" s="882">
        <v>0</v>
      </c>
      <c r="BY83" s="882">
        <v>0</v>
      </c>
      <c r="BZ83" s="882">
        <v>0</v>
      </c>
      <c r="CA83" s="909"/>
      <c r="CB83" s="909"/>
      <c r="CC83" s="909"/>
      <c r="CD83" s="909"/>
      <c r="CE83" s="909"/>
      <c r="CF83" s="909"/>
      <c r="CG83" s="909"/>
      <c r="CH83" s="909"/>
      <c r="CI83" s="909"/>
      <c r="CJ83" s="909"/>
      <c r="CK83" s="909"/>
      <c r="CL83" s="909"/>
      <c r="CM83" s="909"/>
      <c r="CN83" s="909"/>
      <c r="CO83" s="909"/>
      <c r="CP83" s="909"/>
      <c r="CQ83" s="909"/>
      <c r="CR83" s="909"/>
      <c r="CS83" s="909"/>
      <c r="CT83" s="909"/>
      <c r="CU83" s="909"/>
      <c r="CV83" s="882">
        <v>0</v>
      </c>
      <c r="CW83" s="867"/>
      <c r="CX83" s="824"/>
      <c r="CY83" s="824"/>
      <c r="CZ83" s="824"/>
      <c r="DA83" s="824"/>
      <c r="DB83" s="824"/>
      <c r="DC83" s="824"/>
      <c r="DD83" s="824"/>
      <c r="DE83" s="824"/>
      <c r="DF83" s="824"/>
      <c r="DG83" s="824"/>
      <c r="DH83" s="824"/>
      <c r="DI83" s="824"/>
      <c r="DJ83" s="824"/>
      <c r="DK83" s="824"/>
      <c r="DL83" s="848"/>
      <c r="DM83" s="824"/>
      <c r="DN83" s="824"/>
      <c r="DO83" s="824"/>
      <c r="DP83" s="824"/>
      <c r="DQ83" s="824"/>
      <c r="DR83" s="824"/>
      <c r="DS83" s="824"/>
      <c r="DT83" s="824"/>
      <c r="DU83" s="824"/>
      <c r="DV83" s="824"/>
      <c r="DW83" s="824"/>
      <c r="DX83" s="824"/>
      <c r="DY83" s="824"/>
      <c r="DZ83" s="824"/>
      <c r="EA83" s="824"/>
      <c r="EB83" s="824"/>
      <c r="EC83" s="824"/>
      <c r="ED83" s="870"/>
      <c r="EE83" s="824"/>
      <c r="EF83" s="824"/>
      <c r="EG83" s="824"/>
      <c r="EH83" s="824"/>
      <c r="EI83" s="824"/>
      <c r="EJ83" s="824"/>
      <c r="EK83" s="824"/>
      <c r="EL83" s="824"/>
      <c r="EM83" s="824"/>
      <c r="EN83" s="824"/>
      <c r="EO83" s="824"/>
      <c r="EP83" s="824"/>
      <c r="EQ83" s="824"/>
      <c r="ER83" s="824"/>
      <c r="ES83" s="824"/>
      <c r="ET83" s="824"/>
      <c r="EU83" s="824"/>
      <c r="EV83" s="824"/>
      <c r="EW83" s="824"/>
      <c r="EX83" s="824"/>
      <c r="EY83" s="824"/>
      <c r="EZ83" s="824"/>
      <c r="FA83" s="824"/>
      <c r="FB83" s="824"/>
      <c r="FC83" s="824"/>
      <c r="FD83" s="824"/>
      <c r="FE83" s="824"/>
      <c r="FF83" s="824"/>
      <c r="FG83" s="824"/>
      <c r="FH83" s="824"/>
      <c r="FI83" s="824"/>
      <c r="FJ83" s="824"/>
      <c r="FK83" s="824"/>
      <c r="FL83" s="848"/>
      <c r="FM83" s="824"/>
      <c r="FN83" s="824"/>
      <c r="FO83" s="824"/>
      <c r="FP83" s="824"/>
      <c r="FQ83" s="824"/>
      <c r="FR83" s="824"/>
      <c r="FS83" s="824"/>
      <c r="FT83" s="824"/>
      <c r="FU83" s="824"/>
      <c r="FV83" s="824"/>
      <c r="FW83" s="824"/>
      <c r="FX83" s="824"/>
      <c r="FY83" s="824"/>
      <c r="FZ83" s="824"/>
      <c r="GA83" s="824"/>
      <c r="GB83" s="824"/>
      <c r="GC83" s="871"/>
      <c r="GH83" s="875"/>
      <c r="GI83" s="839"/>
      <c r="GM83" s="876"/>
      <c r="GO83" s="891"/>
      <c r="GP83" s="891"/>
    </row>
    <row r="84" spans="1:198" ht="18" hidden="1" customHeight="1" outlineLevel="1">
      <c r="A84" s="878"/>
      <c r="B84" s="1138"/>
      <c r="C84" s="979" t="s">
        <v>495</v>
      </c>
      <c r="D84" s="816" t="s">
        <v>768</v>
      </c>
      <c r="E84" s="966"/>
      <c r="F84" s="820"/>
      <c r="H84" s="820"/>
      <c r="I84" s="966"/>
      <c r="J84" s="820"/>
      <c r="M84" s="978" t="s">
        <v>837</v>
      </c>
      <c r="N84" s="882">
        <v>0</v>
      </c>
      <c r="O84" s="882">
        <v>0</v>
      </c>
      <c r="P84" s="882">
        <v>0</v>
      </c>
      <c r="Q84" s="886">
        <v>0</v>
      </c>
      <c r="R84" s="882">
        <v>0</v>
      </c>
      <c r="S84" s="816"/>
      <c r="T84" s="816"/>
      <c r="U84" s="816"/>
      <c r="V84" s="816"/>
      <c r="W84" s="816"/>
      <c r="X84" s="816"/>
      <c r="Y84" s="816"/>
      <c r="AN84" s="967">
        <v>0</v>
      </c>
      <c r="AO84" s="862"/>
      <c r="AP84" s="968">
        <v>0</v>
      </c>
      <c r="AQ84" s="968">
        <v>0</v>
      </c>
      <c r="AR84" s="882">
        <v>0</v>
      </c>
      <c r="AS84" s="882">
        <v>0</v>
      </c>
      <c r="AT84" s="882">
        <v>0</v>
      </c>
      <c r="AU84" s="882">
        <v>0</v>
      </c>
      <c r="AV84" s="882">
        <v>0</v>
      </c>
      <c r="AW84" s="909"/>
      <c r="AX84" s="909"/>
      <c r="AY84" s="909"/>
      <c r="AZ84" s="909"/>
      <c r="BA84" s="909"/>
      <c r="BB84" s="909"/>
      <c r="BC84" s="909"/>
      <c r="BD84" s="909"/>
      <c r="BE84" s="909"/>
      <c r="BF84" s="909"/>
      <c r="BG84" s="909"/>
      <c r="BH84" s="909"/>
      <c r="BI84" s="909"/>
      <c r="BJ84" s="909"/>
      <c r="BK84" s="909"/>
      <c r="BL84" s="909"/>
      <c r="BM84" s="909"/>
      <c r="BN84" s="909"/>
      <c r="BO84" s="909"/>
      <c r="BP84" s="909"/>
      <c r="BQ84" s="909"/>
      <c r="BR84" s="882">
        <v>0</v>
      </c>
      <c r="BS84" s="865"/>
      <c r="BT84" s="968">
        <v>0</v>
      </c>
      <c r="BU84" s="968">
        <v>0</v>
      </c>
      <c r="BV84" s="882">
        <v>0</v>
      </c>
      <c r="BW84" s="882">
        <v>0</v>
      </c>
      <c r="BX84" s="882">
        <v>0</v>
      </c>
      <c r="BY84" s="882">
        <v>0</v>
      </c>
      <c r="BZ84" s="882">
        <v>0</v>
      </c>
      <c r="CA84" s="909"/>
      <c r="CB84" s="909"/>
      <c r="CC84" s="909"/>
      <c r="CD84" s="909"/>
      <c r="CE84" s="909"/>
      <c r="CF84" s="909"/>
      <c r="CG84" s="909"/>
      <c r="CH84" s="909"/>
      <c r="CI84" s="909"/>
      <c r="CJ84" s="909"/>
      <c r="CK84" s="909"/>
      <c r="CL84" s="909"/>
      <c r="CM84" s="909"/>
      <c r="CN84" s="909"/>
      <c r="CO84" s="909"/>
      <c r="CP84" s="909"/>
      <c r="CQ84" s="909"/>
      <c r="CR84" s="909"/>
      <c r="CS84" s="909"/>
      <c r="CT84" s="909"/>
      <c r="CU84" s="909"/>
      <c r="CV84" s="882">
        <v>0</v>
      </c>
      <c r="CW84" s="867"/>
      <c r="CX84" s="824"/>
      <c r="CY84" s="824"/>
      <c r="CZ84" s="824"/>
      <c r="DA84" s="824"/>
      <c r="DB84" s="824"/>
      <c r="DC84" s="824"/>
      <c r="DD84" s="824"/>
      <c r="DE84" s="824"/>
      <c r="DF84" s="824"/>
      <c r="DG84" s="824"/>
      <c r="DH84" s="824"/>
      <c r="DI84" s="824"/>
      <c r="DJ84" s="824"/>
      <c r="DK84" s="824"/>
      <c r="DL84" s="848"/>
      <c r="DM84" s="824"/>
      <c r="DN84" s="824"/>
      <c r="DO84" s="824"/>
      <c r="DP84" s="824"/>
      <c r="DQ84" s="824"/>
      <c r="DR84" s="824"/>
      <c r="DS84" s="824"/>
      <c r="DT84" s="824"/>
      <c r="DU84" s="824"/>
      <c r="DV84" s="824"/>
      <c r="DW84" s="824"/>
      <c r="DX84" s="824"/>
      <c r="DY84" s="824"/>
      <c r="DZ84" s="824"/>
      <c r="EA84" s="824"/>
      <c r="EB84" s="824"/>
      <c r="EC84" s="824"/>
      <c r="ED84" s="870"/>
      <c r="EE84" s="824"/>
      <c r="EF84" s="824"/>
      <c r="EG84" s="824"/>
      <c r="EH84" s="824"/>
      <c r="EI84" s="824"/>
      <c r="EJ84" s="824"/>
      <c r="EK84" s="824"/>
      <c r="EL84" s="824"/>
      <c r="EM84" s="824"/>
      <c r="EN84" s="824"/>
      <c r="EO84" s="824"/>
      <c r="EP84" s="824"/>
      <c r="EQ84" s="824"/>
      <c r="ER84" s="824"/>
      <c r="ES84" s="824"/>
      <c r="ET84" s="824"/>
      <c r="EU84" s="824"/>
      <c r="EV84" s="824"/>
      <c r="EW84" s="824"/>
      <c r="EX84" s="824"/>
      <c r="EY84" s="824"/>
      <c r="EZ84" s="824"/>
      <c r="FA84" s="824"/>
      <c r="FB84" s="824"/>
      <c r="FC84" s="824"/>
      <c r="FD84" s="824"/>
      <c r="FE84" s="824"/>
      <c r="FF84" s="824"/>
      <c r="FG84" s="824"/>
      <c r="FH84" s="824"/>
      <c r="FI84" s="824"/>
      <c r="FJ84" s="824"/>
      <c r="FK84" s="824"/>
      <c r="FL84" s="848"/>
      <c r="FM84" s="824"/>
      <c r="FN84" s="824"/>
      <c r="FO84" s="824"/>
      <c r="FP84" s="824"/>
      <c r="FQ84" s="824"/>
      <c r="FR84" s="824"/>
      <c r="FS84" s="824"/>
      <c r="FT84" s="824"/>
      <c r="FU84" s="824"/>
      <c r="FV84" s="824"/>
      <c r="FW84" s="824"/>
      <c r="FX84" s="824"/>
      <c r="FY84" s="824"/>
      <c r="FZ84" s="824"/>
      <c r="GA84" s="824"/>
      <c r="GB84" s="824"/>
      <c r="GC84" s="871"/>
      <c r="GH84" s="875"/>
      <c r="GI84" s="839"/>
      <c r="GM84" s="876"/>
      <c r="GO84" s="891"/>
      <c r="GP84" s="891"/>
    </row>
    <row r="85" spans="1:198" ht="18" hidden="1" customHeight="1" outlineLevel="1" thickBot="1">
      <c r="A85" s="878"/>
      <c r="B85" s="1138"/>
      <c r="C85" s="965" t="s">
        <v>108</v>
      </c>
      <c r="D85" s="816" t="s">
        <v>768</v>
      </c>
      <c r="E85" s="966"/>
      <c r="F85" s="820"/>
      <c r="H85" s="820"/>
      <c r="I85" s="966">
        <v>1.0431001519644134</v>
      </c>
      <c r="J85" s="820"/>
      <c r="M85" s="980" t="s">
        <v>837</v>
      </c>
      <c r="N85" s="882">
        <v>22</v>
      </c>
      <c r="O85" s="882">
        <v>0</v>
      </c>
      <c r="P85" s="882">
        <v>0</v>
      </c>
      <c r="Q85" s="886">
        <v>0</v>
      </c>
      <c r="R85" s="882">
        <v>22</v>
      </c>
      <c r="S85" s="816"/>
      <c r="T85" s="816"/>
      <c r="U85" s="816"/>
      <c r="V85" s="816"/>
      <c r="W85" s="816"/>
      <c r="X85" s="816"/>
      <c r="Y85" s="816"/>
      <c r="AN85" s="931">
        <v>22</v>
      </c>
      <c r="AO85" s="862"/>
      <c r="AP85" s="968">
        <v>0</v>
      </c>
      <c r="AQ85" s="968">
        <v>3.2673785613082152E-4</v>
      </c>
      <c r="AR85" s="882">
        <v>14599.388299477579</v>
      </c>
      <c r="AS85" s="882">
        <v>0</v>
      </c>
      <c r="AT85" s="882">
        <v>0</v>
      </c>
      <c r="AU85" s="882">
        <v>0</v>
      </c>
      <c r="AV85" s="882">
        <v>14599.388299477579</v>
      </c>
      <c r="AW85" s="909"/>
      <c r="AX85" s="909"/>
      <c r="AY85" s="909"/>
      <c r="AZ85" s="909"/>
      <c r="BA85" s="909"/>
      <c r="BB85" s="909"/>
      <c r="BC85" s="909"/>
      <c r="BD85" s="909"/>
      <c r="BE85" s="909"/>
      <c r="BF85" s="909"/>
      <c r="BG85" s="909"/>
      <c r="BH85" s="909"/>
      <c r="BI85" s="909"/>
      <c r="BJ85" s="909"/>
      <c r="BK85" s="909"/>
      <c r="BL85" s="909"/>
      <c r="BM85" s="909"/>
      <c r="BN85" s="909"/>
      <c r="BO85" s="909"/>
      <c r="BP85" s="909"/>
      <c r="BQ85" s="909"/>
      <c r="BR85" s="882">
        <v>14599.388299477579</v>
      </c>
      <c r="BS85" s="865"/>
      <c r="BT85" s="968">
        <v>0</v>
      </c>
      <c r="BU85" s="968">
        <v>2.3492019889021323E-4</v>
      </c>
      <c r="BV85" s="882">
        <v>9836.6430530548096</v>
      </c>
      <c r="BW85" s="882">
        <v>0</v>
      </c>
      <c r="BX85" s="882">
        <v>0</v>
      </c>
      <c r="BY85" s="882">
        <v>0</v>
      </c>
      <c r="BZ85" s="882">
        <v>9836.6430530548096</v>
      </c>
      <c r="CA85" s="909"/>
      <c r="CB85" s="909"/>
      <c r="CC85" s="909"/>
      <c r="CD85" s="909"/>
      <c r="CE85" s="909"/>
      <c r="CF85" s="909"/>
      <c r="CG85" s="909"/>
      <c r="CH85" s="909"/>
      <c r="CI85" s="909"/>
      <c r="CJ85" s="909"/>
      <c r="CK85" s="909"/>
      <c r="CL85" s="909"/>
      <c r="CM85" s="909"/>
      <c r="CN85" s="909"/>
      <c r="CO85" s="909"/>
      <c r="CP85" s="909"/>
      <c r="CQ85" s="909"/>
      <c r="CR85" s="909"/>
      <c r="CS85" s="909"/>
      <c r="CT85" s="909"/>
      <c r="CU85" s="909"/>
      <c r="CV85" s="882">
        <v>9836.6430530548096</v>
      </c>
      <c r="CW85" s="867"/>
      <c r="CX85" s="824"/>
      <c r="CY85" s="824"/>
      <c r="CZ85" s="824"/>
      <c r="DA85" s="824"/>
      <c r="DB85" s="824"/>
      <c r="DC85" s="824"/>
      <c r="DD85" s="824"/>
      <c r="DE85" s="824"/>
      <c r="DF85" s="824"/>
      <c r="DG85" s="824"/>
      <c r="DH85" s="824"/>
      <c r="DI85" s="824"/>
      <c r="DJ85" s="824"/>
      <c r="DK85" s="824"/>
      <c r="DL85" s="848"/>
      <c r="DM85" s="824"/>
      <c r="DN85" s="824"/>
      <c r="DO85" s="824"/>
      <c r="DP85" s="824"/>
      <c r="DQ85" s="824"/>
      <c r="DR85" s="824"/>
      <c r="DS85" s="824"/>
      <c r="DT85" s="824"/>
      <c r="DU85" s="824"/>
      <c r="DV85" s="824"/>
      <c r="DW85" s="824"/>
      <c r="DX85" s="824"/>
      <c r="DY85" s="824"/>
      <c r="DZ85" s="824"/>
      <c r="EA85" s="824"/>
      <c r="EB85" s="824"/>
      <c r="EC85" s="824"/>
      <c r="ED85" s="870"/>
      <c r="EE85" s="824"/>
      <c r="EF85" s="824"/>
      <c r="EG85" s="824"/>
      <c r="EH85" s="824"/>
      <c r="EI85" s="824"/>
      <c r="EJ85" s="824"/>
      <c r="EK85" s="824"/>
      <c r="EL85" s="824"/>
      <c r="EM85" s="824"/>
      <c r="EN85" s="824"/>
      <c r="EO85" s="824"/>
      <c r="EP85" s="824"/>
      <c r="EQ85" s="824"/>
      <c r="ER85" s="824"/>
      <c r="ES85" s="824"/>
      <c r="ET85" s="824"/>
      <c r="EU85" s="824"/>
      <c r="EV85" s="824"/>
      <c r="EW85" s="824"/>
      <c r="EX85" s="824"/>
      <c r="EY85" s="824"/>
      <c r="EZ85" s="824"/>
      <c r="FA85" s="824"/>
      <c r="FB85" s="824"/>
      <c r="FC85" s="824"/>
      <c r="FD85" s="824"/>
      <c r="FE85" s="824"/>
      <c r="FF85" s="824"/>
      <c r="FG85" s="824"/>
      <c r="FH85" s="824"/>
      <c r="FI85" s="824"/>
      <c r="FJ85" s="824"/>
      <c r="FK85" s="824"/>
      <c r="FL85" s="848"/>
      <c r="FM85" s="824"/>
      <c r="FN85" s="824"/>
      <c r="FO85" s="824"/>
      <c r="FP85" s="824"/>
      <c r="FQ85" s="824"/>
      <c r="FR85" s="824"/>
      <c r="FS85" s="824"/>
      <c r="FT85" s="824"/>
      <c r="FU85" s="824"/>
      <c r="FV85" s="824"/>
      <c r="FW85" s="824"/>
      <c r="FX85" s="824"/>
      <c r="FY85" s="824"/>
      <c r="FZ85" s="824"/>
      <c r="GA85" s="824"/>
      <c r="GB85" s="824"/>
      <c r="GC85" s="871"/>
      <c r="GH85" s="875"/>
      <c r="GI85" s="839"/>
      <c r="GM85" s="876"/>
      <c r="GO85" s="891"/>
      <c r="GP85" s="891"/>
    </row>
    <row r="86" spans="1:198" ht="18" hidden="1" customHeight="1" outlineLevel="1" thickBot="1">
      <c r="A86" s="878"/>
      <c r="B86" s="1139"/>
      <c r="C86" s="973" t="s">
        <v>840</v>
      </c>
      <c r="D86" s="816" t="s">
        <v>768</v>
      </c>
      <c r="E86" s="981"/>
      <c r="F86" s="820"/>
      <c r="H86" s="820"/>
      <c r="I86" s="895">
        <v>1.0567147942216881</v>
      </c>
      <c r="J86" s="820"/>
      <c r="M86" s="816"/>
      <c r="N86" s="896"/>
      <c r="O86" s="896"/>
      <c r="P86" s="896"/>
      <c r="Q86" s="896"/>
      <c r="R86" s="896">
        <v>0</v>
      </c>
      <c r="S86" s="816"/>
      <c r="T86" s="816"/>
      <c r="U86" s="816"/>
      <c r="V86" s="816"/>
      <c r="W86" s="816"/>
      <c r="X86" s="816"/>
      <c r="Y86" s="816"/>
      <c r="AN86" s="896"/>
      <c r="AO86" s="862"/>
      <c r="AP86" s="898">
        <v>0</v>
      </c>
      <c r="AQ86" s="898">
        <v>5.7474215556822819E-2</v>
      </c>
      <c r="AR86" s="899">
        <v>2442971.3859988819</v>
      </c>
      <c r="AS86" s="899">
        <v>125106.8895284311</v>
      </c>
      <c r="AT86" s="899">
        <v>0</v>
      </c>
      <c r="AU86" s="899">
        <v>0</v>
      </c>
      <c r="AV86" s="899">
        <v>2568078.2755273129</v>
      </c>
      <c r="AW86" s="909"/>
      <c r="AX86" s="909"/>
      <c r="AY86" s="909"/>
      <c r="AZ86" s="909"/>
      <c r="BA86" s="909"/>
      <c r="BB86" s="909"/>
      <c r="BC86" s="909"/>
      <c r="BD86" s="909"/>
      <c r="BE86" s="909"/>
      <c r="BF86" s="909"/>
      <c r="BG86" s="909"/>
      <c r="BH86" s="909"/>
      <c r="BI86" s="909"/>
      <c r="BJ86" s="909"/>
      <c r="BK86" s="909"/>
      <c r="BL86" s="909"/>
      <c r="BM86" s="909"/>
      <c r="BN86" s="909"/>
      <c r="BO86" s="909"/>
      <c r="BP86" s="909"/>
      <c r="BQ86" s="909"/>
      <c r="BR86" s="899">
        <v>2568078.2755273129</v>
      </c>
      <c r="BS86" s="865"/>
      <c r="BT86" s="901">
        <v>0</v>
      </c>
      <c r="BU86" s="901">
        <v>6.0437947107083223E-2</v>
      </c>
      <c r="BV86" s="902">
        <v>2406889.3142515272</v>
      </c>
      <c r="BW86" s="902">
        <v>123784.99711162115</v>
      </c>
      <c r="BX86" s="902">
        <v>0</v>
      </c>
      <c r="BY86" s="902">
        <v>0</v>
      </c>
      <c r="BZ86" s="902">
        <v>2530674.3113631485</v>
      </c>
      <c r="CA86" s="909"/>
      <c r="CB86" s="909"/>
      <c r="CC86" s="909"/>
      <c r="CD86" s="909"/>
      <c r="CE86" s="909"/>
      <c r="CF86" s="909"/>
      <c r="CG86" s="909"/>
      <c r="CH86" s="909"/>
      <c r="CI86" s="909"/>
      <c r="CJ86" s="909"/>
      <c r="CK86" s="909"/>
      <c r="CL86" s="909"/>
      <c r="CM86" s="909"/>
      <c r="CN86" s="909"/>
      <c r="CO86" s="909"/>
      <c r="CP86" s="909"/>
      <c r="CQ86" s="909"/>
      <c r="CR86" s="909"/>
      <c r="CS86" s="909"/>
      <c r="CT86" s="909"/>
      <c r="CU86" s="909"/>
      <c r="CV86" s="902">
        <v>2530674.3113631485</v>
      </c>
      <c r="CW86" s="867"/>
      <c r="CX86" s="824"/>
      <c r="CY86" s="824"/>
      <c r="CZ86" s="824"/>
      <c r="DA86" s="824"/>
      <c r="DB86" s="824"/>
      <c r="DC86" s="824"/>
      <c r="DD86" s="824"/>
      <c r="DE86" s="824"/>
      <c r="DF86" s="824"/>
      <c r="DG86" s="824"/>
      <c r="DH86" s="824"/>
      <c r="DI86" s="824"/>
      <c r="DJ86" s="824"/>
      <c r="DK86" s="824"/>
      <c r="DL86" s="848"/>
      <c r="DM86" s="824"/>
      <c r="DN86" s="824"/>
      <c r="DO86" s="824"/>
      <c r="DP86" s="824"/>
      <c r="DQ86" s="824"/>
      <c r="DR86" s="824"/>
      <c r="DS86" s="824"/>
      <c r="DT86" s="824"/>
      <c r="DU86" s="824"/>
      <c r="DV86" s="824"/>
      <c r="DW86" s="824"/>
      <c r="DX86" s="824"/>
      <c r="DY86" s="824"/>
      <c r="DZ86" s="824"/>
      <c r="EA86" s="824"/>
      <c r="EB86" s="824"/>
      <c r="EC86" s="824"/>
      <c r="ED86" s="870"/>
      <c r="EE86" s="824"/>
      <c r="EF86" s="824"/>
      <c r="EG86" s="824"/>
      <c r="EH86" s="824"/>
      <c r="EI86" s="824"/>
      <c r="EJ86" s="824"/>
      <c r="EK86" s="824"/>
      <c r="EL86" s="824"/>
      <c r="EM86" s="824"/>
      <c r="EN86" s="824"/>
      <c r="EO86" s="824"/>
      <c r="EP86" s="824"/>
      <c r="EQ86" s="824"/>
      <c r="ER86" s="824"/>
      <c r="ES86" s="824"/>
      <c r="ET86" s="824"/>
      <c r="EU86" s="824"/>
      <c r="EV86" s="824"/>
      <c r="EW86" s="824"/>
      <c r="EX86" s="824"/>
      <c r="EY86" s="824"/>
      <c r="EZ86" s="824"/>
      <c r="FA86" s="824"/>
      <c r="FB86" s="824"/>
      <c r="FC86" s="824"/>
      <c r="FD86" s="824"/>
      <c r="FE86" s="824"/>
      <c r="FF86" s="824"/>
      <c r="FG86" s="824"/>
      <c r="FH86" s="824"/>
      <c r="FI86" s="824"/>
      <c r="FJ86" s="824"/>
      <c r="FK86" s="824"/>
      <c r="FL86" s="848"/>
      <c r="FM86" s="824"/>
      <c r="FN86" s="824"/>
      <c r="FO86" s="824"/>
      <c r="FP86" s="824"/>
      <c r="FQ86" s="824"/>
      <c r="FR86" s="824"/>
      <c r="FS86" s="824"/>
      <c r="FT86" s="824"/>
      <c r="FU86" s="824"/>
      <c r="FV86" s="824"/>
      <c r="FW86" s="824"/>
      <c r="FX86" s="824"/>
      <c r="FY86" s="824"/>
      <c r="FZ86" s="824"/>
      <c r="GA86" s="824"/>
      <c r="GB86" s="824"/>
      <c r="GC86" s="871"/>
      <c r="GH86" s="875"/>
      <c r="GI86" s="839"/>
      <c r="GM86" s="876"/>
      <c r="GO86" s="891"/>
      <c r="GP86" s="891"/>
    </row>
    <row r="87" spans="1:198" ht="4.5" hidden="1" customHeight="1" outlineLevel="1" thickBot="1">
      <c r="A87" s="878"/>
      <c r="D87" s="816" t="s">
        <v>768</v>
      </c>
      <c r="F87" s="820"/>
      <c r="H87" s="820"/>
      <c r="J87" s="820"/>
      <c r="M87" s="908"/>
      <c r="N87" s="831"/>
      <c r="O87" s="831"/>
      <c r="P87" s="831"/>
      <c r="Q87" s="831"/>
      <c r="R87" s="831"/>
      <c r="S87" s="816"/>
      <c r="T87" s="816"/>
      <c r="U87" s="816"/>
      <c r="V87" s="816"/>
      <c r="W87" s="816"/>
      <c r="X87" s="816"/>
      <c r="Y87" s="816"/>
      <c r="AN87" s="935"/>
      <c r="AO87" s="862"/>
      <c r="AP87" s="910"/>
      <c r="AQ87" s="910"/>
      <c r="AR87" s="831"/>
      <c r="AS87" s="831"/>
      <c r="AT87" s="831"/>
      <c r="AU87" s="831"/>
      <c r="AV87" s="831"/>
      <c r="AW87" s="909"/>
      <c r="AX87" s="909"/>
      <c r="AY87" s="909"/>
      <c r="AZ87" s="909"/>
      <c r="BA87" s="909"/>
      <c r="BB87" s="909"/>
      <c r="BC87" s="909"/>
      <c r="BD87" s="909"/>
      <c r="BE87" s="909"/>
      <c r="BF87" s="909"/>
      <c r="BG87" s="909"/>
      <c r="BH87" s="909"/>
      <c r="BI87" s="909"/>
      <c r="BJ87" s="909"/>
      <c r="BK87" s="909"/>
      <c r="BL87" s="909"/>
      <c r="BM87" s="909"/>
      <c r="BN87" s="909"/>
      <c r="BO87" s="909"/>
      <c r="BP87" s="909"/>
      <c r="BQ87" s="909"/>
      <c r="BR87" s="831"/>
      <c r="BS87" s="865"/>
      <c r="BT87" s="910"/>
      <c r="BU87" s="910"/>
      <c r="BV87" s="831"/>
      <c r="BW87" s="831"/>
      <c r="BX87" s="831"/>
      <c r="BY87" s="831"/>
      <c r="BZ87" s="831"/>
      <c r="CA87" s="909"/>
      <c r="CB87" s="909"/>
      <c r="CC87" s="909"/>
      <c r="CD87" s="909"/>
      <c r="CE87" s="909"/>
      <c r="CF87" s="909"/>
      <c r="CG87" s="909"/>
      <c r="CH87" s="909"/>
      <c r="CI87" s="909"/>
      <c r="CJ87" s="909"/>
      <c r="CK87" s="909"/>
      <c r="CL87" s="909"/>
      <c r="CM87" s="909"/>
      <c r="CN87" s="909"/>
      <c r="CO87" s="909"/>
      <c r="CP87" s="909"/>
      <c r="CQ87" s="909"/>
      <c r="CR87" s="909"/>
      <c r="CS87" s="909"/>
      <c r="CT87" s="909"/>
      <c r="CU87" s="909"/>
      <c r="CV87" s="831"/>
      <c r="CW87" s="867"/>
      <c r="CX87" s="824"/>
      <c r="CY87" s="824"/>
      <c r="CZ87" s="824"/>
      <c r="DA87" s="824"/>
      <c r="DB87" s="824"/>
      <c r="DC87" s="824"/>
      <c r="DD87" s="824"/>
      <c r="DE87" s="824"/>
      <c r="DF87" s="824"/>
      <c r="DG87" s="824"/>
      <c r="DH87" s="824"/>
      <c r="DI87" s="824"/>
      <c r="DJ87" s="824"/>
      <c r="DK87" s="824"/>
      <c r="DL87" s="848"/>
      <c r="DM87" s="824"/>
      <c r="DN87" s="824"/>
      <c r="DO87" s="824"/>
      <c r="DP87" s="824"/>
      <c r="DQ87" s="824"/>
      <c r="DR87" s="824"/>
      <c r="DS87" s="824"/>
      <c r="DT87" s="824"/>
      <c r="DU87" s="824"/>
      <c r="DV87" s="824"/>
      <c r="DW87" s="824"/>
      <c r="DX87" s="824"/>
      <c r="DY87" s="824"/>
      <c r="DZ87" s="824"/>
      <c r="EA87" s="824"/>
      <c r="EB87" s="824"/>
      <c r="EC87" s="824"/>
      <c r="ED87" s="870"/>
      <c r="EE87" s="824"/>
      <c r="EF87" s="824"/>
      <c r="EG87" s="824"/>
      <c r="EH87" s="824"/>
      <c r="EI87" s="824"/>
      <c r="EJ87" s="824"/>
      <c r="EK87" s="824"/>
      <c r="EL87" s="824"/>
      <c r="EM87" s="824"/>
      <c r="EN87" s="824"/>
      <c r="EO87" s="824"/>
      <c r="EP87" s="824"/>
      <c r="EQ87" s="824"/>
      <c r="ER87" s="824"/>
      <c r="ES87" s="824"/>
      <c r="ET87" s="824"/>
      <c r="EU87" s="824"/>
      <c r="EV87" s="824"/>
      <c r="EW87" s="824"/>
      <c r="EX87" s="824"/>
      <c r="EY87" s="824"/>
      <c r="EZ87" s="824"/>
      <c r="FA87" s="824"/>
      <c r="FB87" s="824"/>
      <c r="FC87" s="824"/>
      <c r="FD87" s="824"/>
      <c r="FE87" s="824"/>
      <c r="FF87" s="824"/>
      <c r="FG87" s="824"/>
      <c r="FH87" s="824"/>
      <c r="FI87" s="824"/>
      <c r="FJ87" s="824"/>
      <c r="FK87" s="824"/>
      <c r="FL87" s="848"/>
      <c r="FM87" s="824"/>
      <c r="FN87" s="824"/>
      <c r="FO87" s="824"/>
      <c r="FP87" s="824"/>
      <c r="FQ87" s="824"/>
      <c r="FR87" s="824"/>
      <c r="FS87" s="824"/>
      <c r="FT87" s="824"/>
      <c r="FU87" s="824"/>
      <c r="FV87" s="824"/>
      <c r="FW87" s="824"/>
      <c r="FX87" s="824"/>
      <c r="FY87" s="824"/>
      <c r="FZ87" s="824"/>
      <c r="GA87" s="824"/>
      <c r="GB87" s="824"/>
      <c r="GC87" s="871"/>
      <c r="GH87" s="875"/>
      <c r="GI87" s="839"/>
      <c r="GM87" s="876"/>
      <c r="GO87" s="891"/>
      <c r="GP87" s="891"/>
    </row>
    <row r="88" spans="1:198" ht="18" hidden="1" customHeight="1" outlineLevel="1">
      <c r="A88" s="878"/>
      <c r="B88" s="1140" t="s">
        <v>896</v>
      </c>
      <c r="C88" s="855" t="s">
        <v>99</v>
      </c>
      <c r="D88" s="816" t="s">
        <v>768</v>
      </c>
      <c r="E88" s="966"/>
      <c r="F88" s="820"/>
      <c r="H88" s="820"/>
      <c r="I88" s="857"/>
      <c r="J88" s="820"/>
      <c r="M88" s="937" t="s">
        <v>842</v>
      </c>
      <c r="N88" s="861">
        <v>0</v>
      </c>
      <c r="O88" s="861">
        <v>0</v>
      </c>
      <c r="P88" s="861">
        <v>0</v>
      </c>
      <c r="Q88" s="982">
        <v>0</v>
      </c>
      <c r="R88" s="861">
        <v>0</v>
      </c>
      <c r="S88" s="816"/>
      <c r="T88" s="816"/>
      <c r="U88" s="816"/>
      <c r="V88" s="816"/>
      <c r="W88" s="816"/>
      <c r="X88" s="816"/>
      <c r="Y88" s="816"/>
      <c r="AN88" s="861">
        <v>0</v>
      </c>
      <c r="AO88" s="862"/>
      <c r="AP88" s="863">
        <v>0</v>
      </c>
      <c r="AQ88" s="863">
        <v>0</v>
      </c>
      <c r="AR88" s="861">
        <v>0</v>
      </c>
      <c r="AS88" s="861">
        <v>0</v>
      </c>
      <c r="AT88" s="861">
        <v>0</v>
      </c>
      <c r="AU88" s="861">
        <v>0</v>
      </c>
      <c r="AV88" s="861">
        <v>0</v>
      </c>
      <c r="AW88" s="909"/>
      <c r="AX88" s="909"/>
      <c r="AY88" s="909"/>
      <c r="AZ88" s="909"/>
      <c r="BA88" s="909"/>
      <c r="BB88" s="909"/>
      <c r="BC88" s="909"/>
      <c r="BD88" s="909"/>
      <c r="BE88" s="909"/>
      <c r="BF88" s="909"/>
      <c r="BG88" s="909"/>
      <c r="BH88" s="909"/>
      <c r="BI88" s="909"/>
      <c r="BJ88" s="909"/>
      <c r="BK88" s="909"/>
      <c r="BL88" s="909"/>
      <c r="BM88" s="909"/>
      <c r="BN88" s="909"/>
      <c r="BO88" s="909"/>
      <c r="BP88" s="909"/>
      <c r="BQ88" s="909"/>
      <c r="BR88" s="861">
        <v>0</v>
      </c>
      <c r="BS88" s="865"/>
      <c r="BT88" s="863">
        <v>0</v>
      </c>
      <c r="BU88" s="863">
        <v>0</v>
      </c>
      <c r="BV88" s="861">
        <v>0</v>
      </c>
      <c r="BW88" s="861">
        <v>0</v>
      </c>
      <c r="BX88" s="861">
        <v>0</v>
      </c>
      <c r="BY88" s="861">
        <v>0</v>
      </c>
      <c r="BZ88" s="861">
        <v>0</v>
      </c>
      <c r="CA88" s="909"/>
      <c r="CB88" s="909"/>
      <c r="CC88" s="909"/>
      <c r="CD88" s="909"/>
      <c r="CE88" s="909"/>
      <c r="CF88" s="909"/>
      <c r="CG88" s="909"/>
      <c r="CH88" s="909"/>
      <c r="CI88" s="909"/>
      <c r="CJ88" s="909"/>
      <c r="CK88" s="909"/>
      <c r="CL88" s="909"/>
      <c r="CM88" s="909"/>
      <c r="CN88" s="909"/>
      <c r="CO88" s="909"/>
      <c r="CP88" s="909"/>
      <c r="CQ88" s="909"/>
      <c r="CR88" s="909"/>
      <c r="CS88" s="909"/>
      <c r="CT88" s="909"/>
      <c r="CU88" s="909"/>
      <c r="CV88" s="861">
        <v>0</v>
      </c>
      <c r="CW88" s="867"/>
      <c r="CX88" s="824"/>
      <c r="CY88" s="824"/>
      <c r="CZ88" s="824"/>
      <c r="DA88" s="824"/>
      <c r="DB88" s="824"/>
      <c r="DC88" s="824"/>
      <c r="DD88" s="824"/>
      <c r="DE88" s="824"/>
      <c r="DF88" s="824"/>
      <c r="DG88" s="824"/>
      <c r="DH88" s="824"/>
      <c r="DI88" s="824"/>
      <c r="DJ88" s="824"/>
      <c r="DK88" s="824"/>
      <c r="DL88" s="848"/>
      <c r="DM88" s="824"/>
      <c r="DN88" s="824"/>
      <c r="DO88" s="824"/>
      <c r="DP88" s="824"/>
      <c r="DQ88" s="824"/>
      <c r="DR88" s="824"/>
      <c r="DS88" s="824"/>
      <c r="DT88" s="824"/>
      <c r="DU88" s="824"/>
      <c r="DV88" s="824"/>
      <c r="DW88" s="824"/>
      <c r="DX88" s="824"/>
      <c r="DY88" s="824"/>
      <c r="DZ88" s="824"/>
      <c r="EA88" s="824"/>
      <c r="EB88" s="824"/>
      <c r="EC88" s="824"/>
      <c r="ED88" s="870"/>
      <c r="EE88" s="824"/>
      <c r="EF88" s="824"/>
      <c r="EG88" s="824"/>
      <c r="EH88" s="824"/>
      <c r="EI88" s="824"/>
      <c r="EJ88" s="824"/>
      <c r="EK88" s="824"/>
      <c r="EL88" s="824"/>
      <c r="EM88" s="824"/>
      <c r="EN88" s="824"/>
      <c r="EO88" s="824"/>
      <c r="EP88" s="824"/>
      <c r="EQ88" s="824"/>
      <c r="ER88" s="824"/>
      <c r="ES88" s="824"/>
      <c r="ET88" s="824"/>
      <c r="EU88" s="824"/>
      <c r="EV88" s="824"/>
      <c r="EW88" s="824"/>
      <c r="EX88" s="824"/>
      <c r="EY88" s="824"/>
      <c r="EZ88" s="824"/>
      <c r="FA88" s="824"/>
      <c r="FB88" s="824"/>
      <c r="FC88" s="824"/>
      <c r="FD88" s="824"/>
      <c r="FE88" s="824"/>
      <c r="FF88" s="824"/>
      <c r="FG88" s="824"/>
      <c r="FH88" s="824"/>
      <c r="FI88" s="824"/>
      <c r="FJ88" s="824"/>
      <c r="FK88" s="824"/>
      <c r="FL88" s="848"/>
      <c r="FM88" s="824"/>
      <c r="FN88" s="824"/>
      <c r="FO88" s="824"/>
      <c r="FP88" s="824"/>
      <c r="FQ88" s="824"/>
      <c r="FR88" s="824"/>
      <c r="FS88" s="824"/>
      <c r="FT88" s="824"/>
      <c r="FU88" s="824"/>
      <c r="FV88" s="824"/>
      <c r="FW88" s="824"/>
      <c r="FX88" s="824"/>
      <c r="FY88" s="824"/>
      <c r="FZ88" s="824"/>
      <c r="GA88" s="824"/>
      <c r="GB88" s="824"/>
      <c r="GC88" s="871"/>
      <c r="GH88" s="875"/>
      <c r="GI88" s="839"/>
      <c r="GM88" s="876"/>
      <c r="GO88" s="891"/>
      <c r="GP88" s="891"/>
    </row>
    <row r="89" spans="1:198" ht="18" hidden="1" customHeight="1" outlineLevel="1">
      <c r="A89" s="878"/>
      <c r="B89" s="1141"/>
      <c r="C89" s="983" t="s">
        <v>100</v>
      </c>
      <c r="D89" s="816" t="s">
        <v>768</v>
      </c>
      <c r="E89" s="966"/>
      <c r="F89" s="820"/>
      <c r="H89" s="820"/>
      <c r="I89" s="966">
        <v>1.0414086668515599</v>
      </c>
      <c r="J89" s="820"/>
      <c r="M89" s="984" t="s">
        <v>838</v>
      </c>
      <c r="N89" s="882">
        <v>63</v>
      </c>
      <c r="O89" s="882">
        <v>0</v>
      </c>
      <c r="P89" s="882">
        <v>6</v>
      </c>
      <c r="Q89" s="886">
        <v>0</v>
      </c>
      <c r="R89" s="882">
        <v>69</v>
      </c>
      <c r="S89" s="816"/>
      <c r="T89" s="816"/>
      <c r="U89" s="816"/>
      <c r="V89" s="816"/>
      <c r="W89" s="816"/>
      <c r="X89" s="816"/>
      <c r="Y89" s="816"/>
      <c r="AN89" s="967">
        <v>69</v>
      </c>
      <c r="AO89" s="862"/>
      <c r="AP89" s="968">
        <v>0</v>
      </c>
      <c r="AQ89" s="968">
        <v>8.4175639946289557E-2</v>
      </c>
      <c r="AR89" s="882">
        <v>3615736.5028722603</v>
      </c>
      <c r="AS89" s="882">
        <v>9845.4052240725214</v>
      </c>
      <c r="AT89" s="882">
        <v>135576.55540554202</v>
      </c>
      <c r="AU89" s="882">
        <v>0</v>
      </c>
      <c r="AV89" s="882">
        <v>3761158.4635018753</v>
      </c>
      <c r="AW89" s="909"/>
      <c r="AX89" s="909"/>
      <c r="AY89" s="909"/>
      <c r="AZ89" s="909"/>
      <c r="BA89" s="909"/>
      <c r="BB89" s="909"/>
      <c r="BC89" s="909"/>
      <c r="BD89" s="909"/>
      <c r="BE89" s="909"/>
      <c r="BF89" s="909"/>
      <c r="BG89" s="909"/>
      <c r="BH89" s="909"/>
      <c r="BI89" s="909"/>
      <c r="BJ89" s="909"/>
      <c r="BK89" s="909"/>
      <c r="BL89" s="909"/>
      <c r="BM89" s="909"/>
      <c r="BN89" s="909"/>
      <c r="BO89" s="909"/>
      <c r="BP89" s="909"/>
      <c r="BQ89" s="909"/>
      <c r="BR89" s="882">
        <v>3761158.4635018753</v>
      </c>
      <c r="BS89" s="865"/>
      <c r="BT89" s="968">
        <v>0</v>
      </c>
      <c r="BU89" s="968">
        <v>8.9838072213840922E-2</v>
      </c>
      <c r="BV89" s="882">
        <v>3612476.2428649575</v>
      </c>
      <c r="BW89" s="882">
        <v>9845.4052240725214</v>
      </c>
      <c r="BX89" s="882">
        <v>139402.77201969881</v>
      </c>
      <c r="BY89" s="882">
        <v>0</v>
      </c>
      <c r="BZ89" s="882">
        <v>3761724.420108729</v>
      </c>
      <c r="CA89" s="909"/>
      <c r="CB89" s="909"/>
      <c r="CC89" s="909"/>
      <c r="CD89" s="909"/>
      <c r="CE89" s="909"/>
      <c r="CF89" s="909"/>
      <c r="CG89" s="909"/>
      <c r="CH89" s="909"/>
      <c r="CI89" s="909"/>
      <c r="CJ89" s="909"/>
      <c r="CK89" s="909"/>
      <c r="CL89" s="909"/>
      <c r="CM89" s="909"/>
      <c r="CN89" s="909"/>
      <c r="CO89" s="909"/>
      <c r="CP89" s="909"/>
      <c r="CQ89" s="909"/>
      <c r="CR89" s="909"/>
      <c r="CS89" s="909"/>
      <c r="CT89" s="909"/>
      <c r="CU89" s="909"/>
      <c r="CV89" s="882">
        <v>3761724.420108729</v>
      </c>
      <c r="CW89" s="867"/>
      <c r="CX89" s="824"/>
      <c r="CY89" s="824"/>
      <c r="CZ89" s="824"/>
      <c r="DA89" s="824"/>
      <c r="DB89" s="824"/>
      <c r="DC89" s="824"/>
      <c r="DD89" s="824"/>
      <c r="DE89" s="824"/>
      <c r="DF89" s="824"/>
      <c r="DG89" s="824"/>
      <c r="DH89" s="824"/>
      <c r="DI89" s="824"/>
      <c r="DJ89" s="824"/>
      <c r="DK89" s="824"/>
      <c r="DL89" s="848"/>
      <c r="DM89" s="824"/>
      <c r="DN89" s="824"/>
      <c r="DO89" s="824"/>
      <c r="DP89" s="824"/>
      <c r="DQ89" s="824"/>
      <c r="DR89" s="824"/>
      <c r="DS89" s="824"/>
      <c r="DT89" s="824"/>
      <c r="DU89" s="824"/>
      <c r="DV89" s="824"/>
      <c r="DW89" s="824"/>
      <c r="DX89" s="824"/>
      <c r="DY89" s="824"/>
      <c r="DZ89" s="824"/>
      <c r="EA89" s="824"/>
      <c r="EB89" s="824"/>
      <c r="EC89" s="824"/>
      <c r="ED89" s="870"/>
      <c r="EE89" s="824"/>
      <c r="EF89" s="824"/>
      <c r="EG89" s="824"/>
      <c r="EH89" s="824"/>
      <c r="EI89" s="824"/>
      <c r="EJ89" s="824"/>
      <c r="EK89" s="824"/>
      <c r="EL89" s="824"/>
      <c r="EM89" s="824"/>
      <c r="EN89" s="824"/>
      <c r="EO89" s="824"/>
      <c r="EP89" s="824"/>
      <c r="EQ89" s="824"/>
      <c r="ER89" s="824"/>
      <c r="ES89" s="824"/>
      <c r="ET89" s="824"/>
      <c r="EU89" s="824"/>
      <c r="EV89" s="824"/>
      <c r="EW89" s="824"/>
      <c r="EX89" s="824"/>
      <c r="EY89" s="824"/>
      <c r="EZ89" s="824"/>
      <c r="FA89" s="824"/>
      <c r="FB89" s="824"/>
      <c r="FC89" s="824"/>
      <c r="FD89" s="824"/>
      <c r="FE89" s="824"/>
      <c r="FF89" s="824"/>
      <c r="FG89" s="824"/>
      <c r="FH89" s="824"/>
      <c r="FI89" s="824"/>
      <c r="FJ89" s="824"/>
      <c r="FK89" s="824"/>
      <c r="FL89" s="848"/>
      <c r="FM89" s="824"/>
      <c r="FN89" s="824"/>
      <c r="FO89" s="824"/>
      <c r="FP89" s="824"/>
      <c r="FQ89" s="824"/>
      <c r="FR89" s="824"/>
      <c r="FS89" s="824"/>
      <c r="FT89" s="824"/>
      <c r="FU89" s="824"/>
      <c r="FV89" s="824"/>
      <c r="FW89" s="824"/>
      <c r="FX89" s="824"/>
      <c r="FY89" s="824"/>
      <c r="FZ89" s="824"/>
      <c r="GA89" s="824"/>
      <c r="GB89" s="824"/>
      <c r="GC89" s="871"/>
      <c r="GH89" s="875"/>
      <c r="GI89" s="839"/>
      <c r="GM89" s="876"/>
      <c r="GO89" s="891"/>
      <c r="GP89" s="891"/>
    </row>
    <row r="90" spans="1:198" ht="18" hidden="1" customHeight="1" outlineLevel="1">
      <c r="A90" s="878"/>
      <c r="B90" s="1141"/>
      <c r="C90" s="983" t="s">
        <v>101</v>
      </c>
      <c r="D90" s="816" t="s">
        <v>768</v>
      </c>
      <c r="E90" s="966"/>
      <c r="F90" s="820"/>
      <c r="H90" s="820"/>
      <c r="I90" s="966">
        <v>1.0373019706322508</v>
      </c>
      <c r="J90" s="820"/>
      <c r="M90" s="984" t="s">
        <v>838</v>
      </c>
      <c r="N90" s="882">
        <v>65</v>
      </c>
      <c r="O90" s="882">
        <v>0</v>
      </c>
      <c r="P90" s="882">
        <v>0</v>
      </c>
      <c r="Q90" s="886">
        <v>0</v>
      </c>
      <c r="R90" s="882">
        <v>65</v>
      </c>
      <c r="S90" s="816"/>
      <c r="T90" s="816"/>
      <c r="U90" s="816"/>
      <c r="V90" s="816"/>
      <c r="W90" s="816"/>
      <c r="X90" s="816"/>
      <c r="Y90" s="816"/>
      <c r="AN90" s="967">
        <v>65</v>
      </c>
      <c r="AO90" s="862"/>
      <c r="AP90" s="968">
        <v>0</v>
      </c>
      <c r="AQ90" s="968">
        <v>2.5793812568811821E-3</v>
      </c>
      <c r="AR90" s="882">
        <v>155411.27123314235</v>
      </c>
      <c r="AS90" s="882">
        <v>0</v>
      </c>
      <c r="AT90" s="882">
        <v>-40158.667853981467</v>
      </c>
      <c r="AU90" s="882">
        <v>0</v>
      </c>
      <c r="AV90" s="882">
        <v>115252.60337916089</v>
      </c>
      <c r="AW90" s="909"/>
      <c r="AX90" s="909"/>
      <c r="AY90" s="909"/>
      <c r="AZ90" s="909"/>
      <c r="BA90" s="909"/>
      <c r="BB90" s="909"/>
      <c r="BC90" s="909"/>
      <c r="BD90" s="909"/>
      <c r="BE90" s="909"/>
      <c r="BF90" s="909"/>
      <c r="BG90" s="909"/>
      <c r="BH90" s="909"/>
      <c r="BI90" s="909"/>
      <c r="BJ90" s="909"/>
      <c r="BK90" s="909"/>
      <c r="BL90" s="909"/>
      <c r="BM90" s="909"/>
      <c r="BN90" s="909"/>
      <c r="BO90" s="909"/>
      <c r="BP90" s="909"/>
      <c r="BQ90" s="909"/>
      <c r="BR90" s="882">
        <v>115252.60337916089</v>
      </c>
      <c r="BS90" s="865"/>
      <c r="BT90" s="968">
        <v>0</v>
      </c>
      <c r="BU90" s="968">
        <v>2.8895924033420831E-3</v>
      </c>
      <c r="BV90" s="882">
        <v>115975.18966661845</v>
      </c>
      <c r="BW90" s="882">
        <v>0</v>
      </c>
      <c r="BX90" s="882">
        <v>5018.6166334450691</v>
      </c>
      <c r="BY90" s="882">
        <v>0</v>
      </c>
      <c r="BZ90" s="882">
        <v>120993.80630006352</v>
      </c>
      <c r="CA90" s="909"/>
      <c r="CB90" s="909"/>
      <c r="CC90" s="909"/>
      <c r="CD90" s="909"/>
      <c r="CE90" s="909"/>
      <c r="CF90" s="909"/>
      <c r="CG90" s="909"/>
      <c r="CH90" s="909"/>
      <c r="CI90" s="909"/>
      <c r="CJ90" s="909"/>
      <c r="CK90" s="909"/>
      <c r="CL90" s="909"/>
      <c r="CM90" s="909"/>
      <c r="CN90" s="909"/>
      <c r="CO90" s="909"/>
      <c r="CP90" s="909"/>
      <c r="CQ90" s="909"/>
      <c r="CR90" s="909"/>
      <c r="CS90" s="909"/>
      <c r="CT90" s="909"/>
      <c r="CU90" s="909"/>
      <c r="CV90" s="882">
        <v>120993.80630006352</v>
      </c>
      <c r="CW90" s="867"/>
      <c r="CX90" s="824"/>
      <c r="CY90" s="824"/>
      <c r="CZ90" s="824"/>
      <c r="DA90" s="824"/>
      <c r="DB90" s="824"/>
      <c r="DC90" s="824"/>
      <c r="DD90" s="824"/>
      <c r="DE90" s="824"/>
      <c r="DF90" s="824"/>
      <c r="DG90" s="824"/>
      <c r="DH90" s="824"/>
      <c r="DI90" s="824"/>
      <c r="DJ90" s="824"/>
      <c r="DK90" s="824"/>
      <c r="DL90" s="848"/>
      <c r="DM90" s="824"/>
      <c r="DN90" s="824"/>
      <c r="DO90" s="824"/>
      <c r="DP90" s="824"/>
      <c r="DQ90" s="824"/>
      <c r="DR90" s="824"/>
      <c r="DS90" s="824"/>
      <c r="DT90" s="824"/>
      <c r="DU90" s="824"/>
      <c r="DV90" s="824"/>
      <c r="DW90" s="824"/>
      <c r="DX90" s="824"/>
      <c r="DY90" s="824"/>
      <c r="DZ90" s="824"/>
      <c r="EA90" s="824"/>
      <c r="EB90" s="824"/>
      <c r="EC90" s="824"/>
      <c r="ED90" s="870"/>
      <c r="EE90" s="824"/>
      <c r="EF90" s="824"/>
      <c r="EG90" s="824"/>
      <c r="EH90" s="824"/>
      <c r="EI90" s="824"/>
      <c r="EJ90" s="824"/>
      <c r="EK90" s="824"/>
      <c r="EL90" s="824"/>
      <c r="EM90" s="824"/>
      <c r="EN90" s="824"/>
      <c r="EO90" s="824"/>
      <c r="EP90" s="824"/>
      <c r="EQ90" s="824"/>
      <c r="ER90" s="824"/>
      <c r="ES90" s="824"/>
      <c r="ET90" s="824"/>
      <c r="EU90" s="824"/>
      <c r="EV90" s="824"/>
      <c r="EW90" s="824"/>
      <c r="EX90" s="824"/>
      <c r="EY90" s="824"/>
      <c r="EZ90" s="824"/>
      <c r="FA90" s="824"/>
      <c r="FB90" s="824"/>
      <c r="FC90" s="824"/>
      <c r="FD90" s="824"/>
      <c r="FE90" s="824"/>
      <c r="FF90" s="824"/>
      <c r="FG90" s="824"/>
      <c r="FH90" s="824"/>
      <c r="FI90" s="824"/>
      <c r="FJ90" s="824"/>
      <c r="FK90" s="824"/>
      <c r="FL90" s="848"/>
      <c r="FM90" s="824"/>
      <c r="FN90" s="824"/>
      <c r="FO90" s="824"/>
      <c r="FP90" s="824"/>
      <c r="FQ90" s="824"/>
      <c r="FR90" s="824"/>
      <c r="FS90" s="824"/>
      <c r="FT90" s="824"/>
      <c r="FU90" s="824"/>
      <c r="FV90" s="824"/>
      <c r="FW90" s="824"/>
      <c r="FX90" s="824"/>
      <c r="FY90" s="824"/>
      <c r="FZ90" s="824"/>
      <c r="GA90" s="824"/>
      <c r="GB90" s="824"/>
      <c r="GC90" s="871"/>
      <c r="GH90" s="875"/>
      <c r="GI90" s="839"/>
      <c r="GM90" s="876"/>
      <c r="GO90" s="891"/>
      <c r="GP90" s="891"/>
    </row>
    <row r="91" spans="1:198" ht="18" hidden="1" customHeight="1" outlineLevel="1">
      <c r="A91" s="878"/>
      <c r="B91" s="1141"/>
      <c r="C91" s="983" t="s">
        <v>102</v>
      </c>
      <c r="D91" s="816" t="s">
        <v>768</v>
      </c>
      <c r="E91" s="966"/>
      <c r="F91" s="820"/>
      <c r="H91" s="820"/>
      <c r="I91" s="966"/>
      <c r="J91" s="820"/>
      <c r="M91" s="978" t="s">
        <v>897</v>
      </c>
      <c r="N91" s="882">
        <v>0</v>
      </c>
      <c r="O91" s="882">
        <v>0</v>
      </c>
      <c r="P91" s="882">
        <v>0</v>
      </c>
      <c r="Q91" s="886">
        <v>0</v>
      </c>
      <c r="R91" s="882">
        <v>0</v>
      </c>
      <c r="S91" s="816"/>
      <c r="T91" s="816"/>
      <c r="U91" s="816"/>
      <c r="V91" s="816"/>
      <c r="W91" s="816"/>
      <c r="X91" s="816"/>
      <c r="Y91" s="816"/>
      <c r="AN91" s="967">
        <v>0</v>
      </c>
      <c r="AO91" s="862"/>
      <c r="AP91" s="968">
        <v>0</v>
      </c>
      <c r="AQ91" s="968">
        <v>1.8885475215710519E-3</v>
      </c>
      <c r="AR91" s="882">
        <v>0</v>
      </c>
      <c r="AS91" s="882">
        <v>84384.58560000002</v>
      </c>
      <c r="AT91" s="882">
        <v>0</v>
      </c>
      <c r="AU91" s="882">
        <v>0</v>
      </c>
      <c r="AV91" s="882">
        <v>84384.58560000002</v>
      </c>
      <c r="AW91" s="909"/>
      <c r="AX91" s="909"/>
      <c r="AY91" s="909"/>
      <c r="AZ91" s="909"/>
      <c r="BA91" s="909"/>
      <c r="BB91" s="909"/>
      <c r="BC91" s="909"/>
      <c r="BD91" s="909"/>
      <c r="BE91" s="909"/>
      <c r="BF91" s="909"/>
      <c r="BG91" s="909"/>
      <c r="BH91" s="909"/>
      <c r="BI91" s="909"/>
      <c r="BJ91" s="909"/>
      <c r="BK91" s="909"/>
      <c r="BL91" s="909"/>
      <c r="BM91" s="909"/>
      <c r="BN91" s="909"/>
      <c r="BO91" s="909"/>
      <c r="BP91" s="909"/>
      <c r="BQ91" s="909"/>
      <c r="BR91" s="882">
        <v>84384.58560000002</v>
      </c>
      <c r="BS91" s="865"/>
      <c r="BT91" s="968">
        <v>0</v>
      </c>
      <c r="BU91" s="968">
        <v>2.0152854510933904E-3</v>
      </c>
      <c r="BV91" s="882">
        <v>0</v>
      </c>
      <c r="BW91" s="882">
        <v>84384.58560000002</v>
      </c>
      <c r="BX91" s="882">
        <v>0</v>
      </c>
      <c r="BY91" s="882">
        <v>0</v>
      </c>
      <c r="BZ91" s="882">
        <v>84384.58560000002</v>
      </c>
      <c r="CA91" s="909"/>
      <c r="CB91" s="909"/>
      <c r="CC91" s="909"/>
      <c r="CD91" s="909"/>
      <c r="CE91" s="909"/>
      <c r="CF91" s="909"/>
      <c r="CG91" s="909"/>
      <c r="CH91" s="909"/>
      <c r="CI91" s="909"/>
      <c r="CJ91" s="909"/>
      <c r="CK91" s="909"/>
      <c r="CL91" s="909"/>
      <c r="CM91" s="909"/>
      <c r="CN91" s="909"/>
      <c r="CO91" s="909"/>
      <c r="CP91" s="909"/>
      <c r="CQ91" s="909"/>
      <c r="CR91" s="909"/>
      <c r="CS91" s="909"/>
      <c r="CT91" s="909"/>
      <c r="CU91" s="909"/>
      <c r="CV91" s="882">
        <v>84384.58560000002</v>
      </c>
      <c r="CW91" s="867"/>
      <c r="CX91" s="824"/>
      <c r="CY91" s="824"/>
      <c r="CZ91" s="824"/>
      <c r="DA91" s="824"/>
      <c r="DB91" s="824"/>
      <c r="DC91" s="824"/>
      <c r="DD91" s="824"/>
      <c r="DE91" s="824"/>
      <c r="DF91" s="824"/>
      <c r="DG91" s="824"/>
      <c r="DH91" s="824"/>
      <c r="DI91" s="824"/>
      <c r="DJ91" s="824"/>
      <c r="DK91" s="824"/>
      <c r="DL91" s="848"/>
      <c r="DM91" s="824"/>
      <c r="DN91" s="824"/>
      <c r="DO91" s="824"/>
      <c r="DP91" s="824"/>
      <c r="DQ91" s="824"/>
      <c r="DR91" s="824"/>
      <c r="DS91" s="824"/>
      <c r="DT91" s="824"/>
      <c r="DU91" s="824"/>
      <c r="DV91" s="824"/>
      <c r="DW91" s="824"/>
      <c r="DX91" s="824"/>
      <c r="DY91" s="824"/>
      <c r="DZ91" s="824"/>
      <c r="EA91" s="824"/>
      <c r="EB91" s="824"/>
      <c r="EC91" s="824"/>
      <c r="ED91" s="870"/>
      <c r="EE91" s="824"/>
      <c r="EF91" s="824"/>
      <c r="EG91" s="824"/>
      <c r="EH91" s="824"/>
      <c r="EI91" s="824"/>
      <c r="EJ91" s="824"/>
      <c r="EK91" s="824"/>
      <c r="EL91" s="824"/>
      <c r="EM91" s="824"/>
      <c r="EN91" s="824"/>
      <c r="EO91" s="824"/>
      <c r="EP91" s="824"/>
      <c r="EQ91" s="824"/>
      <c r="ER91" s="824"/>
      <c r="ES91" s="824"/>
      <c r="ET91" s="824"/>
      <c r="EU91" s="824"/>
      <c r="EV91" s="824"/>
      <c r="EW91" s="824"/>
      <c r="EX91" s="824"/>
      <c r="EY91" s="824"/>
      <c r="EZ91" s="824"/>
      <c r="FA91" s="824"/>
      <c r="FB91" s="824"/>
      <c r="FC91" s="824"/>
      <c r="FD91" s="824"/>
      <c r="FE91" s="824"/>
      <c r="FF91" s="824"/>
      <c r="FG91" s="824"/>
      <c r="FH91" s="824"/>
      <c r="FI91" s="824"/>
      <c r="FJ91" s="824"/>
      <c r="FK91" s="824"/>
      <c r="FL91" s="848"/>
      <c r="FM91" s="824"/>
      <c r="FN91" s="824"/>
      <c r="FO91" s="824"/>
      <c r="FP91" s="824"/>
      <c r="FQ91" s="824"/>
      <c r="FR91" s="824"/>
      <c r="FS91" s="824"/>
      <c r="FT91" s="824"/>
      <c r="FU91" s="824"/>
      <c r="FV91" s="824"/>
      <c r="FW91" s="824"/>
      <c r="FX91" s="824"/>
      <c r="FY91" s="824"/>
      <c r="FZ91" s="824"/>
      <c r="GA91" s="824"/>
      <c r="GB91" s="824"/>
      <c r="GC91" s="871"/>
      <c r="GH91" s="875"/>
      <c r="GI91" s="839"/>
      <c r="GM91" s="876"/>
      <c r="GO91" s="891"/>
      <c r="GP91" s="891"/>
    </row>
    <row r="92" spans="1:198" ht="18" hidden="1" customHeight="1" outlineLevel="1">
      <c r="A92" s="878"/>
      <c r="B92" s="1141"/>
      <c r="C92" s="983" t="s">
        <v>103</v>
      </c>
      <c r="D92" s="816" t="s">
        <v>768</v>
      </c>
      <c r="E92" s="966"/>
      <c r="F92" s="820"/>
      <c r="H92" s="820"/>
      <c r="I92" s="966"/>
      <c r="J92" s="820"/>
      <c r="M92" s="978" t="s">
        <v>897</v>
      </c>
      <c r="N92" s="882">
        <v>0</v>
      </c>
      <c r="O92" s="882">
        <v>0</v>
      </c>
      <c r="P92" s="882">
        <v>0</v>
      </c>
      <c r="Q92" s="886">
        <v>0</v>
      </c>
      <c r="R92" s="882">
        <v>0</v>
      </c>
      <c r="S92" s="816"/>
      <c r="T92" s="816"/>
      <c r="U92" s="816"/>
      <c r="V92" s="816"/>
      <c r="W92" s="816"/>
      <c r="X92" s="816"/>
      <c r="Y92" s="816"/>
      <c r="AN92" s="967">
        <v>0</v>
      </c>
      <c r="AO92" s="862"/>
      <c r="AP92" s="968">
        <v>0</v>
      </c>
      <c r="AQ92" s="968">
        <v>0</v>
      </c>
      <c r="AR92" s="882">
        <v>0</v>
      </c>
      <c r="AS92" s="882">
        <v>0</v>
      </c>
      <c r="AT92" s="882">
        <v>0</v>
      </c>
      <c r="AU92" s="882">
        <v>0</v>
      </c>
      <c r="AV92" s="882">
        <v>0</v>
      </c>
      <c r="AW92" s="909"/>
      <c r="AX92" s="909"/>
      <c r="AY92" s="909"/>
      <c r="AZ92" s="909"/>
      <c r="BA92" s="909"/>
      <c r="BB92" s="909"/>
      <c r="BC92" s="909"/>
      <c r="BD92" s="909"/>
      <c r="BE92" s="909"/>
      <c r="BF92" s="909"/>
      <c r="BG92" s="909"/>
      <c r="BH92" s="909"/>
      <c r="BI92" s="909"/>
      <c r="BJ92" s="909"/>
      <c r="BK92" s="909"/>
      <c r="BL92" s="909"/>
      <c r="BM92" s="909"/>
      <c r="BN92" s="909"/>
      <c r="BO92" s="909"/>
      <c r="BP92" s="909"/>
      <c r="BQ92" s="909"/>
      <c r="BR92" s="882">
        <v>0</v>
      </c>
      <c r="BS92" s="865"/>
      <c r="BT92" s="968">
        <v>0</v>
      </c>
      <c r="BU92" s="968">
        <v>0</v>
      </c>
      <c r="BV92" s="882">
        <v>0</v>
      </c>
      <c r="BW92" s="882">
        <v>0</v>
      </c>
      <c r="BX92" s="882">
        <v>0</v>
      </c>
      <c r="BY92" s="882">
        <v>0</v>
      </c>
      <c r="BZ92" s="882">
        <v>0</v>
      </c>
      <c r="CA92" s="909"/>
      <c r="CB92" s="909"/>
      <c r="CC92" s="909"/>
      <c r="CD92" s="909"/>
      <c r="CE92" s="909"/>
      <c r="CF92" s="909"/>
      <c r="CG92" s="909"/>
      <c r="CH92" s="909"/>
      <c r="CI92" s="909"/>
      <c r="CJ92" s="909"/>
      <c r="CK92" s="909"/>
      <c r="CL92" s="909"/>
      <c r="CM92" s="909"/>
      <c r="CN92" s="909"/>
      <c r="CO92" s="909"/>
      <c r="CP92" s="909"/>
      <c r="CQ92" s="909"/>
      <c r="CR92" s="909"/>
      <c r="CS92" s="909"/>
      <c r="CT92" s="909"/>
      <c r="CU92" s="909"/>
      <c r="CV92" s="882">
        <v>0</v>
      </c>
      <c r="CW92" s="867"/>
      <c r="CX92" s="824"/>
      <c r="CY92" s="824"/>
      <c r="CZ92" s="824"/>
      <c r="DA92" s="824"/>
      <c r="DB92" s="824"/>
      <c r="DC92" s="824"/>
      <c r="DD92" s="824"/>
      <c r="DE92" s="824"/>
      <c r="DF92" s="824"/>
      <c r="DG92" s="824"/>
      <c r="DH92" s="824"/>
      <c r="DI92" s="824"/>
      <c r="DJ92" s="824"/>
      <c r="DK92" s="824"/>
      <c r="DL92" s="848"/>
      <c r="DM92" s="824"/>
      <c r="DN92" s="824"/>
      <c r="DO92" s="824"/>
      <c r="DP92" s="824"/>
      <c r="DQ92" s="824"/>
      <c r="DR92" s="824"/>
      <c r="DS92" s="824"/>
      <c r="DT92" s="824"/>
      <c r="DU92" s="824"/>
      <c r="DV92" s="824"/>
      <c r="DW92" s="824"/>
      <c r="DX92" s="824"/>
      <c r="DY92" s="824"/>
      <c r="DZ92" s="824"/>
      <c r="EA92" s="824"/>
      <c r="EB92" s="824"/>
      <c r="EC92" s="824"/>
      <c r="ED92" s="870"/>
      <c r="EE92" s="824"/>
      <c r="EF92" s="824"/>
      <c r="EG92" s="824"/>
      <c r="EH92" s="824"/>
      <c r="EI92" s="824"/>
      <c r="EJ92" s="824"/>
      <c r="EK92" s="824"/>
      <c r="EL92" s="824"/>
      <c r="EM92" s="824"/>
      <c r="EN92" s="824"/>
      <c r="EO92" s="824"/>
      <c r="EP92" s="824"/>
      <c r="EQ92" s="824"/>
      <c r="ER92" s="824"/>
      <c r="ES92" s="824"/>
      <c r="ET92" s="824"/>
      <c r="EU92" s="824"/>
      <c r="EV92" s="824"/>
      <c r="EW92" s="824"/>
      <c r="EX92" s="824"/>
      <c r="EY92" s="824"/>
      <c r="EZ92" s="824"/>
      <c r="FA92" s="824"/>
      <c r="FB92" s="824"/>
      <c r="FC92" s="824"/>
      <c r="FD92" s="824"/>
      <c r="FE92" s="824"/>
      <c r="FF92" s="824"/>
      <c r="FG92" s="824"/>
      <c r="FH92" s="824"/>
      <c r="FI92" s="824"/>
      <c r="FJ92" s="824"/>
      <c r="FK92" s="824"/>
      <c r="FL92" s="848"/>
      <c r="FM92" s="824"/>
      <c r="FN92" s="824"/>
      <c r="FO92" s="824"/>
      <c r="FP92" s="824"/>
      <c r="FQ92" s="824"/>
      <c r="FR92" s="824"/>
      <c r="FS92" s="824"/>
      <c r="FT92" s="824"/>
      <c r="FU92" s="824"/>
      <c r="FV92" s="824"/>
      <c r="FW92" s="824"/>
      <c r="FX92" s="824"/>
      <c r="FY92" s="824"/>
      <c r="FZ92" s="824"/>
      <c r="GA92" s="824"/>
      <c r="GB92" s="824"/>
      <c r="GC92" s="871"/>
      <c r="GH92" s="875"/>
      <c r="GI92" s="839"/>
      <c r="GM92" s="876"/>
      <c r="GO92" s="891"/>
      <c r="GP92" s="891"/>
    </row>
    <row r="93" spans="1:198" ht="18" hidden="1" customHeight="1" outlineLevel="1">
      <c r="A93" s="878"/>
      <c r="B93" s="1141"/>
      <c r="C93" s="983" t="s">
        <v>104</v>
      </c>
      <c r="D93" s="816" t="s">
        <v>768</v>
      </c>
      <c r="E93" s="966"/>
      <c r="F93" s="820"/>
      <c r="H93" s="820"/>
      <c r="I93" s="966"/>
      <c r="J93" s="820"/>
      <c r="M93" s="978" t="s">
        <v>838</v>
      </c>
      <c r="N93" s="882">
        <v>0</v>
      </c>
      <c r="O93" s="882">
        <v>0</v>
      </c>
      <c r="P93" s="882">
        <v>0</v>
      </c>
      <c r="Q93" s="886">
        <v>0</v>
      </c>
      <c r="R93" s="882">
        <v>0</v>
      </c>
      <c r="S93" s="816"/>
      <c r="T93" s="816"/>
      <c r="U93" s="816"/>
      <c r="V93" s="816"/>
      <c r="W93" s="816"/>
      <c r="X93" s="816"/>
      <c r="Y93" s="816"/>
      <c r="AN93" s="967">
        <v>0</v>
      </c>
      <c r="AO93" s="862"/>
      <c r="AP93" s="968">
        <v>0</v>
      </c>
      <c r="AQ93" s="968">
        <v>0</v>
      </c>
      <c r="AR93" s="882">
        <v>0</v>
      </c>
      <c r="AS93" s="882">
        <v>0</v>
      </c>
      <c r="AT93" s="882">
        <v>0</v>
      </c>
      <c r="AU93" s="882">
        <v>0</v>
      </c>
      <c r="AV93" s="882">
        <v>0</v>
      </c>
      <c r="AW93" s="909"/>
      <c r="AX93" s="909"/>
      <c r="AY93" s="909"/>
      <c r="AZ93" s="909"/>
      <c r="BA93" s="909"/>
      <c r="BB93" s="909"/>
      <c r="BC93" s="909"/>
      <c r="BD93" s="909"/>
      <c r="BE93" s="909"/>
      <c r="BF93" s="909"/>
      <c r="BG93" s="909"/>
      <c r="BH93" s="909"/>
      <c r="BI93" s="909"/>
      <c r="BJ93" s="909"/>
      <c r="BK93" s="909"/>
      <c r="BL93" s="909"/>
      <c r="BM93" s="909"/>
      <c r="BN93" s="909"/>
      <c r="BO93" s="909"/>
      <c r="BP93" s="909"/>
      <c r="BQ93" s="909"/>
      <c r="BR93" s="882">
        <v>0</v>
      </c>
      <c r="BS93" s="865"/>
      <c r="BT93" s="968">
        <v>0</v>
      </c>
      <c r="BU93" s="968">
        <v>0</v>
      </c>
      <c r="BV93" s="882">
        <v>0</v>
      </c>
      <c r="BW93" s="882">
        <v>0</v>
      </c>
      <c r="BX93" s="882">
        <v>0</v>
      </c>
      <c r="BY93" s="882">
        <v>0</v>
      </c>
      <c r="BZ93" s="882">
        <v>0</v>
      </c>
      <c r="CA93" s="909"/>
      <c r="CB93" s="909"/>
      <c r="CC93" s="909"/>
      <c r="CD93" s="909"/>
      <c r="CE93" s="909"/>
      <c r="CF93" s="909"/>
      <c r="CG93" s="909"/>
      <c r="CH93" s="909"/>
      <c r="CI93" s="909"/>
      <c r="CJ93" s="909"/>
      <c r="CK93" s="909"/>
      <c r="CL93" s="909"/>
      <c r="CM93" s="909"/>
      <c r="CN93" s="909"/>
      <c r="CO93" s="909"/>
      <c r="CP93" s="909"/>
      <c r="CQ93" s="909"/>
      <c r="CR93" s="909"/>
      <c r="CS93" s="909"/>
      <c r="CT93" s="909"/>
      <c r="CU93" s="909"/>
      <c r="CV93" s="882">
        <v>0</v>
      </c>
      <c r="CW93" s="867"/>
      <c r="CX93" s="824"/>
      <c r="CY93" s="824"/>
      <c r="CZ93" s="824"/>
      <c r="DA93" s="824"/>
      <c r="DB93" s="824"/>
      <c r="DC93" s="824"/>
      <c r="DD93" s="824"/>
      <c r="DE93" s="824"/>
      <c r="DF93" s="824"/>
      <c r="DG93" s="824"/>
      <c r="DH93" s="824"/>
      <c r="DI93" s="824"/>
      <c r="DJ93" s="824"/>
      <c r="DK93" s="824"/>
      <c r="DL93" s="848"/>
      <c r="DM93" s="824"/>
      <c r="DN93" s="824"/>
      <c r="DO93" s="824"/>
      <c r="DP93" s="824"/>
      <c r="DQ93" s="824"/>
      <c r="DR93" s="824"/>
      <c r="DS93" s="824"/>
      <c r="DT93" s="824"/>
      <c r="DU93" s="824"/>
      <c r="DV93" s="824"/>
      <c r="DW93" s="824"/>
      <c r="DX93" s="824"/>
      <c r="DY93" s="824"/>
      <c r="DZ93" s="824"/>
      <c r="EA93" s="824"/>
      <c r="EB93" s="824"/>
      <c r="EC93" s="824"/>
      <c r="ED93" s="870"/>
      <c r="EE93" s="824"/>
      <c r="EF93" s="824"/>
      <c r="EG93" s="824"/>
      <c r="EH93" s="824"/>
      <c r="EI93" s="824"/>
      <c r="EJ93" s="824"/>
      <c r="EK93" s="824"/>
      <c r="EL93" s="824"/>
      <c r="EM93" s="824"/>
      <c r="EN93" s="824"/>
      <c r="EO93" s="824"/>
      <c r="EP93" s="824"/>
      <c r="EQ93" s="824"/>
      <c r="ER93" s="824"/>
      <c r="ES93" s="824"/>
      <c r="ET93" s="824"/>
      <c r="EU93" s="824"/>
      <c r="EV93" s="824"/>
      <c r="EW93" s="824"/>
      <c r="EX93" s="824"/>
      <c r="EY93" s="824"/>
      <c r="EZ93" s="824"/>
      <c r="FA93" s="824"/>
      <c r="FB93" s="824"/>
      <c r="FC93" s="824"/>
      <c r="FD93" s="824"/>
      <c r="FE93" s="824"/>
      <c r="FF93" s="824"/>
      <c r="FG93" s="824"/>
      <c r="FH93" s="824"/>
      <c r="FI93" s="824"/>
      <c r="FJ93" s="824"/>
      <c r="FK93" s="824"/>
      <c r="FL93" s="848"/>
      <c r="FM93" s="824"/>
      <c r="FN93" s="824"/>
      <c r="FO93" s="824"/>
      <c r="FP93" s="824"/>
      <c r="FQ93" s="824"/>
      <c r="FR93" s="824"/>
      <c r="FS93" s="824"/>
      <c r="FT93" s="824"/>
      <c r="FU93" s="824"/>
      <c r="FV93" s="824"/>
      <c r="FW93" s="824"/>
      <c r="FX93" s="824"/>
      <c r="FY93" s="824"/>
      <c r="FZ93" s="824"/>
      <c r="GA93" s="824"/>
      <c r="GB93" s="824"/>
      <c r="GC93" s="871"/>
      <c r="GH93" s="875"/>
      <c r="GI93" s="839"/>
      <c r="GM93" s="876"/>
      <c r="GO93" s="891"/>
      <c r="GP93" s="891"/>
    </row>
    <row r="94" spans="1:198" ht="18" hidden="1" customHeight="1" outlineLevel="1">
      <c r="A94" s="878"/>
      <c r="B94" s="1141"/>
      <c r="C94" s="983" t="s">
        <v>105</v>
      </c>
      <c r="D94" s="816" t="s">
        <v>768</v>
      </c>
      <c r="E94" s="966"/>
      <c r="F94" s="820"/>
      <c r="H94" s="820"/>
      <c r="I94" s="966"/>
      <c r="J94" s="820"/>
      <c r="M94" s="978" t="s">
        <v>838</v>
      </c>
      <c r="N94" s="882">
        <v>1</v>
      </c>
      <c r="O94" s="882">
        <v>0</v>
      </c>
      <c r="P94" s="882">
        <v>0</v>
      </c>
      <c r="Q94" s="886">
        <v>0</v>
      </c>
      <c r="R94" s="882">
        <v>1</v>
      </c>
      <c r="S94" s="816"/>
      <c r="T94" s="816"/>
      <c r="U94" s="816"/>
      <c r="V94" s="816"/>
      <c r="W94" s="816"/>
      <c r="X94" s="816"/>
      <c r="Y94" s="816"/>
      <c r="AN94" s="967">
        <v>1</v>
      </c>
      <c r="AO94" s="862"/>
      <c r="AP94" s="968">
        <v>0</v>
      </c>
      <c r="AQ94" s="968">
        <v>5.4607792642088482E-3</v>
      </c>
      <c r="AR94" s="882">
        <v>244000</v>
      </c>
      <c r="AS94" s="882">
        <v>0</v>
      </c>
      <c r="AT94" s="882">
        <v>0</v>
      </c>
      <c r="AU94" s="882">
        <v>0</v>
      </c>
      <c r="AV94" s="882">
        <v>244000</v>
      </c>
      <c r="AW94" s="909"/>
      <c r="AX94" s="909"/>
      <c r="AY94" s="909"/>
      <c r="AZ94" s="909"/>
      <c r="BA94" s="909"/>
      <c r="BB94" s="909"/>
      <c r="BC94" s="909"/>
      <c r="BD94" s="909"/>
      <c r="BE94" s="909"/>
      <c r="BF94" s="909"/>
      <c r="BG94" s="909"/>
      <c r="BH94" s="909"/>
      <c r="BI94" s="909"/>
      <c r="BJ94" s="909"/>
      <c r="BK94" s="909"/>
      <c r="BL94" s="909"/>
      <c r="BM94" s="909"/>
      <c r="BN94" s="909"/>
      <c r="BO94" s="909"/>
      <c r="BP94" s="909"/>
      <c r="BQ94" s="909"/>
      <c r="BR94" s="882">
        <v>244000</v>
      </c>
      <c r="BS94" s="865"/>
      <c r="BT94" s="968">
        <v>0</v>
      </c>
      <c r="BU94" s="968">
        <v>0</v>
      </c>
      <c r="BV94" s="882">
        <v>0</v>
      </c>
      <c r="BW94" s="882">
        <v>0</v>
      </c>
      <c r="BX94" s="882">
        <v>0</v>
      </c>
      <c r="BY94" s="882">
        <v>0</v>
      </c>
      <c r="BZ94" s="882">
        <v>0</v>
      </c>
      <c r="CA94" s="909"/>
      <c r="CB94" s="909"/>
      <c r="CC94" s="909"/>
      <c r="CD94" s="909"/>
      <c r="CE94" s="909"/>
      <c r="CF94" s="909"/>
      <c r="CG94" s="909"/>
      <c r="CH94" s="909"/>
      <c r="CI94" s="909"/>
      <c r="CJ94" s="909"/>
      <c r="CK94" s="909"/>
      <c r="CL94" s="909"/>
      <c r="CM94" s="909"/>
      <c r="CN94" s="909"/>
      <c r="CO94" s="909"/>
      <c r="CP94" s="909"/>
      <c r="CQ94" s="909"/>
      <c r="CR94" s="909"/>
      <c r="CS94" s="909"/>
      <c r="CT94" s="909"/>
      <c r="CU94" s="909"/>
      <c r="CV94" s="882">
        <v>0</v>
      </c>
      <c r="CW94" s="867"/>
      <c r="CX94" s="824"/>
      <c r="CY94" s="824"/>
      <c r="CZ94" s="824"/>
      <c r="DA94" s="824"/>
      <c r="DB94" s="824"/>
      <c r="DC94" s="824"/>
      <c r="DD94" s="824"/>
      <c r="DE94" s="824"/>
      <c r="DF94" s="824"/>
      <c r="DG94" s="824"/>
      <c r="DH94" s="824"/>
      <c r="DI94" s="824"/>
      <c r="DJ94" s="824"/>
      <c r="DK94" s="824"/>
      <c r="DL94" s="848"/>
      <c r="DM94" s="824"/>
      <c r="DN94" s="824"/>
      <c r="DO94" s="824"/>
      <c r="DP94" s="824"/>
      <c r="DQ94" s="824"/>
      <c r="DR94" s="824"/>
      <c r="DS94" s="824"/>
      <c r="DT94" s="824"/>
      <c r="DU94" s="824"/>
      <c r="DV94" s="824"/>
      <c r="DW94" s="824"/>
      <c r="DX94" s="824"/>
      <c r="DY94" s="824"/>
      <c r="DZ94" s="824"/>
      <c r="EA94" s="824"/>
      <c r="EB94" s="824"/>
      <c r="EC94" s="824"/>
      <c r="ED94" s="870"/>
      <c r="EE94" s="824"/>
      <c r="EF94" s="824"/>
      <c r="EG94" s="824"/>
      <c r="EH94" s="824"/>
      <c r="EI94" s="824"/>
      <c r="EJ94" s="824"/>
      <c r="EK94" s="824"/>
      <c r="EL94" s="824"/>
      <c r="EM94" s="824"/>
      <c r="EN94" s="824"/>
      <c r="EO94" s="824"/>
      <c r="EP94" s="824"/>
      <c r="EQ94" s="824"/>
      <c r="ER94" s="824"/>
      <c r="ES94" s="824"/>
      <c r="ET94" s="824"/>
      <c r="EU94" s="824"/>
      <c r="EV94" s="824"/>
      <c r="EW94" s="824"/>
      <c r="EX94" s="824"/>
      <c r="EY94" s="824"/>
      <c r="EZ94" s="824"/>
      <c r="FA94" s="824"/>
      <c r="FB94" s="824"/>
      <c r="FC94" s="824"/>
      <c r="FD94" s="824"/>
      <c r="FE94" s="824"/>
      <c r="FF94" s="824"/>
      <c r="FG94" s="824"/>
      <c r="FH94" s="824"/>
      <c r="FI94" s="824"/>
      <c r="FJ94" s="824"/>
      <c r="FK94" s="824"/>
      <c r="FL94" s="848"/>
      <c r="FM94" s="824"/>
      <c r="FN94" s="824"/>
      <c r="FO94" s="824"/>
      <c r="FP94" s="824"/>
      <c r="FQ94" s="824"/>
      <c r="FR94" s="824"/>
      <c r="FS94" s="824"/>
      <c r="FT94" s="824"/>
      <c r="FU94" s="824"/>
      <c r="FV94" s="824"/>
      <c r="FW94" s="824"/>
      <c r="FX94" s="824"/>
      <c r="FY94" s="824"/>
      <c r="FZ94" s="824"/>
      <c r="GA94" s="824"/>
      <c r="GB94" s="824"/>
      <c r="GC94" s="871"/>
      <c r="GH94" s="875"/>
      <c r="GI94" s="839"/>
      <c r="GM94" s="876"/>
      <c r="GO94" s="891"/>
      <c r="GP94" s="891"/>
    </row>
    <row r="95" spans="1:198" ht="18" hidden="1" customHeight="1" outlineLevel="1" thickBot="1">
      <c r="A95" s="878"/>
      <c r="B95" s="1141"/>
      <c r="C95" s="983" t="s">
        <v>106</v>
      </c>
      <c r="D95" s="816" t="s">
        <v>768</v>
      </c>
      <c r="E95" s="966"/>
      <c r="F95" s="820"/>
      <c r="H95" s="820"/>
      <c r="I95" s="966"/>
      <c r="J95" s="820"/>
      <c r="M95" s="980" t="s">
        <v>838</v>
      </c>
      <c r="N95" s="882">
        <v>1</v>
      </c>
      <c r="O95" s="882">
        <v>0</v>
      </c>
      <c r="P95" s="882">
        <v>0</v>
      </c>
      <c r="Q95" s="886">
        <v>0</v>
      </c>
      <c r="R95" s="882">
        <v>1</v>
      </c>
      <c r="S95" s="816"/>
      <c r="T95" s="816"/>
      <c r="U95" s="816"/>
      <c r="V95" s="816"/>
      <c r="W95" s="816"/>
      <c r="X95" s="816"/>
      <c r="Y95" s="816"/>
      <c r="AN95" s="967">
        <v>1</v>
      </c>
      <c r="AO95" s="862"/>
      <c r="AP95" s="968">
        <v>0</v>
      </c>
      <c r="AQ95" s="968">
        <v>2.3163551387115399E-4</v>
      </c>
      <c r="AR95" s="882">
        <v>10349.999999999998</v>
      </c>
      <c r="AS95" s="882">
        <v>0</v>
      </c>
      <c r="AT95" s="882">
        <v>0</v>
      </c>
      <c r="AU95" s="882">
        <v>0</v>
      </c>
      <c r="AV95" s="882">
        <v>10349.999999999998</v>
      </c>
      <c r="AW95" s="909"/>
      <c r="AX95" s="909"/>
      <c r="AY95" s="909"/>
      <c r="AZ95" s="909"/>
      <c r="BA95" s="909"/>
      <c r="BB95" s="909"/>
      <c r="BC95" s="909"/>
      <c r="BD95" s="909"/>
      <c r="BE95" s="909"/>
      <c r="BF95" s="909"/>
      <c r="BG95" s="909"/>
      <c r="BH95" s="909"/>
      <c r="BI95" s="909"/>
      <c r="BJ95" s="909"/>
      <c r="BK95" s="909"/>
      <c r="BL95" s="909"/>
      <c r="BM95" s="909"/>
      <c r="BN95" s="909"/>
      <c r="BO95" s="909"/>
      <c r="BP95" s="909"/>
      <c r="BQ95" s="909"/>
      <c r="BR95" s="882">
        <v>10349.999999999998</v>
      </c>
      <c r="BS95" s="865"/>
      <c r="BT95" s="968">
        <v>0</v>
      </c>
      <c r="BU95" s="968">
        <v>0</v>
      </c>
      <c r="BV95" s="882">
        <v>0</v>
      </c>
      <c r="BW95" s="882">
        <v>0</v>
      </c>
      <c r="BX95" s="882">
        <v>0</v>
      </c>
      <c r="BY95" s="882">
        <v>0</v>
      </c>
      <c r="BZ95" s="882">
        <v>0</v>
      </c>
      <c r="CA95" s="909"/>
      <c r="CB95" s="909"/>
      <c r="CC95" s="909"/>
      <c r="CD95" s="909"/>
      <c r="CE95" s="909"/>
      <c r="CF95" s="909"/>
      <c r="CG95" s="909"/>
      <c r="CH95" s="909"/>
      <c r="CI95" s="909"/>
      <c r="CJ95" s="909"/>
      <c r="CK95" s="909"/>
      <c r="CL95" s="909"/>
      <c r="CM95" s="909"/>
      <c r="CN95" s="909"/>
      <c r="CO95" s="909"/>
      <c r="CP95" s="909"/>
      <c r="CQ95" s="909"/>
      <c r="CR95" s="909"/>
      <c r="CS95" s="909"/>
      <c r="CT95" s="909"/>
      <c r="CU95" s="909"/>
      <c r="CV95" s="882">
        <v>0</v>
      </c>
      <c r="CW95" s="867"/>
      <c r="CX95" s="824"/>
      <c r="CY95" s="824"/>
      <c r="CZ95" s="824"/>
      <c r="DA95" s="824"/>
      <c r="DB95" s="824"/>
      <c r="DC95" s="824"/>
      <c r="DD95" s="824"/>
      <c r="DE95" s="824"/>
      <c r="DF95" s="824"/>
      <c r="DG95" s="824"/>
      <c r="DH95" s="824"/>
      <c r="DI95" s="824"/>
      <c r="DJ95" s="824"/>
      <c r="DK95" s="824"/>
      <c r="DL95" s="848"/>
      <c r="DM95" s="824"/>
      <c r="DN95" s="824"/>
      <c r="DO95" s="824"/>
      <c r="DP95" s="824"/>
      <c r="DQ95" s="824"/>
      <c r="DR95" s="824"/>
      <c r="DS95" s="824"/>
      <c r="DT95" s="824"/>
      <c r="DU95" s="824"/>
      <c r="DV95" s="824"/>
      <c r="DW95" s="824"/>
      <c r="DX95" s="824"/>
      <c r="DY95" s="824"/>
      <c r="DZ95" s="824"/>
      <c r="EA95" s="824"/>
      <c r="EB95" s="824"/>
      <c r="EC95" s="824"/>
      <c r="ED95" s="870"/>
      <c r="EE95" s="824"/>
      <c r="EF95" s="824"/>
      <c r="EG95" s="824"/>
      <c r="EH95" s="824"/>
      <c r="EI95" s="824"/>
      <c r="EJ95" s="824"/>
      <c r="EK95" s="824"/>
      <c r="EL95" s="824"/>
      <c r="EM95" s="824"/>
      <c r="EN95" s="824"/>
      <c r="EO95" s="824"/>
      <c r="EP95" s="824"/>
      <c r="EQ95" s="824"/>
      <c r="ER95" s="824"/>
      <c r="ES95" s="824"/>
      <c r="ET95" s="824"/>
      <c r="EU95" s="824"/>
      <c r="EV95" s="824"/>
      <c r="EW95" s="824"/>
      <c r="EX95" s="824"/>
      <c r="EY95" s="824"/>
      <c r="EZ95" s="824"/>
      <c r="FA95" s="824"/>
      <c r="FB95" s="824"/>
      <c r="FC95" s="824"/>
      <c r="FD95" s="824"/>
      <c r="FE95" s="824"/>
      <c r="FF95" s="824"/>
      <c r="FG95" s="824"/>
      <c r="FH95" s="824"/>
      <c r="FI95" s="824"/>
      <c r="FJ95" s="824"/>
      <c r="FK95" s="824"/>
      <c r="FL95" s="848"/>
      <c r="FM95" s="824"/>
      <c r="FN95" s="824"/>
      <c r="FO95" s="824"/>
      <c r="FP95" s="824"/>
      <c r="FQ95" s="824"/>
      <c r="FR95" s="824"/>
      <c r="FS95" s="824"/>
      <c r="FT95" s="824"/>
      <c r="FU95" s="824"/>
      <c r="FV95" s="824"/>
      <c r="FW95" s="824"/>
      <c r="FX95" s="824"/>
      <c r="FY95" s="824"/>
      <c r="FZ95" s="824"/>
      <c r="GA95" s="824"/>
      <c r="GB95" s="824"/>
      <c r="GC95" s="871"/>
      <c r="GH95" s="875"/>
      <c r="GI95" s="839"/>
      <c r="GM95" s="876"/>
      <c r="GO95" s="891"/>
      <c r="GP95" s="891"/>
    </row>
    <row r="96" spans="1:198" ht="18" hidden="1" customHeight="1" outlineLevel="1" thickBot="1">
      <c r="A96" s="878"/>
      <c r="B96" s="1142"/>
      <c r="C96" s="973" t="s">
        <v>850</v>
      </c>
      <c r="D96" s="816" t="s">
        <v>768</v>
      </c>
      <c r="E96" s="981"/>
      <c r="F96" s="820"/>
      <c r="H96" s="820"/>
      <c r="I96" s="895">
        <v>1.1304316880889351</v>
      </c>
      <c r="J96" s="820"/>
      <c r="M96" s="816"/>
      <c r="N96" s="932"/>
      <c r="O96" s="932"/>
      <c r="P96" s="932"/>
      <c r="Q96" s="932"/>
      <c r="R96" s="932">
        <v>0</v>
      </c>
      <c r="S96" s="816"/>
      <c r="T96" s="816"/>
      <c r="U96" s="816"/>
      <c r="V96" s="816"/>
      <c r="W96" s="816"/>
      <c r="X96" s="816"/>
      <c r="Y96" s="816"/>
      <c r="AN96" s="932"/>
      <c r="AO96" s="862"/>
      <c r="AP96" s="898">
        <v>0</v>
      </c>
      <c r="AQ96" s="898">
        <v>9.4335983502821796E-2</v>
      </c>
      <c r="AR96" s="899">
        <v>4025497.7741054026</v>
      </c>
      <c r="AS96" s="899">
        <v>94229.990824072534</v>
      </c>
      <c r="AT96" s="899">
        <v>95417.887551560561</v>
      </c>
      <c r="AU96" s="899">
        <v>0</v>
      </c>
      <c r="AV96" s="899">
        <v>4215145.6524810363</v>
      </c>
      <c r="AW96" s="909"/>
      <c r="AX96" s="909"/>
      <c r="AY96" s="909"/>
      <c r="AZ96" s="909"/>
      <c r="BA96" s="909"/>
      <c r="BB96" s="909"/>
      <c r="BC96" s="909"/>
      <c r="BD96" s="909"/>
      <c r="BE96" s="909"/>
      <c r="BF96" s="909"/>
      <c r="BG96" s="909"/>
      <c r="BH96" s="909"/>
      <c r="BI96" s="909"/>
      <c r="BJ96" s="909"/>
      <c r="BK96" s="909"/>
      <c r="BL96" s="909"/>
      <c r="BM96" s="909"/>
      <c r="BN96" s="909"/>
      <c r="BO96" s="909"/>
      <c r="BP96" s="909"/>
      <c r="BQ96" s="909"/>
      <c r="BR96" s="899">
        <v>4215145.6524810363</v>
      </c>
      <c r="BS96" s="865"/>
      <c r="BT96" s="901">
        <v>0</v>
      </c>
      <c r="BU96" s="901">
        <v>9.4742950068276391E-2</v>
      </c>
      <c r="BV96" s="902">
        <v>3728451.4325315761</v>
      </c>
      <c r="BW96" s="902">
        <v>94229.990824072534</v>
      </c>
      <c r="BX96" s="902">
        <v>144421.38865314389</v>
      </c>
      <c r="BY96" s="902">
        <v>0</v>
      </c>
      <c r="BZ96" s="902">
        <v>3967102.8120087925</v>
      </c>
      <c r="CA96" s="909"/>
      <c r="CB96" s="909"/>
      <c r="CC96" s="909"/>
      <c r="CD96" s="909"/>
      <c r="CE96" s="909"/>
      <c r="CF96" s="909"/>
      <c r="CG96" s="909"/>
      <c r="CH96" s="909"/>
      <c r="CI96" s="909"/>
      <c r="CJ96" s="909"/>
      <c r="CK96" s="909"/>
      <c r="CL96" s="909"/>
      <c r="CM96" s="909"/>
      <c r="CN96" s="909"/>
      <c r="CO96" s="909"/>
      <c r="CP96" s="909"/>
      <c r="CQ96" s="909"/>
      <c r="CR96" s="909"/>
      <c r="CS96" s="909"/>
      <c r="CT96" s="909"/>
      <c r="CU96" s="909"/>
      <c r="CV96" s="902">
        <v>3967102.8120087925</v>
      </c>
      <c r="CW96" s="867"/>
      <c r="CX96" s="824"/>
      <c r="CY96" s="824"/>
      <c r="CZ96" s="824"/>
      <c r="DA96" s="824"/>
      <c r="DB96" s="824"/>
      <c r="DC96" s="824"/>
      <c r="DD96" s="824"/>
      <c r="DE96" s="824"/>
      <c r="DF96" s="824"/>
      <c r="DG96" s="824"/>
      <c r="DH96" s="824"/>
      <c r="DI96" s="824"/>
      <c r="DJ96" s="824"/>
      <c r="DK96" s="824"/>
      <c r="DL96" s="848"/>
      <c r="DM96" s="824"/>
      <c r="DN96" s="824"/>
      <c r="DO96" s="824"/>
      <c r="DP96" s="824"/>
      <c r="DQ96" s="824"/>
      <c r="DR96" s="824"/>
      <c r="DS96" s="824"/>
      <c r="DT96" s="824"/>
      <c r="DU96" s="824"/>
      <c r="DV96" s="824"/>
      <c r="DW96" s="824"/>
      <c r="DX96" s="824"/>
      <c r="DY96" s="824"/>
      <c r="DZ96" s="824"/>
      <c r="EA96" s="824"/>
      <c r="EB96" s="824"/>
      <c r="EC96" s="824"/>
      <c r="ED96" s="870"/>
      <c r="EE96" s="824"/>
      <c r="EF96" s="824"/>
      <c r="EG96" s="824"/>
      <c r="EH96" s="824"/>
      <c r="EI96" s="824"/>
      <c r="EJ96" s="824"/>
      <c r="EK96" s="824"/>
      <c r="EL96" s="824"/>
      <c r="EM96" s="824"/>
      <c r="EN96" s="824"/>
      <c r="EO96" s="824"/>
      <c r="EP96" s="824"/>
      <c r="EQ96" s="824"/>
      <c r="ER96" s="824"/>
      <c r="ES96" s="824"/>
      <c r="ET96" s="824"/>
      <c r="EU96" s="824"/>
      <c r="EV96" s="824"/>
      <c r="EW96" s="824"/>
      <c r="EX96" s="824"/>
      <c r="EY96" s="824"/>
      <c r="EZ96" s="824"/>
      <c r="FA96" s="824"/>
      <c r="FB96" s="824"/>
      <c r="FC96" s="824"/>
      <c r="FD96" s="824"/>
      <c r="FE96" s="824"/>
      <c r="FF96" s="824"/>
      <c r="FG96" s="824"/>
      <c r="FH96" s="824"/>
      <c r="FI96" s="824"/>
      <c r="FJ96" s="824"/>
      <c r="FK96" s="824"/>
      <c r="FL96" s="848"/>
      <c r="FM96" s="824"/>
      <c r="FN96" s="824"/>
      <c r="FO96" s="824"/>
      <c r="FP96" s="824"/>
      <c r="FQ96" s="824"/>
      <c r="FR96" s="824"/>
      <c r="FS96" s="824"/>
      <c r="FT96" s="824"/>
      <c r="FU96" s="824"/>
      <c r="FV96" s="824"/>
      <c r="FW96" s="824"/>
      <c r="FX96" s="824"/>
      <c r="FY96" s="824"/>
      <c r="FZ96" s="824"/>
      <c r="GA96" s="824"/>
      <c r="GB96" s="824"/>
      <c r="GC96" s="871"/>
      <c r="GH96" s="875"/>
      <c r="GI96" s="839"/>
      <c r="GM96" s="876"/>
      <c r="GO96" s="891"/>
      <c r="GP96" s="891"/>
    </row>
    <row r="97" spans="1:198" ht="4.5" hidden="1" customHeight="1" outlineLevel="1" thickBot="1">
      <c r="A97" s="878"/>
      <c r="D97" s="816" t="s">
        <v>768</v>
      </c>
      <c r="F97" s="820"/>
      <c r="H97" s="820"/>
      <c r="J97" s="820"/>
      <c r="M97" s="908"/>
      <c r="N97" s="831"/>
      <c r="O97" s="831"/>
      <c r="P97" s="831"/>
      <c r="Q97" s="831"/>
      <c r="R97" s="831"/>
      <c r="S97" s="816"/>
      <c r="T97" s="816"/>
      <c r="U97" s="816"/>
      <c r="V97" s="816"/>
      <c r="W97" s="816"/>
      <c r="X97" s="816"/>
      <c r="Y97" s="816"/>
      <c r="AN97" s="935"/>
      <c r="AO97" s="862"/>
      <c r="AP97" s="910"/>
      <c r="AQ97" s="910"/>
      <c r="AR97" s="831"/>
      <c r="AS97" s="831"/>
      <c r="AT97" s="831"/>
      <c r="AU97" s="831"/>
      <c r="AV97" s="831"/>
      <c r="AW97" s="909"/>
      <c r="AX97" s="909"/>
      <c r="AY97" s="909"/>
      <c r="AZ97" s="909"/>
      <c r="BA97" s="909"/>
      <c r="BB97" s="909"/>
      <c r="BC97" s="909"/>
      <c r="BD97" s="909"/>
      <c r="BE97" s="909"/>
      <c r="BF97" s="909"/>
      <c r="BG97" s="909"/>
      <c r="BH97" s="909"/>
      <c r="BI97" s="909"/>
      <c r="BJ97" s="909"/>
      <c r="BK97" s="909"/>
      <c r="BL97" s="909"/>
      <c r="BM97" s="909"/>
      <c r="BN97" s="909"/>
      <c r="BO97" s="909"/>
      <c r="BP97" s="909"/>
      <c r="BQ97" s="909"/>
      <c r="BR97" s="831"/>
      <c r="BS97" s="865"/>
      <c r="BT97" s="910"/>
      <c r="BU97" s="910"/>
      <c r="BV97" s="831"/>
      <c r="BW97" s="831"/>
      <c r="BX97" s="831"/>
      <c r="BY97" s="831"/>
      <c r="BZ97" s="831"/>
      <c r="CA97" s="909"/>
      <c r="CB97" s="909"/>
      <c r="CC97" s="909"/>
      <c r="CD97" s="909"/>
      <c r="CE97" s="909"/>
      <c r="CF97" s="909"/>
      <c r="CG97" s="909"/>
      <c r="CH97" s="909"/>
      <c r="CI97" s="909"/>
      <c r="CJ97" s="909"/>
      <c r="CK97" s="909"/>
      <c r="CL97" s="909"/>
      <c r="CM97" s="909"/>
      <c r="CN97" s="909"/>
      <c r="CO97" s="909"/>
      <c r="CP97" s="909"/>
      <c r="CQ97" s="909"/>
      <c r="CR97" s="909"/>
      <c r="CS97" s="909"/>
      <c r="CT97" s="909"/>
      <c r="CU97" s="909"/>
      <c r="CV97" s="831"/>
      <c r="CW97" s="867"/>
      <c r="CX97" s="824"/>
      <c r="CY97" s="824"/>
      <c r="CZ97" s="824"/>
      <c r="DA97" s="824"/>
      <c r="DB97" s="824"/>
      <c r="DC97" s="824"/>
      <c r="DD97" s="824"/>
      <c r="DE97" s="824"/>
      <c r="DF97" s="824"/>
      <c r="DG97" s="824"/>
      <c r="DH97" s="824"/>
      <c r="DI97" s="824"/>
      <c r="DJ97" s="824"/>
      <c r="DK97" s="824"/>
      <c r="DL97" s="848"/>
      <c r="DM97" s="824"/>
      <c r="DN97" s="824"/>
      <c r="DO97" s="824"/>
      <c r="DP97" s="824"/>
      <c r="DQ97" s="824"/>
      <c r="DR97" s="824"/>
      <c r="DS97" s="824"/>
      <c r="DT97" s="824"/>
      <c r="DU97" s="824"/>
      <c r="DV97" s="824"/>
      <c r="DW97" s="824"/>
      <c r="DX97" s="824"/>
      <c r="DY97" s="824"/>
      <c r="DZ97" s="824"/>
      <c r="EA97" s="824"/>
      <c r="EB97" s="824"/>
      <c r="EC97" s="824"/>
      <c r="ED97" s="870"/>
      <c r="EE97" s="824"/>
      <c r="EF97" s="824"/>
      <c r="EG97" s="824"/>
      <c r="EH97" s="824"/>
      <c r="EI97" s="824"/>
      <c r="EJ97" s="824"/>
      <c r="EK97" s="824"/>
      <c r="EL97" s="824"/>
      <c r="EM97" s="824"/>
      <c r="EN97" s="824"/>
      <c r="EO97" s="824"/>
      <c r="EP97" s="824"/>
      <c r="EQ97" s="824"/>
      <c r="ER97" s="824"/>
      <c r="ES97" s="824"/>
      <c r="ET97" s="824"/>
      <c r="EU97" s="824"/>
      <c r="EV97" s="824"/>
      <c r="EW97" s="824"/>
      <c r="EX97" s="824"/>
      <c r="EY97" s="824"/>
      <c r="EZ97" s="824"/>
      <c r="FA97" s="824"/>
      <c r="FB97" s="824"/>
      <c r="FC97" s="824"/>
      <c r="FD97" s="824"/>
      <c r="FE97" s="824"/>
      <c r="FF97" s="824"/>
      <c r="FG97" s="824"/>
      <c r="FH97" s="824"/>
      <c r="FI97" s="824"/>
      <c r="FJ97" s="824"/>
      <c r="FK97" s="824"/>
      <c r="FL97" s="848"/>
      <c r="FM97" s="824"/>
      <c r="FN97" s="824"/>
      <c r="FO97" s="824"/>
      <c r="FP97" s="824"/>
      <c r="FQ97" s="824"/>
      <c r="FR97" s="824"/>
      <c r="FS97" s="824"/>
      <c r="FT97" s="824"/>
      <c r="FU97" s="824"/>
      <c r="FV97" s="824"/>
      <c r="FW97" s="824"/>
      <c r="FX97" s="824"/>
      <c r="FY97" s="824"/>
      <c r="FZ97" s="824"/>
      <c r="GA97" s="824"/>
      <c r="GB97" s="824"/>
      <c r="GC97" s="871"/>
      <c r="GH97" s="875"/>
      <c r="GI97" s="839"/>
      <c r="GM97" s="876"/>
      <c r="GO97" s="891"/>
      <c r="GP97" s="891"/>
    </row>
    <row r="98" spans="1:198" ht="18" hidden="1" customHeight="1" outlineLevel="1">
      <c r="A98" s="878"/>
      <c r="B98" s="1140" t="s">
        <v>898</v>
      </c>
      <c r="C98" s="855" t="s">
        <v>109</v>
      </c>
      <c r="D98" s="816" t="s">
        <v>768</v>
      </c>
      <c r="E98" s="857"/>
      <c r="F98" s="820"/>
      <c r="H98" s="820"/>
      <c r="I98" s="857"/>
      <c r="J98" s="820"/>
      <c r="M98" s="985" t="s">
        <v>838</v>
      </c>
      <c r="N98" s="861">
        <v>0</v>
      </c>
      <c r="O98" s="861">
        <v>0</v>
      </c>
      <c r="P98" s="861">
        <v>0</v>
      </c>
      <c r="Q98" s="982">
        <v>0</v>
      </c>
      <c r="R98" s="861">
        <v>0</v>
      </c>
      <c r="S98" s="816"/>
      <c r="T98" s="816"/>
      <c r="U98" s="816"/>
      <c r="V98" s="816"/>
      <c r="W98" s="816"/>
      <c r="X98" s="816"/>
      <c r="Y98" s="816"/>
      <c r="AN98" s="861">
        <v>0</v>
      </c>
      <c r="AO98" s="862"/>
      <c r="AP98" s="863">
        <v>0</v>
      </c>
      <c r="AQ98" s="863">
        <v>0</v>
      </c>
      <c r="AR98" s="861">
        <v>0</v>
      </c>
      <c r="AS98" s="861">
        <v>0</v>
      </c>
      <c r="AT98" s="861">
        <v>0</v>
      </c>
      <c r="AU98" s="861">
        <v>0</v>
      </c>
      <c r="AV98" s="861">
        <v>0</v>
      </c>
      <c r="AW98" s="909"/>
      <c r="AX98" s="909"/>
      <c r="AY98" s="909"/>
      <c r="AZ98" s="909"/>
      <c r="BA98" s="909"/>
      <c r="BB98" s="909"/>
      <c r="BC98" s="909"/>
      <c r="BD98" s="909"/>
      <c r="BE98" s="909"/>
      <c r="BF98" s="909"/>
      <c r="BG98" s="909"/>
      <c r="BH98" s="909"/>
      <c r="BI98" s="909"/>
      <c r="BJ98" s="909"/>
      <c r="BK98" s="909"/>
      <c r="BL98" s="909"/>
      <c r="BM98" s="909"/>
      <c r="BN98" s="909"/>
      <c r="BO98" s="909"/>
      <c r="BP98" s="909"/>
      <c r="BQ98" s="909"/>
      <c r="BR98" s="861">
        <v>0</v>
      </c>
      <c r="BS98" s="865"/>
      <c r="BT98" s="863">
        <v>0</v>
      </c>
      <c r="BU98" s="863">
        <v>0</v>
      </c>
      <c r="BV98" s="861">
        <v>0</v>
      </c>
      <c r="BW98" s="861">
        <v>0</v>
      </c>
      <c r="BX98" s="861">
        <v>0</v>
      </c>
      <c r="BY98" s="861">
        <v>0</v>
      </c>
      <c r="BZ98" s="861">
        <v>0</v>
      </c>
      <c r="CA98" s="909"/>
      <c r="CB98" s="909"/>
      <c r="CC98" s="909"/>
      <c r="CD98" s="909"/>
      <c r="CE98" s="909"/>
      <c r="CF98" s="909"/>
      <c r="CG98" s="909"/>
      <c r="CH98" s="909"/>
      <c r="CI98" s="909"/>
      <c r="CJ98" s="909"/>
      <c r="CK98" s="909"/>
      <c r="CL98" s="909"/>
      <c r="CM98" s="909"/>
      <c r="CN98" s="909"/>
      <c r="CO98" s="909"/>
      <c r="CP98" s="909"/>
      <c r="CQ98" s="909"/>
      <c r="CR98" s="909"/>
      <c r="CS98" s="909"/>
      <c r="CT98" s="909"/>
      <c r="CU98" s="909"/>
      <c r="CV98" s="861">
        <v>0</v>
      </c>
      <c r="CW98" s="867"/>
      <c r="CX98" s="824"/>
      <c r="CY98" s="824"/>
      <c r="CZ98" s="824"/>
      <c r="DA98" s="824"/>
      <c r="DB98" s="824"/>
      <c r="DC98" s="824"/>
      <c r="DD98" s="824"/>
      <c r="DE98" s="824"/>
      <c r="DF98" s="824"/>
      <c r="DG98" s="824"/>
      <c r="DH98" s="824"/>
      <c r="DI98" s="824"/>
      <c r="DJ98" s="824"/>
      <c r="DK98" s="824"/>
      <c r="DL98" s="848"/>
      <c r="DM98" s="824"/>
      <c r="DN98" s="824"/>
      <c r="DO98" s="824"/>
      <c r="DP98" s="824"/>
      <c r="DQ98" s="824"/>
      <c r="DR98" s="824"/>
      <c r="DS98" s="824"/>
      <c r="DT98" s="824"/>
      <c r="DU98" s="824"/>
      <c r="DV98" s="824"/>
      <c r="DW98" s="824"/>
      <c r="DX98" s="824"/>
      <c r="DY98" s="824"/>
      <c r="DZ98" s="824"/>
      <c r="EA98" s="824"/>
      <c r="EB98" s="824"/>
      <c r="EC98" s="824"/>
      <c r="ED98" s="870"/>
      <c r="EE98" s="824"/>
      <c r="EF98" s="824"/>
      <c r="EG98" s="824"/>
      <c r="EH98" s="824"/>
      <c r="EI98" s="824"/>
      <c r="EJ98" s="824"/>
      <c r="EK98" s="824"/>
      <c r="EL98" s="824"/>
      <c r="EM98" s="824"/>
      <c r="EN98" s="824"/>
      <c r="EO98" s="824"/>
      <c r="EP98" s="824"/>
      <c r="EQ98" s="824"/>
      <c r="ER98" s="824"/>
      <c r="ES98" s="824"/>
      <c r="ET98" s="824"/>
      <c r="EU98" s="824"/>
      <c r="EV98" s="824"/>
      <c r="EW98" s="824"/>
      <c r="EX98" s="824"/>
      <c r="EY98" s="824"/>
      <c r="EZ98" s="824"/>
      <c r="FA98" s="824"/>
      <c r="FB98" s="824"/>
      <c r="FC98" s="824"/>
      <c r="FD98" s="824"/>
      <c r="FE98" s="824"/>
      <c r="FF98" s="824"/>
      <c r="FG98" s="824"/>
      <c r="FH98" s="824"/>
      <c r="FI98" s="824"/>
      <c r="FJ98" s="824"/>
      <c r="FK98" s="824"/>
      <c r="FL98" s="848"/>
      <c r="FM98" s="824"/>
      <c r="FN98" s="824"/>
      <c r="FO98" s="824"/>
      <c r="FP98" s="824"/>
      <c r="FQ98" s="824"/>
      <c r="FR98" s="824"/>
      <c r="FS98" s="824"/>
      <c r="FT98" s="824"/>
      <c r="FU98" s="824"/>
      <c r="FV98" s="824"/>
      <c r="FW98" s="824"/>
      <c r="FX98" s="824"/>
      <c r="FY98" s="824"/>
      <c r="FZ98" s="824"/>
      <c r="GA98" s="824"/>
      <c r="GB98" s="824"/>
      <c r="GC98" s="871"/>
      <c r="GH98" s="875"/>
      <c r="GI98" s="839"/>
      <c r="GM98" s="876"/>
      <c r="GO98" s="891"/>
      <c r="GP98" s="891"/>
    </row>
    <row r="99" spans="1:198" ht="18" hidden="1" customHeight="1" outlineLevel="1">
      <c r="A99" s="878"/>
      <c r="B99" s="1141"/>
      <c r="C99" s="920" t="s">
        <v>110</v>
      </c>
      <c r="E99" s="942"/>
      <c r="F99" s="820"/>
      <c r="H99" s="820"/>
      <c r="I99" s="942"/>
      <c r="J99" s="820"/>
      <c r="M99" s="986" t="s">
        <v>838</v>
      </c>
      <c r="N99" s="882">
        <v>0</v>
      </c>
      <c r="O99" s="882">
        <v>0</v>
      </c>
      <c r="P99" s="882">
        <v>0</v>
      </c>
      <c r="Q99" s="886">
        <v>0</v>
      </c>
      <c r="R99" s="882">
        <v>0</v>
      </c>
      <c r="S99" s="816"/>
      <c r="T99" s="816"/>
      <c r="U99" s="816"/>
      <c r="V99" s="816"/>
      <c r="W99" s="816"/>
      <c r="X99" s="816"/>
      <c r="Y99" s="816"/>
      <c r="AN99" s="882">
        <v>0</v>
      </c>
      <c r="AO99" s="862"/>
      <c r="AP99" s="961">
        <v>0</v>
      </c>
      <c r="AQ99" s="961">
        <v>0</v>
      </c>
      <c r="AR99" s="882">
        <v>0</v>
      </c>
      <c r="AS99" s="882">
        <v>0</v>
      </c>
      <c r="AT99" s="882">
        <v>0</v>
      </c>
      <c r="AU99" s="882">
        <v>0</v>
      </c>
      <c r="AV99" s="882">
        <v>0</v>
      </c>
      <c r="AW99" s="909"/>
      <c r="AX99" s="909"/>
      <c r="AY99" s="909"/>
      <c r="AZ99" s="909"/>
      <c r="BA99" s="909"/>
      <c r="BB99" s="909"/>
      <c r="BC99" s="909"/>
      <c r="BD99" s="909"/>
      <c r="BE99" s="909"/>
      <c r="BF99" s="909"/>
      <c r="BG99" s="909"/>
      <c r="BH99" s="909"/>
      <c r="BI99" s="909"/>
      <c r="BJ99" s="909"/>
      <c r="BK99" s="909"/>
      <c r="BL99" s="909"/>
      <c r="BM99" s="909"/>
      <c r="BN99" s="909"/>
      <c r="BO99" s="909"/>
      <c r="BP99" s="909"/>
      <c r="BQ99" s="909"/>
      <c r="BR99" s="882">
        <v>0</v>
      </c>
      <c r="BS99" s="865"/>
      <c r="BT99" s="961">
        <v>0</v>
      </c>
      <c r="BU99" s="961">
        <v>0</v>
      </c>
      <c r="BV99" s="882">
        <v>0</v>
      </c>
      <c r="BW99" s="882">
        <v>0</v>
      </c>
      <c r="BX99" s="882">
        <v>0</v>
      </c>
      <c r="BY99" s="882">
        <v>0</v>
      </c>
      <c r="BZ99" s="882">
        <v>0</v>
      </c>
      <c r="CA99" s="909"/>
      <c r="CB99" s="909"/>
      <c r="CC99" s="909"/>
      <c r="CD99" s="909"/>
      <c r="CE99" s="909"/>
      <c r="CF99" s="909"/>
      <c r="CG99" s="909"/>
      <c r="CH99" s="909"/>
      <c r="CI99" s="909"/>
      <c r="CJ99" s="909"/>
      <c r="CK99" s="909"/>
      <c r="CL99" s="909"/>
      <c r="CM99" s="909"/>
      <c r="CN99" s="909"/>
      <c r="CO99" s="909"/>
      <c r="CP99" s="909"/>
      <c r="CQ99" s="909"/>
      <c r="CR99" s="909"/>
      <c r="CS99" s="909"/>
      <c r="CT99" s="909"/>
      <c r="CU99" s="909"/>
      <c r="CV99" s="882">
        <v>0</v>
      </c>
      <c r="CW99" s="867"/>
      <c r="CX99" s="824"/>
      <c r="CY99" s="824"/>
      <c r="CZ99" s="824"/>
      <c r="DA99" s="824"/>
      <c r="DB99" s="824"/>
      <c r="DC99" s="824"/>
      <c r="DD99" s="824"/>
      <c r="DE99" s="824"/>
      <c r="DF99" s="824"/>
      <c r="DG99" s="824"/>
      <c r="DH99" s="824"/>
      <c r="DI99" s="824"/>
      <c r="DJ99" s="824"/>
      <c r="DK99" s="824"/>
      <c r="DL99" s="848"/>
      <c r="DM99" s="824"/>
      <c r="DN99" s="824"/>
      <c r="DO99" s="824"/>
      <c r="DP99" s="824"/>
      <c r="DQ99" s="824"/>
      <c r="DR99" s="824"/>
      <c r="DS99" s="824"/>
      <c r="DT99" s="824"/>
      <c r="DU99" s="824"/>
      <c r="DV99" s="824"/>
      <c r="DW99" s="824"/>
      <c r="DX99" s="824"/>
      <c r="DY99" s="824"/>
      <c r="DZ99" s="824"/>
      <c r="EA99" s="824"/>
      <c r="EB99" s="824"/>
      <c r="EC99" s="824"/>
      <c r="ED99" s="870"/>
      <c r="EE99" s="824"/>
      <c r="EF99" s="824"/>
      <c r="EG99" s="824"/>
      <c r="EH99" s="824"/>
      <c r="EI99" s="824"/>
      <c r="EJ99" s="824"/>
      <c r="EK99" s="824"/>
      <c r="EL99" s="824"/>
      <c r="EM99" s="824"/>
      <c r="EN99" s="824"/>
      <c r="EO99" s="824"/>
      <c r="EP99" s="824"/>
      <c r="EQ99" s="824"/>
      <c r="ER99" s="824"/>
      <c r="ES99" s="824"/>
      <c r="ET99" s="824"/>
      <c r="EU99" s="824"/>
      <c r="EV99" s="824"/>
      <c r="EW99" s="824"/>
      <c r="EX99" s="824"/>
      <c r="EY99" s="824"/>
      <c r="EZ99" s="824"/>
      <c r="FA99" s="824"/>
      <c r="FB99" s="824"/>
      <c r="FC99" s="824"/>
      <c r="FD99" s="824"/>
      <c r="FE99" s="824"/>
      <c r="FF99" s="824"/>
      <c r="FG99" s="824"/>
      <c r="FH99" s="824"/>
      <c r="FI99" s="824"/>
      <c r="FJ99" s="824"/>
      <c r="FK99" s="824"/>
      <c r="FL99" s="848"/>
      <c r="FM99" s="824"/>
      <c r="FN99" s="824"/>
      <c r="FO99" s="824"/>
      <c r="FP99" s="824"/>
      <c r="FQ99" s="824"/>
      <c r="FR99" s="824"/>
      <c r="FS99" s="824"/>
      <c r="FT99" s="824"/>
      <c r="FU99" s="824"/>
      <c r="FV99" s="824"/>
      <c r="FW99" s="824"/>
      <c r="FX99" s="824"/>
      <c r="FY99" s="824"/>
      <c r="FZ99" s="824"/>
      <c r="GA99" s="824"/>
      <c r="GB99" s="824"/>
      <c r="GC99" s="871"/>
      <c r="GH99" s="875"/>
      <c r="GI99" s="839"/>
      <c r="GM99" s="876"/>
      <c r="GO99" s="891"/>
      <c r="GP99" s="891"/>
    </row>
    <row r="100" spans="1:198" ht="18" hidden="1" customHeight="1" outlineLevel="1">
      <c r="A100" s="878"/>
      <c r="B100" s="1141"/>
      <c r="C100" s="920" t="s">
        <v>111</v>
      </c>
      <c r="E100" s="942"/>
      <c r="F100" s="820"/>
      <c r="H100" s="820"/>
      <c r="I100" s="942"/>
      <c r="J100" s="820"/>
      <c r="M100" s="986" t="s">
        <v>838</v>
      </c>
      <c r="N100" s="882">
        <v>0</v>
      </c>
      <c r="O100" s="882">
        <v>0</v>
      </c>
      <c r="P100" s="882">
        <v>0</v>
      </c>
      <c r="Q100" s="886">
        <v>0</v>
      </c>
      <c r="R100" s="882">
        <v>0</v>
      </c>
      <c r="S100" s="816"/>
      <c r="T100" s="816"/>
      <c r="U100" s="816"/>
      <c r="V100" s="816"/>
      <c r="W100" s="816"/>
      <c r="X100" s="816"/>
      <c r="Y100" s="816"/>
      <c r="AN100" s="882">
        <v>0</v>
      </c>
      <c r="AO100" s="862"/>
      <c r="AP100" s="961">
        <v>0</v>
      </c>
      <c r="AQ100" s="961">
        <v>0</v>
      </c>
      <c r="AR100" s="882">
        <v>0</v>
      </c>
      <c r="AS100" s="882">
        <v>0</v>
      </c>
      <c r="AT100" s="882">
        <v>0</v>
      </c>
      <c r="AU100" s="882">
        <v>0</v>
      </c>
      <c r="AV100" s="882">
        <v>0</v>
      </c>
      <c r="AW100" s="909"/>
      <c r="AX100" s="909"/>
      <c r="AY100" s="909"/>
      <c r="AZ100" s="909"/>
      <c r="BA100" s="909"/>
      <c r="BB100" s="909"/>
      <c r="BC100" s="909"/>
      <c r="BD100" s="909"/>
      <c r="BE100" s="909"/>
      <c r="BF100" s="909"/>
      <c r="BG100" s="909"/>
      <c r="BH100" s="909"/>
      <c r="BI100" s="909"/>
      <c r="BJ100" s="909"/>
      <c r="BK100" s="909"/>
      <c r="BL100" s="909"/>
      <c r="BM100" s="909"/>
      <c r="BN100" s="909"/>
      <c r="BO100" s="909"/>
      <c r="BP100" s="909"/>
      <c r="BQ100" s="909"/>
      <c r="BR100" s="882">
        <v>0</v>
      </c>
      <c r="BS100" s="865"/>
      <c r="BT100" s="961">
        <v>0</v>
      </c>
      <c r="BU100" s="961">
        <v>0</v>
      </c>
      <c r="BV100" s="882">
        <v>0</v>
      </c>
      <c r="BW100" s="882">
        <v>0</v>
      </c>
      <c r="BX100" s="882">
        <v>0</v>
      </c>
      <c r="BY100" s="882">
        <v>0</v>
      </c>
      <c r="BZ100" s="882">
        <v>0</v>
      </c>
      <c r="CA100" s="909"/>
      <c r="CB100" s="909"/>
      <c r="CC100" s="909"/>
      <c r="CD100" s="909"/>
      <c r="CE100" s="909"/>
      <c r="CF100" s="909"/>
      <c r="CG100" s="909"/>
      <c r="CH100" s="909"/>
      <c r="CI100" s="909"/>
      <c r="CJ100" s="909"/>
      <c r="CK100" s="909"/>
      <c r="CL100" s="909"/>
      <c r="CM100" s="909"/>
      <c r="CN100" s="909"/>
      <c r="CO100" s="909"/>
      <c r="CP100" s="909"/>
      <c r="CQ100" s="909"/>
      <c r="CR100" s="909"/>
      <c r="CS100" s="909"/>
      <c r="CT100" s="909"/>
      <c r="CU100" s="909"/>
      <c r="CV100" s="882">
        <v>0</v>
      </c>
      <c r="CW100" s="867"/>
      <c r="CX100" s="824"/>
      <c r="CY100" s="824"/>
      <c r="CZ100" s="824"/>
      <c r="DA100" s="824"/>
      <c r="DB100" s="824"/>
      <c r="DC100" s="824"/>
      <c r="DD100" s="824"/>
      <c r="DE100" s="824"/>
      <c r="DF100" s="824"/>
      <c r="DG100" s="824"/>
      <c r="DH100" s="824"/>
      <c r="DI100" s="824"/>
      <c r="DJ100" s="824"/>
      <c r="DK100" s="824"/>
      <c r="DL100" s="848"/>
      <c r="DM100" s="824"/>
      <c r="DN100" s="824"/>
      <c r="DO100" s="824"/>
      <c r="DP100" s="824"/>
      <c r="DQ100" s="824"/>
      <c r="DR100" s="824"/>
      <c r="DS100" s="824"/>
      <c r="DT100" s="824"/>
      <c r="DU100" s="824"/>
      <c r="DV100" s="824"/>
      <c r="DW100" s="824"/>
      <c r="DX100" s="824"/>
      <c r="DY100" s="824"/>
      <c r="DZ100" s="824"/>
      <c r="EA100" s="824"/>
      <c r="EB100" s="824"/>
      <c r="EC100" s="824"/>
      <c r="ED100" s="870"/>
      <c r="EE100" s="824"/>
      <c r="EF100" s="824"/>
      <c r="EG100" s="824"/>
      <c r="EH100" s="824"/>
      <c r="EI100" s="824"/>
      <c r="EJ100" s="824"/>
      <c r="EK100" s="824"/>
      <c r="EL100" s="824"/>
      <c r="EM100" s="824"/>
      <c r="EN100" s="824"/>
      <c r="EO100" s="824"/>
      <c r="EP100" s="824"/>
      <c r="EQ100" s="824"/>
      <c r="ER100" s="824"/>
      <c r="ES100" s="824"/>
      <c r="ET100" s="824"/>
      <c r="EU100" s="824"/>
      <c r="EV100" s="824"/>
      <c r="EW100" s="824"/>
      <c r="EX100" s="824"/>
      <c r="EY100" s="824"/>
      <c r="EZ100" s="824"/>
      <c r="FA100" s="824"/>
      <c r="FB100" s="824"/>
      <c r="FC100" s="824"/>
      <c r="FD100" s="824"/>
      <c r="FE100" s="824"/>
      <c r="FF100" s="824"/>
      <c r="FG100" s="824"/>
      <c r="FH100" s="824"/>
      <c r="FI100" s="824"/>
      <c r="FJ100" s="824"/>
      <c r="FK100" s="824"/>
      <c r="FL100" s="848"/>
      <c r="FM100" s="824"/>
      <c r="FN100" s="824"/>
      <c r="FO100" s="824"/>
      <c r="FP100" s="824"/>
      <c r="FQ100" s="824"/>
      <c r="FR100" s="824"/>
      <c r="FS100" s="824"/>
      <c r="FT100" s="824"/>
      <c r="FU100" s="824"/>
      <c r="FV100" s="824"/>
      <c r="FW100" s="824"/>
      <c r="FX100" s="824"/>
      <c r="FY100" s="824"/>
      <c r="FZ100" s="824"/>
      <c r="GA100" s="824"/>
      <c r="GB100" s="824"/>
      <c r="GC100" s="871"/>
      <c r="GH100" s="875"/>
      <c r="GI100" s="839"/>
      <c r="GM100" s="876"/>
      <c r="GO100" s="891"/>
      <c r="GP100" s="891"/>
    </row>
    <row r="101" spans="1:198" ht="18" hidden="1" customHeight="1" outlineLevel="1">
      <c r="A101" s="878"/>
      <c r="B101" s="1141"/>
      <c r="C101" s="920" t="s">
        <v>112</v>
      </c>
      <c r="E101" s="942"/>
      <c r="F101" s="820"/>
      <c r="H101" s="820"/>
      <c r="I101" s="942"/>
      <c r="J101" s="820"/>
      <c r="M101" s="986" t="s">
        <v>838</v>
      </c>
      <c r="N101" s="882">
        <v>0</v>
      </c>
      <c r="O101" s="882">
        <v>0</v>
      </c>
      <c r="P101" s="882">
        <v>0</v>
      </c>
      <c r="Q101" s="886">
        <v>0</v>
      </c>
      <c r="R101" s="882">
        <v>0</v>
      </c>
      <c r="S101" s="816"/>
      <c r="T101" s="816"/>
      <c r="U101" s="816"/>
      <c r="V101" s="816"/>
      <c r="W101" s="816"/>
      <c r="X101" s="816"/>
      <c r="Y101" s="816"/>
      <c r="AN101" s="882">
        <v>0</v>
      </c>
      <c r="AO101" s="862"/>
      <c r="AP101" s="961">
        <v>0</v>
      </c>
      <c r="AQ101" s="961">
        <v>0</v>
      </c>
      <c r="AR101" s="882">
        <v>0</v>
      </c>
      <c r="AS101" s="882">
        <v>0</v>
      </c>
      <c r="AT101" s="882">
        <v>0</v>
      </c>
      <c r="AU101" s="882">
        <v>0</v>
      </c>
      <c r="AV101" s="882">
        <v>0</v>
      </c>
      <c r="AW101" s="909"/>
      <c r="AX101" s="909"/>
      <c r="AY101" s="909"/>
      <c r="AZ101" s="909"/>
      <c r="BA101" s="909"/>
      <c r="BB101" s="909"/>
      <c r="BC101" s="909"/>
      <c r="BD101" s="909"/>
      <c r="BE101" s="909"/>
      <c r="BF101" s="909"/>
      <c r="BG101" s="909"/>
      <c r="BH101" s="909"/>
      <c r="BI101" s="909"/>
      <c r="BJ101" s="909"/>
      <c r="BK101" s="909"/>
      <c r="BL101" s="909"/>
      <c r="BM101" s="909"/>
      <c r="BN101" s="909"/>
      <c r="BO101" s="909"/>
      <c r="BP101" s="909"/>
      <c r="BQ101" s="909"/>
      <c r="BR101" s="882">
        <v>0</v>
      </c>
      <c r="BS101" s="865"/>
      <c r="BT101" s="961">
        <v>0</v>
      </c>
      <c r="BU101" s="961">
        <v>0</v>
      </c>
      <c r="BV101" s="882">
        <v>0</v>
      </c>
      <c r="BW101" s="882">
        <v>0</v>
      </c>
      <c r="BX101" s="882">
        <v>0</v>
      </c>
      <c r="BY101" s="882">
        <v>0</v>
      </c>
      <c r="BZ101" s="882">
        <v>0</v>
      </c>
      <c r="CA101" s="909"/>
      <c r="CB101" s="909"/>
      <c r="CC101" s="909"/>
      <c r="CD101" s="909"/>
      <c r="CE101" s="909"/>
      <c r="CF101" s="909"/>
      <c r="CG101" s="909"/>
      <c r="CH101" s="909"/>
      <c r="CI101" s="909"/>
      <c r="CJ101" s="909"/>
      <c r="CK101" s="909"/>
      <c r="CL101" s="909"/>
      <c r="CM101" s="909"/>
      <c r="CN101" s="909"/>
      <c r="CO101" s="909"/>
      <c r="CP101" s="909"/>
      <c r="CQ101" s="909"/>
      <c r="CR101" s="909"/>
      <c r="CS101" s="909"/>
      <c r="CT101" s="909"/>
      <c r="CU101" s="909"/>
      <c r="CV101" s="882">
        <v>0</v>
      </c>
      <c r="CW101" s="867"/>
      <c r="CX101" s="824"/>
      <c r="CY101" s="824"/>
      <c r="CZ101" s="824"/>
      <c r="DA101" s="824"/>
      <c r="DB101" s="824"/>
      <c r="DC101" s="824"/>
      <c r="DD101" s="824"/>
      <c r="DE101" s="824"/>
      <c r="DF101" s="824"/>
      <c r="DG101" s="824"/>
      <c r="DH101" s="824"/>
      <c r="DI101" s="824"/>
      <c r="DJ101" s="824"/>
      <c r="DK101" s="824"/>
      <c r="DL101" s="848"/>
      <c r="DM101" s="824"/>
      <c r="DN101" s="824"/>
      <c r="DO101" s="824"/>
      <c r="DP101" s="824"/>
      <c r="DQ101" s="824"/>
      <c r="DR101" s="824"/>
      <c r="DS101" s="824"/>
      <c r="DT101" s="824"/>
      <c r="DU101" s="824"/>
      <c r="DV101" s="824"/>
      <c r="DW101" s="824"/>
      <c r="DX101" s="824"/>
      <c r="DY101" s="824"/>
      <c r="DZ101" s="824"/>
      <c r="EA101" s="824"/>
      <c r="EB101" s="824"/>
      <c r="EC101" s="824"/>
      <c r="ED101" s="870"/>
      <c r="EE101" s="824"/>
      <c r="EF101" s="824"/>
      <c r="EG101" s="824"/>
      <c r="EH101" s="824"/>
      <c r="EI101" s="824"/>
      <c r="EJ101" s="824"/>
      <c r="EK101" s="824"/>
      <c r="EL101" s="824"/>
      <c r="EM101" s="824"/>
      <c r="EN101" s="824"/>
      <c r="EO101" s="824"/>
      <c r="EP101" s="824"/>
      <c r="EQ101" s="824"/>
      <c r="ER101" s="824"/>
      <c r="ES101" s="824"/>
      <c r="ET101" s="824"/>
      <c r="EU101" s="824"/>
      <c r="EV101" s="824"/>
      <c r="EW101" s="824"/>
      <c r="EX101" s="824"/>
      <c r="EY101" s="824"/>
      <c r="EZ101" s="824"/>
      <c r="FA101" s="824"/>
      <c r="FB101" s="824"/>
      <c r="FC101" s="824"/>
      <c r="FD101" s="824"/>
      <c r="FE101" s="824"/>
      <c r="FF101" s="824"/>
      <c r="FG101" s="824"/>
      <c r="FH101" s="824"/>
      <c r="FI101" s="824"/>
      <c r="FJ101" s="824"/>
      <c r="FK101" s="824"/>
      <c r="FL101" s="848"/>
      <c r="FM101" s="824"/>
      <c r="FN101" s="824"/>
      <c r="FO101" s="824"/>
      <c r="FP101" s="824"/>
      <c r="FQ101" s="824"/>
      <c r="FR101" s="824"/>
      <c r="FS101" s="824"/>
      <c r="FT101" s="824"/>
      <c r="FU101" s="824"/>
      <c r="FV101" s="824"/>
      <c r="FW101" s="824"/>
      <c r="FX101" s="824"/>
      <c r="FY101" s="824"/>
      <c r="FZ101" s="824"/>
      <c r="GA101" s="824"/>
      <c r="GB101" s="824"/>
      <c r="GC101" s="871"/>
      <c r="GH101" s="875"/>
      <c r="GI101" s="839"/>
      <c r="GM101" s="876"/>
      <c r="GO101" s="891"/>
      <c r="GP101" s="891"/>
    </row>
    <row r="102" spans="1:198" ht="18" hidden="1" customHeight="1" outlineLevel="1" thickBot="1">
      <c r="A102" s="878"/>
      <c r="B102" s="1141"/>
      <c r="C102" s="920" t="s">
        <v>491</v>
      </c>
      <c r="E102" s="942"/>
      <c r="F102" s="820"/>
      <c r="H102" s="820"/>
      <c r="I102" s="942"/>
      <c r="J102" s="820"/>
      <c r="M102" s="987" t="s">
        <v>838</v>
      </c>
      <c r="N102" s="882">
        <v>0</v>
      </c>
      <c r="O102" s="882">
        <v>0</v>
      </c>
      <c r="P102" s="882">
        <v>0</v>
      </c>
      <c r="Q102" s="886">
        <v>0</v>
      </c>
      <c r="R102" s="882">
        <v>0</v>
      </c>
      <c r="S102" s="816"/>
      <c r="T102" s="816"/>
      <c r="U102" s="816"/>
      <c r="V102" s="816"/>
      <c r="W102" s="816"/>
      <c r="X102" s="816"/>
      <c r="Y102" s="816"/>
      <c r="AN102" s="882">
        <v>0</v>
      </c>
      <c r="AO102" s="862"/>
      <c r="AP102" s="961">
        <v>0</v>
      </c>
      <c r="AQ102" s="961">
        <v>0</v>
      </c>
      <c r="AR102" s="882">
        <v>0</v>
      </c>
      <c r="AS102" s="882">
        <v>0</v>
      </c>
      <c r="AT102" s="882">
        <v>0</v>
      </c>
      <c r="AU102" s="882">
        <v>0</v>
      </c>
      <c r="AV102" s="882">
        <v>0</v>
      </c>
      <c r="AW102" s="909"/>
      <c r="AX102" s="909"/>
      <c r="AY102" s="909"/>
      <c r="AZ102" s="909"/>
      <c r="BA102" s="909"/>
      <c r="BB102" s="909"/>
      <c r="BC102" s="909"/>
      <c r="BD102" s="909"/>
      <c r="BE102" s="909"/>
      <c r="BF102" s="909"/>
      <c r="BG102" s="909"/>
      <c r="BH102" s="909"/>
      <c r="BI102" s="909"/>
      <c r="BJ102" s="909"/>
      <c r="BK102" s="909"/>
      <c r="BL102" s="909"/>
      <c r="BM102" s="909"/>
      <c r="BN102" s="909"/>
      <c r="BO102" s="909"/>
      <c r="BP102" s="909"/>
      <c r="BQ102" s="909"/>
      <c r="BR102" s="882">
        <v>0</v>
      </c>
      <c r="BS102" s="865"/>
      <c r="BT102" s="961">
        <v>0</v>
      </c>
      <c r="BU102" s="961">
        <v>0</v>
      </c>
      <c r="BV102" s="882">
        <v>0</v>
      </c>
      <c r="BW102" s="882">
        <v>0</v>
      </c>
      <c r="BX102" s="882">
        <v>0</v>
      </c>
      <c r="BY102" s="882">
        <v>0</v>
      </c>
      <c r="BZ102" s="882">
        <v>0</v>
      </c>
      <c r="CA102" s="909"/>
      <c r="CB102" s="909"/>
      <c r="CC102" s="909"/>
      <c r="CD102" s="909"/>
      <c r="CE102" s="909"/>
      <c r="CF102" s="909"/>
      <c r="CG102" s="909"/>
      <c r="CH102" s="909"/>
      <c r="CI102" s="909"/>
      <c r="CJ102" s="909"/>
      <c r="CK102" s="909"/>
      <c r="CL102" s="909"/>
      <c r="CM102" s="909"/>
      <c r="CN102" s="909"/>
      <c r="CO102" s="909"/>
      <c r="CP102" s="909"/>
      <c r="CQ102" s="909"/>
      <c r="CR102" s="909"/>
      <c r="CS102" s="909"/>
      <c r="CT102" s="909"/>
      <c r="CU102" s="909"/>
      <c r="CV102" s="882">
        <v>0</v>
      </c>
      <c r="CW102" s="867"/>
      <c r="CX102" s="824"/>
      <c r="CY102" s="824"/>
      <c r="CZ102" s="824"/>
      <c r="DA102" s="824"/>
      <c r="DB102" s="824"/>
      <c r="DC102" s="824"/>
      <c r="DD102" s="824"/>
      <c r="DE102" s="824"/>
      <c r="DF102" s="824"/>
      <c r="DG102" s="824"/>
      <c r="DH102" s="824"/>
      <c r="DI102" s="824"/>
      <c r="DJ102" s="824"/>
      <c r="DK102" s="824"/>
      <c r="DL102" s="848"/>
      <c r="DM102" s="824"/>
      <c r="DN102" s="824"/>
      <c r="DO102" s="824"/>
      <c r="DP102" s="824"/>
      <c r="DQ102" s="824"/>
      <c r="DR102" s="824"/>
      <c r="DS102" s="824"/>
      <c r="DT102" s="824"/>
      <c r="DU102" s="824"/>
      <c r="DV102" s="824"/>
      <c r="DW102" s="824"/>
      <c r="DX102" s="824"/>
      <c r="DY102" s="824"/>
      <c r="DZ102" s="824"/>
      <c r="EA102" s="824"/>
      <c r="EB102" s="824"/>
      <c r="EC102" s="824"/>
      <c r="ED102" s="870"/>
      <c r="EE102" s="824"/>
      <c r="EF102" s="824"/>
      <c r="EG102" s="824"/>
      <c r="EH102" s="824"/>
      <c r="EI102" s="824"/>
      <c r="EJ102" s="824"/>
      <c r="EK102" s="824"/>
      <c r="EL102" s="824"/>
      <c r="EM102" s="824"/>
      <c r="EN102" s="824"/>
      <c r="EO102" s="824"/>
      <c r="EP102" s="824"/>
      <c r="EQ102" s="824"/>
      <c r="ER102" s="824"/>
      <c r="ES102" s="824"/>
      <c r="ET102" s="824"/>
      <c r="EU102" s="824"/>
      <c r="EV102" s="824"/>
      <c r="EW102" s="824"/>
      <c r="EX102" s="824"/>
      <c r="EY102" s="824"/>
      <c r="EZ102" s="824"/>
      <c r="FA102" s="824"/>
      <c r="FB102" s="824"/>
      <c r="FC102" s="824"/>
      <c r="FD102" s="824"/>
      <c r="FE102" s="824"/>
      <c r="FF102" s="824"/>
      <c r="FG102" s="824"/>
      <c r="FH102" s="824"/>
      <c r="FI102" s="824"/>
      <c r="FJ102" s="824"/>
      <c r="FK102" s="824"/>
      <c r="FL102" s="848"/>
      <c r="FM102" s="824"/>
      <c r="FN102" s="824"/>
      <c r="FO102" s="824"/>
      <c r="FP102" s="824"/>
      <c r="FQ102" s="824"/>
      <c r="FR102" s="824"/>
      <c r="FS102" s="824"/>
      <c r="FT102" s="824"/>
      <c r="FU102" s="824"/>
      <c r="FV102" s="824"/>
      <c r="FW102" s="824"/>
      <c r="FX102" s="824"/>
      <c r="FY102" s="824"/>
      <c r="FZ102" s="824"/>
      <c r="GA102" s="824"/>
      <c r="GB102" s="824"/>
      <c r="GC102" s="871"/>
      <c r="GH102" s="875"/>
      <c r="GI102" s="839"/>
      <c r="GM102" s="876"/>
      <c r="GO102" s="891"/>
      <c r="GP102" s="891"/>
    </row>
    <row r="103" spans="1:198" ht="18" hidden="1" customHeight="1" outlineLevel="1" thickBot="1">
      <c r="A103" s="878"/>
      <c r="B103" s="1142"/>
      <c r="C103" s="973" t="s">
        <v>899</v>
      </c>
      <c r="D103" s="816" t="s">
        <v>768</v>
      </c>
      <c r="E103" s="981"/>
      <c r="F103" s="820"/>
      <c r="H103" s="820"/>
      <c r="I103" s="895"/>
      <c r="J103" s="820"/>
      <c r="M103" s="816"/>
      <c r="N103" s="932"/>
      <c r="O103" s="932"/>
      <c r="P103" s="932"/>
      <c r="Q103" s="932"/>
      <c r="R103" s="932">
        <v>0</v>
      </c>
      <c r="S103" s="816"/>
      <c r="T103" s="816"/>
      <c r="U103" s="816"/>
      <c r="V103" s="816"/>
      <c r="W103" s="816"/>
      <c r="X103" s="816"/>
      <c r="Y103" s="816"/>
      <c r="AN103" s="932"/>
      <c r="AO103" s="862"/>
      <c r="AP103" s="898">
        <v>0</v>
      </c>
      <c r="AQ103" s="898">
        <v>0</v>
      </c>
      <c r="AR103" s="899">
        <v>0</v>
      </c>
      <c r="AS103" s="899">
        <v>0</v>
      </c>
      <c r="AT103" s="899">
        <v>0</v>
      </c>
      <c r="AU103" s="899">
        <v>0</v>
      </c>
      <c r="AV103" s="899">
        <v>0</v>
      </c>
      <c r="AW103" s="909"/>
      <c r="AX103" s="909"/>
      <c r="AY103" s="909"/>
      <c r="AZ103" s="909"/>
      <c r="BA103" s="909"/>
      <c r="BB103" s="909"/>
      <c r="BC103" s="909"/>
      <c r="BD103" s="909"/>
      <c r="BE103" s="909"/>
      <c r="BF103" s="909"/>
      <c r="BG103" s="909"/>
      <c r="BH103" s="909"/>
      <c r="BI103" s="909"/>
      <c r="BJ103" s="909"/>
      <c r="BK103" s="909"/>
      <c r="BL103" s="909"/>
      <c r="BM103" s="909"/>
      <c r="BN103" s="909"/>
      <c r="BO103" s="909"/>
      <c r="BP103" s="909"/>
      <c r="BQ103" s="909"/>
      <c r="BR103" s="899">
        <v>0</v>
      </c>
      <c r="BS103" s="865"/>
      <c r="BT103" s="901">
        <v>0</v>
      </c>
      <c r="BU103" s="901">
        <v>0</v>
      </c>
      <c r="BV103" s="902">
        <v>0</v>
      </c>
      <c r="BW103" s="902">
        <v>0</v>
      </c>
      <c r="BX103" s="902">
        <v>0</v>
      </c>
      <c r="BY103" s="902">
        <v>0</v>
      </c>
      <c r="BZ103" s="902">
        <v>0</v>
      </c>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2">
        <v>0</v>
      </c>
      <c r="CW103" s="867"/>
      <c r="CX103" s="824"/>
      <c r="CY103" s="824"/>
      <c r="CZ103" s="824"/>
      <c r="DA103" s="824"/>
      <c r="DB103" s="824"/>
      <c r="DC103" s="824"/>
      <c r="DD103" s="824"/>
      <c r="DE103" s="824"/>
      <c r="DF103" s="824"/>
      <c r="DG103" s="824"/>
      <c r="DH103" s="824"/>
      <c r="DI103" s="824"/>
      <c r="DJ103" s="824"/>
      <c r="DK103" s="824"/>
      <c r="DL103" s="848"/>
      <c r="DM103" s="824"/>
      <c r="DN103" s="824"/>
      <c r="DO103" s="824"/>
      <c r="DP103" s="824"/>
      <c r="DQ103" s="824"/>
      <c r="DR103" s="824"/>
      <c r="DS103" s="824"/>
      <c r="DT103" s="824"/>
      <c r="DU103" s="824"/>
      <c r="DV103" s="824"/>
      <c r="DW103" s="824"/>
      <c r="DX103" s="824"/>
      <c r="DY103" s="824"/>
      <c r="DZ103" s="824"/>
      <c r="EA103" s="824"/>
      <c r="EB103" s="824"/>
      <c r="EC103" s="824"/>
      <c r="ED103" s="870"/>
      <c r="EE103" s="824"/>
      <c r="EF103" s="824"/>
      <c r="EG103" s="824"/>
      <c r="EH103" s="824"/>
      <c r="EI103" s="824"/>
      <c r="EJ103" s="824"/>
      <c r="EK103" s="824"/>
      <c r="EL103" s="824"/>
      <c r="EM103" s="824"/>
      <c r="EN103" s="824"/>
      <c r="EO103" s="824"/>
      <c r="EP103" s="824"/>
      <c r="EQ103" s="824"/>
      <c r="ER103" s="824"/>
      <c r="ES103" s="824"/>
      <c r="ET103" s="824"/>
      <c r="EU103" s="824"/>
      <c r="EV103" s="824"/>
      <c r="EW103" s="824"/>
      <c r="EX103" s="824"/>
      <c r="EY103" s="824"/>
      <c r="EZ103" s="824"/>
      <c r="FA103" s="824"/>
      <c r="FB103" s="824"/>
      <c r="FC103" s="824"/>
      <c r="FD103" s="824"/>
      <c r="FE103" s="824"/>
      <c r="FF103" s="824"/>
      <c r="FG103" s="824"/>
      <c r="FH103" s="824"/>
      <c r="FI103" s="824"/>
      <c r="FJ103" s="824"/>
      <c r="FK103" s="824"/>
      <c r="FL103" s="848"/>
      <c r="FM103" s="824"/>
      <c r="FN103" s="824"/>
      <c r="FO103" s="824"/>
      <c r="FP103" s="824"/>
      <c r="FQ103" s="824"/>
      <c r="FR103" s="824"/>
      <c r="FS103" s="824"/>
      <c r="FT103" s="824"/>
      <c r="FU103" s="824"/>
      <c r="FV103" s="824"/>
      <c r="FW103" s="824"/>
      <c r="FX103" s="824"/>
      <c r="FY103" s="824"/>
      <c r="FZ103" s="824"/>
      <c r="GA103" s="824"/>
      <c r="GB103" s="824"/>
      <c r="GC103" s="871"/>
      <c r="GH103" s="875"/>
      <c r="GI103" s="839"/>
      <c r="GM103" s="876"/>
      <c r="GO103" s="891"/>
      <c r="GP103" s="891"/>
    </row>
    <row r="104" spans="1:198" ht="12.75" customHeight="1" collapsed="1" thickBot="1">
      <c r="A104" s="893" t="s">
        <v>863</v>
      </c>
      <c r="D104" s="816" t="s">
        <v>768</v>
      </c>
      <c r="E104" s="907"/>
      <c r="F104" s="849"/>
      <c r="G104" s="907"/>
      <c r="H104" s="849"/>
      <c r="I104" s="907"/>
      <c r="J104" s="849"/>
      <c r="K104" s="907"/>
      <c r="L104" s="839"/>
      <c r="M104" s="908"/>
      <c r="N104" s="909"/>
      <c r="O104" s="909"/>
      <c r="P104" s="909"/>
      <c r="Q104" s="909"/>
      <c r="R104" s="909"/>
      <c r="S104" s="909"/>
      <c r="T104" s="909"/>
      <c r="U104" s="909"/>
      <c r="V104" s="909"/>
      <c r="W104" s="909"/>
      <c r="X104" s="909"/>
      <c r="Y104" s="909"/>
      <c r="Z104" s="934"/>
      <c r="AA104" s="934"/>
      <c r="AB104" s="934"/>
      <c r="AC104" s="934"/>
      <c r="AD104" s="934"/>
      <c r="AE104" s="934"/>
      <c r="AF104" s="934"/>
      <c r="AG104" s="934"/>
      <c r="AH104" s="934"/>
      <c r="AI104" s="934"/>
      <c r="AJ104" s="934"/>
      <c r="AK104" s="934"/>
      <c r="AL104" s="934"/>
      <c r="AN104" s="935"/>
      <c r="AO104" s="862"/>
      <c r="AP104" s="910"/>
      <c r="AQ104" s="910"/>
      <c r="AR104" s="909"/>
      <c r="AS104" s="909"/>
      <c r="AT104" s="909"/>
      <c r="AU104" s="909"/>
      <c r="AV104" s="909"/>
      <c r="AW104" s="909"/>
      <c r="AX104" s="909"/>
      <c r="AY104" s="909"/>
      <c r="AZ104" s="909"/>
      <c r="BA104" s="909"/>
      <c r="BB104" s="909"/>
      <c r="BC104" s="909"/>
      <c r="BD104" s="831"/>
      <c r="BE104" s="831"/>
      <c r="BF104" s="831"/>
      <c r="BG104" s="831"/>
      <c r="BH104" s="831"/>
      <c r="BI104" s="831"/>
      <c r="BJ104" s="831"/>
      <c r="BK104" s="831"/>
      <c r="BL104" s="831"/>
      <c r="BM104" s="831"/>
      <c r="BN104" s="831"/>
      <c r="BO104" s="831"/>
      <c r="BP104" s="831"/>
      <c r="BQ104" s="831"/>
      <c r="BR104" s="831"/>
      <c r="BS104" s="865"/>
      <c r="BT104" s="910"/>
      <c r="BU104" s="910"/>
      <c r="BV104" s="909"/>
      <c r="BW104" s="909"/>
      <c r="BX104" s="909"/>
      <c r="BY104" s="909"/>
      <c r="BZ104" s="909"/>
      <c r="CA104" s="909"/>
      <c r="CB104" s="909"/>
      <c r="CC104" s="909"/>
      <c r="CD104" s="909"/>
      <c r="CE104" s="909"/>
      <c r="CF104" s="909"/>
      <c r="CG104" s="909"/>
      <c r="CH104" s="831"/>
      <c r="CI104" s="831"/>
      <c r="CJ104" s="831"/>
      <c r="CK104" s="831"/>
      <c r="CL104" s="831"/>
      <c r="CM104" s="831"/>
      <c r="CN104" s="831"/>
      <c r="CO104" s="831"/>
      <c r="CP104" s="831"/>
      <c r="CQ104" s="831"/>
      <c r="CR104" s="831"/>
      <c r="CS104" s="831"/>
      <c r="CT104" s="831"/>
      <c r="CU104" s="831"/>
      <c r="CV104" s="831"/>
      <c r="CW104" s="867"/>
      <c r="CX104" s="911"/>
      <c r="CY104" s="911"/>
      <c r="CZ104" s="911"/>
      <c r="DA104" s="911"/>
      <c r="DB104" s="911"/>
      <c r="DC104" s="911"/>
      <c r="DD104" s="911"/>
      <c r="DE104" s="911"/>
      <c r="DF104" s="911"/>
      <c r="DG104" s="911"/>
      <c r="DH104" s="911"/>
      <c r="DI104" s="911"/>
      <c r="DJ104" s="911"/>
      <c r="DK104" s="911"/>
      <c r="DL104" s="848"/>
      <c r="DM104" s="911"/>
      <c r="DN104" s="911"/>
      <c r="DO104" s="911"/>
      <c r="DP104" s="911"/>
      <c r="DQ104" s="911"/>
      <c r="DR104" s="911"/>
      <c r="DS104" s="911"/>
      <c r="DT104" s="911"/>
      <c r="DU104" s="911"/>
      <c r="DV104" s="911"/>
      <c r="DW104" s="911"/>
      <c r="DX104" s="911"/>
      <c r="DY104" s="911"/>
      <c r="DZ104" s="911"/>
      <c r="EA104" s="848"/>
      <c r="EB104" s="911"/>
      <c r="EC104" s="911"/>
      <c r="ED104" s="870"/>
      <c r="EE104" s="911"/>
      <c r="EF104" s="911"/>
      <c r="EG104" s="911"/>
      <c r="EH104" s="911"/>
      <c r="EI104" s="911"/>
      <c r="EJ104" s="911"/>
      <c r="EK104" s="911"/>
      <c r="EL104" s="911"/>
      <c r="EM104" s="911"/>
      <c r="EN104" s="911"/>
      <c r="EO104" s="911"/>
      <c r="EP104" s="911"/>
      <c r="EQ104" s="911"/>
      <c r="ER104" s="911"/>
      <c r="ES104" s="911"/>
      <c r="ET104" s="911"/>
      <c r="EU104" s="848"/>
      <c r="EV104" s="911"/>
      <c r="EW104" s="911"/>
      <c r="EX104" s="911"/>
      <c r="EY104" s="911"/>
      <c r="EZ104" s="911"/>
      <c r="FA104" s="911"/>
      <c r="FB104" s="911"/>
      <c r="FC104" s="911"/>
      <c r="FD104" s="911"/>
      <c r="FE104" s="911"/>
      <c r="FF104" s="911"/>
      <c r="FG104" s="911"/>
      <c r="FH104" s="911"/>
      <c r="FI104" s="911"/>
      <c r="FJ104" s="911"/>
      <c r="FK104" s="911"/>
      <c r="FL104" s="848"/>
      <c r="FM104" s="911"/>
      <c r="FN104" s="911"/>
      <c r="FO104" s="911"/>
      <c r="FP104" s="911"/>
      <c r="FQ104" s="911"/>
      <c r="FR104" s="911"/>
      <c r="FS104" s="911"/>
      <c r="FT104" s="911"/>
      <c r="FU104" s="911"/>
      <c r="FV104" s="911"/>
      <c r="FW104" s="911"/>
      <c r="FX104" s="911"/>
      <c r="FY104" s="911"/>
      <c r="FZ104" s="911"/>
      <c r="GA104" s="911"/>
      <c r="GB104" s="911"/>
      <c r="GC104" s="871"/>
      <c r="GD104" s="839"/>
      <c r="GE104" s="913"/>
      <c r="GF104" s="913"/>
      <c r="GG104" s="913"/>
      <c r="GH104" s="875"/>
      <c r="GI104" s="839"/>
      <c r="GJ104" s="913"/>
      <c r="GK104" s="913"/>
      <c r="GL104" s="913"/>
      <c r="GM104" s="876"/>
      <c r="GO104" s="891"/>
      <c r="GP104" s="891"/>
    </row>
    <row r="105" spans="1:198" ht="18" customHeight="1" thickBot="1">
      <c r="A105" s="878"/>
      <c r="B105" s="1143" t="s">
        <v>900</v>
      </c>
      <c r="C105" s="1144"/>
      <c r="D105" s="816" t="s">
        <v>768</v>
      </c>
      <c r="E105" s="895">
        <v>1.1308048398898363E-2</v>
      </c>
      <c r="F105" s="849"/>
      <c r="G105" s="895">
        <v>0.10084914131212752</v>
      </c>
      <c r="H105" s="849"/>
      <c r="I105" s="895">
        <v>0.71650025543970064</v>
      </c>
      <c r="J105" s="849"/>
      <c r="K105" s="895">
        <v>0.40990273456555665</v>
      </c>
      <c r="L105" s="839"/>
      <c r="M105" s="908"/>
      <c r="N105" s="932"/>
      <c r="O105" s="932"/>
      <c r="P105" s="932"/>
      <c r="Q105" s="932"/>
      <c r="R105" s="932">
        <v>0</v>
      </c>
      <c r="S105" s="932"/>
      <c r="T105" s="933"/>
      <c r="U105" s="933"/>
      <c r="V105" s="933">
        <v>0</v>
      </c>
      <c r="W105" s="933"/>
      <c r="X105" s="933"/>
      <c r="Y105" s="933"/>
      <c r="Z105" s="933"/>
      <c r="AA105" s="933"/>
      <c r="AB105" s="933"/>
      <c r="AC105" s="933"/>
      <c r="AD105" s="933"/>
      <c r="AE105" s="933"/>
      <c r="AF105" s="933"/>
      <c r="AG105" s="933"/>
      <c r="AH105" s="933"/>
      <c r="AI105" s="933"/>
      <c r="AJ105" s="933"/>
      <c r="AK105" s="933"/>
      <c r="AL105" s="933"/>
      <c r="AM105" s="933"/>
      <c r="AN105" s="932"/>
      <c r="AO105" s="862"/>
      <c r="AP105" s="898">
        <v>1</v>
      </c>
      <c r="AQ105" s="898">
        <v>1</v>
      </c>
      <c r="AR105" s="899">
        <v>6543936.9450856997</v>
      </c>
      <c r="AS105" s="899">
        <v>411711.06826134818</v>
      </c>
      <c r="AT105" s="899">
        <v>112955.51099340254</v>
      </c>
      <c r="AU105" s="899">
        <v>0</v>
      </c>
      <c r="AV105" s="899">
        <v>7068603.5243404508</v>
      </c>
      <c r="AW105" s="899">
        <v>10502261.105949232</v>
      </c>
      <c r="AX105" s="899">
        <v>1319045.1667729104</v>
      </c>
      <c r="AY105" s="899">
        <v>73021.582845128287</v>
      </c>
      <c r="AZ105" s="899">
        <v>11894327.855567271</v>
      </c>
      <c r="BA105" s="899">
        <v>16477523.280865256</v>
      </c>
      <c r="BB105" s="899">
        <v>1153882.6039437745</v>
      </c>
      <c r="BC105" s="899">
        <v>17631405.884809032</v>
      </c>
      <c r="BD105" s="899">
        <v>7864678.6183000086</v>
      </c>
      <c r="BE105" s="899">
        <v>46167.262905494033</v>
      </c>
      <c r="BF105" s="899">
        <v>155267.90441100919</v>
      </c>
      <c r="BG105" s="899">
        <v>21816.478630932117</v>
      </c>
      <c r="BH105" s="899">
        <v>0</v>
      </c>
      <c r="BI105" s="899">
        <v>0</v>
      </c>
      <c r="BJ105" s="899">
        <v>0</v>
      </c>
      <c r="BK105" s="899">
        <v>0</v>
      </c>
      <c r="BL105" s="899">
        <v>0</v>
      </c>
      <c r="BM105" s="899">
        <v>0</v>
      </c>
      <c r="BN105" s="899">
        <v>0</v>
      </c>
      <c r="BO105" s="899">
        <v>0</v>
      </c>
      <c r="BP105" s="899">
        <v>0</v>
      </c>
      <c r="BQ105" s="899">
        <v>223251.64594743535</v>
      </c>
      <c r="BR105" s="899">
        <v>44682267.528964192</v>
      </c>
      <c r="BS105" s="865"/>
      <c r="BT105" s="901">
        <v>1</v>
      </c>
      <c r="BU105" s="901">
        <v>1</v>
      </c>
      <c r="BV105" s="902">
        <v>6210808.5317645194</v>
      </c>
      <c r="BW105" s="902">
        <v>410389.17584453826</v>
      </c>
      <c r="BX105" s="902">
        <v>161976.03711241743</v>
      </c>
      <c r="BY105" s="902">
        <v>0</v>
      </c>
      <c r="BZ105" s="902">
        <v>6783173.7447214751</v>
      </c>
      <c r="CA105" s="902">
        <v>10455293.130745806</v>
      </c>
      <c r="CB105" s="902">
        <v>1367054.5465210429</v>
      </c>
      <c r="CC105" s="902">
        <v>72660.483513627143</v>
      </c>
      <c r="CD105" s="902">
        <v>11895008.160780475</v>
      </c>
      <c r="CE105" s="902">
        <v>14034240.427939832</v>
      </c>
      <c r="CF105" s="902">
        <v>1148746.8239984321</v>
      </c>
      <c r="CG105" s="902">
        <v>15182987.251938267</v>
      </c>
      <c r="CH105" s="902">
        <v>7790460.7348576132</v>
      </c>
      <c r="CI105" s="902">
        <v>46167.262905494033</v>
      </c>
      <c r="CJ105" s="902">
        <v>155267.90441100919</v>
      </c>
      <c r="CK105" s="902">
        <v>19209.438381613363</v>
      </c>
      <c r="CL105" s="902">
        <v>0</v>
      </c>
      <c r="CM105" s="902">
        <v>0</v>
      </c>
      <c r="CN105" s="902">
        <v>0</v>
      </c>
      <c r="CO105" s="902">
        <v>0</v>
      </c>
      <c r="CP105" s="902">
        <v>0</v>
      </c>
      <c r="CQ105" s="902">
        <v>0</v>
      </c>
      <c r="CR105" s="902">
        <v>0</v>
      </c>
      <c r="CS105" s="902">
        <v>0</v>
      </c>
      <c r="CT105" s="902">
        <v>0</v>
      </c>
      <c r="CU105" s="902">
        <v>220644.60569811659</v>
      </c>
      <c r="CV105" s="902">
        <v>41872274.497995943</v>
      </c>
      <c r="CW105" s="867"/>
      <c r="CX105" s="988">
        <v>2916562.39</v>
      </c>
      <c r="CY105" s="975">
        <v>112487.75</v>
      </c>
      <c r="CZ105" s="975">
        <v>49495.25</v>
      </c>
      <c r="DA105" s="975">
        <v>216019.28</v>
      </c>
      <c r="DB105" s="975">
        <v>0</v>
      </c>
      <c r="DC105" s="975">
        <v>0</v>
      </c>
      <c r="DD105" s="975">
        <v>0</v>
      </c>
      <c r="DE105" s="975">
        <v>0</v>
      </c>
      <c r="DF105" s="975">
        <v>0</v>
      </c>
      <c r="DG105" s="975">
        <v>0</v>
      </c>
      <c r="DH105" s="975">
        <v>0</v>
      </c>
      <c r="DI105" s="975">
        <v>0</v>
      </c>
      <c r="DJ105" s="975">
        <v>0</v>
      </c>
      <c r="DK105" s="975">
        <v>378002.27</v>
      </c>
      <c r="DL105" s="848"/>
      <c r="DM105" s="988">
        <v>1585988.97</v>
      </c>
      <c r="DN105" s="975">
        <v>28031.54</v>
      </c>
      <c r="DO105" s="975">
        <v>26961.46</v>
      </c>
      <c r="DP105" s="975">
        <v>21083.17</v>
      </c>
      <c r="DQ105" s="975">
        <v>0</v>
      </c>
      <c r="DR105" s="975">
        <v>0</v>
      </c>
      <c r="DS105" s="975">
        <v>0</v>
      </c>
      <c r="DT105" s="975">
        <v>0</v>
      </c>
      <c r="DU105" s="975">
        <v>0</v>
      </c>
      <c r="DV105" s="975">
        <v>0</v>
      </c>
      <c r="DW105" s="975">
        <v>0</v>
      </c>
      <c r="DX105" s="975">
        <v>0</v>
      </c>
      <c r="DY105" s="975">
        <v>0</v>
      </c>
      <c r="DZ105" s="975">
        <v>76076.160000000003</v>
      </c>
      <c r="EA105" s="848"/>
      <c r="EB105" s="988">
        <v>4502551.3600000003</v>
      </c>
      <c r="EC105" s="975">
        <v>454078.44</v>
      </c>
      <c r="ED105" s="870"/>
      <c r="EE105" s="905">
        <v>10781636.73</v>
      </c>
      <c r="EF105" s="905">
        <v>13268.55</v>
      </c>
      <c r="EG105" s="905">
        <v>0</v>
      </c>
      <c r="EH105" s="905">
        <v>0</v>
      </c>
      <c r="EI105" s="905">
        <v>0</v>
      </c>
      <c r="EJ105" s="905">
        <v>13268.55</v>
      </c>
      <c r="EK105" s="905">
        <v>1365994.31</v>
      </c>
      <c r="EL105" s="905">
        <v>0</v>
      </c>
      <c r="EM105" s="905">
        <v>0</v>
      </c>
      <c r="EN105" s="905">
        <v>1365994.31</v>
      </c>
      <c r="EO105" s="905">
        <v>2225045.11</v>
      </c>
      <c r="EP105" s="905">
        <v>0</v>
      </c>
      <c r="EQ105" s="905">
        <v>2225045.11</v>
      </c>
      <c r="ER105" s="905">
        <v>1440957.61</v>
      </c>
      <c r="ES105" s="905">
        <v>378002.27</v>
      </c>
      <c r="ET105" s="976">
        <v>5423267.8600000003</v>
      </c>
      <c r="EU105" s="848"/>
      <c r="EV105" s="905">
        <v>5078823.2699999996</v>
      </c>
      <c r="EW105" s="905">
        <v>37012.68</v>
      </c>
      <c r="EX105" s="905">
        <v>0</v>
      </c>
      <c r="EY105" s="905">
        <v>0</v>
      </c>
      <c r="EZ105" s="905">
        <v>0</v>
      </c>
      <c r="FA105" s="905">
        <v>37012.68</v>
      </c>
      <c r="FB105" s="905">
        <v>324123.48</v>
      </c>
      <c r="FC105" s="989">
        <v>420</v>
      </c>
      <c r="FD105" s="989">
        <v>0</v>
      </c>
      <c r="FE105" s="989">
        <v>324543.48</v>
      </c>
      <c r="FF105" s="989">
        <v>358397.74</v>
      </c>
      <c r="FG105" s="989">
        <v>0</v>
      </c>
      <c r="FH105" s="989">
        <v>358397.74</v>
      </c>
      <c r="FI105" s="989">
        <v>281948.40999999997</v>
      </c>
      <c r="FJ105" s="989">
        <v>76076.160000000003</v>
      </c>
      <c r="FK105" s="976">
        <v>1077978.48</v>
      </c>
      <c r="FL105" s="848"/>
      <c r="FM105" s="905">
        <v>15860461</v>
      </c>
      <c r="FN105" s="989">
        <v>50281.23</v>
      </c>
      <c r="FO105" s="989">
        <v>0</v>
      </c>
      <c r="FP105" s="989">
        <v>0</v>
      </c>
      <c r="FQ105" s="989">
        <v>0</v>
      </c>
      <c r="FR105" s="989">
        <v>50281.23</v>
      </c>
      <c r="FS105" s="989">
        <v>1690117.79</v>
      </c>
      <c r="FT105" s="989">
        <v>420</v>
      </c>
      <c r="FU105" s="989">
        <v>0</v>
      </c>
      <c r="FV105" s="989">
        <v>1690537.79</v>
      </c>
      <c r="FW105" s="989">
        <v>2583442.85</v>
      </c>
      <c r="FX105" s="989">
        <v>0</v>
      </c>
      <c r="FY105" s="989">
        <v>2583442.85</v>
      </c>
      <c r="FZ105" s="989">
        <v>1722906.02</v>
      </c>
      <c r="GA105" s="989">
        <v>454078.44</v>
      </c>
      <c r="GB105" s="990">
        <v>6501246.3300000001</v>
      </c>
      <c r="GC105" s="871"/>
      <c r="GD105" s="839"/>
      <c r="GE105" s="991">
        <v>4.03476933230505</v>
      </c>
      <c r="GF105" s="991">
        <v>4.9995924089913899</v>
      </c>
      <c r="GG105" s="991">
        <v>1.4510358302044774E-2</v>
      </c>
      <c r="GH105" s="875"/>
      <c r="GI105" s="839"/>
      <c r="GJ105" s="991">
        <v>3.4036368662201224</v>
      </c>
      <c r="GK105" s="991">
        <v>3.3950921014906226</v>
      </c>
      <c r="GL105" s="991">
        <v>2.0482423214295369E-2</v>
      </c>
      <c r="GM105" s="876"/>
      <c r="GO105" s="891"/>
      <c r="GP105" s="891"/>
    </row>
    <row r="106" spans="1:198" ht="5.25" customHeight="1" thickBot="1">
      <c r="A106" s="878"/>
      <c r="E106" s="992"/>
      <c r="F106" s="849"/>
      <c r="G106" s="992"/>
      <c r="H106" s="849"/>
      <c r="I106" s="992"/>
      <c r="J106" s="849"/>
      <c r="K106" s="992"/>
      <c r="L106" s="839"/>
      <c r="O106" s="974"/>
      <c r="P106" s="974"/>
      <c r="Q106" s="974"/>
      <c r="R106" s="974"/>
      <c r="S106" s="974"/>
      <c r="T106" s="974"/>
      <c r="U106" s="974"/>
      <c r="V106" s="974"/>
      <c r="W106" s="974"/>
      <c r="X106" s="974"/>
      <c r="Y106" s="974"/>
      <c r="AO106" s="862"/>
      <c r="BS106" s="865"/>
      <c r="CW106" s="867"/>
      <c r="DL106" s="848"/>
      <c r="EA106" s="848"/>
      <c r="ED106" s="870"/>
      <c r="EU106" s="848"/>
      <c r="FL106" s="848"/>
      <c r="GC106" s="871"/>
      <c r="GD106" s="839"/>
      <c r="GH106" s="875"/>
      <c r="GI106" s="839"/>
      <c r="GJ106" s="913"/>
      <c r="GK106" s="913"/>
      <c r="GL106" s="913"/>
      <c r="GM106" s="876"/>
      <c r="GO106" s="891"/>
      <c r="GP106" s="891"/>
    </row>
    <row r="107" spans="1:198" ht="18" customHeight="1" thickBot="1">
      <c r="A107" s="878"/>
      <c r="B107" s="1143" t="s">
        <v>901</v>
      </c>
      <c r="C107" s="1144"/>
      <c r="D107" s="816" t="s">
        <v>768</v>
      </c>
      <c r="F107" s="820"/>
      <c r="H107" s="849"/>
      <c r="I107" s="895">
        <v>0.71645189447885671</v>
      </c>
      <c r="J107" s="849"/>
      <c r="K107" s="895">
        <v>0.40990276029874168</v>
      </c>
      <c r="L107" s="839"/>
      <c r="M107" s="908"/>
      <c r="N107" s="820"/>
      <c r="O107" s="974"/>
      <c r="P107" s="974"/>
      <c r="Q107" s="974"/>
      <c r="R107" s="974"/>
      <c r="S107" s="974"/>
      <c r="T107" s="974"/>
      <c r="U107" s="974"/>
      <c r="V107" s="974"/>
      <c r="W107" s="974"/>
      <c r="X107" s="974"/>
      <c r="Y107" s="974"/>
      <c r="Z107" s="820"/>
      <c r="AA107" s="934"/>
      <c r="AB107" s="934"/>
      <c r="AC107" s="820"/>
      <c r="AD107" s="820"/>
      <c r="AE107" s="820"/>
      <c r="AF107" s="820"/>
      <c r="AG107" s="820"/>
      <c r="AH107" s="820"/>
      <c r="AI107" s="820"/>
      <c r="AJ107" s="820"/>
      <c r="AK107" s="820"/>
      <c r="AL107" s="820"/>
      <c r="AM107" s="820"/>
      <c r="AN107" s="820"/>
      <c r="AO107" s="862"/>
      <c r="AR107" s="820"/>
      <c r="AS107" s="820"/>
      <c r="AT107" s="820"/>
      <c r="AU107" s="820"/>
      <c r="AV107" s="820"/>
      <c r="AW107" s="820"/>
      <c r="AX107" s="820"/>
      <c r="AY107" s="820"/>
      <c r="AZ107" s="820"/>
      <c r="BA107" s="820"/>
      <c r="BB107" s="820"/>
      <c r="BC107" s="820"/>
      <c r="BD107" s="820"/>
      <c r="BE107" s="820"/>
      <c r="BF107" s="820"/>
      <c r="BG107" s="820"/>
      <c r="BH107" s="820"/>
      <c r="BI107" s="820"/>
      <c r="BJ107" s="820"/>
      <c r="BK107" s="820"/>
      <c r="BL107" s="820"/>
      <c r="BM107" s="820"/>
      <c r="BN107" s="820"/>
      <c r="BO107" s="820"/>
      <c r="BP107" s="820"/>
      <c r="BQ107" s="820"/>
      <c r="BR107" s="820"/>
      <c r="BS107" s="865"/>
      <c r="BV107" s="993"/>
      <c r="BW107" s="993"/>
      <c r="BX107" s="993"/>
      <c r="BY107" s="993"/>
      <c r="BZ107" s="993"/>
      <c r="CA107" s="993"/>
      <c r="CB107" s="993"/>
      <c r="CC107" s="820"/>
      <c r="CD107" s="820"/>
      <c r="CE107" s="820"/>
      <c r="CF107" s="820"/>
      <c r="CG107" s="820"/>
      <c r="CH107" s="820"/>
      <c r="CI107" s="820"/>
      <c r="CJ107" s="820"/>
      <c r="CK107" s="820"/>
      <c r="CL107" s="820"/>
      <c r="CM107" s="820"/>
      <c r="CN107" s="820"/>
      <c r="CO107" s="820"/>
      <c r="CP107" s="820"/>
      <c r="CQ107" s="820"/>
      <c r="CR107" s="820"/>
      <c r="CS107" s="820"/>
      <c r="CT107" s="820"/>
      <c r="CU107" s="820"/>
      <c r="CV107" s="994"/>
      <c r="CW107" s="867"/>
      <c r="CX107" s="820"/>
      <c r="CY107" s="820"/>
      <c r="CZ107" s="820"/>
      <c r="DA107" s="820"/>
      <c r="DB107" s="820"/>
      <c r="DC107" s="820"/>
      <c r="DD107" s="820"/>
      <c r="DE107" s="820"/>
      <c r="DF107" s="820"/>
      <c r="DG107" s="820"/>
      <c r="DH107" s="820"/>
      <c r="DI107" s="820"/>
      <c r="DJ107" s="820"/>
      <c r="DK107" s="820"/>
      <c r="DL107" s="820"/>
      <c r="DM107" s="820"/>
      <c r="DN107" s="820"/>
      <c r="DO107" s="820"/>
      <c r="DP107" s="820"/>
      <c r="DQ107" s="820"/>
      <c r="DR107" s="820"/>
      <c r="DS107" s="820"/>
      <c r="DT107" s="820"/>
      <c r="DU107" s="820"/>
      <c r="DV107" s="820"/>
      <c r="DW107" s="820"/>
      <c r="DX107" s="820"/>
      <c r="DY107" s="820"/>
      <c r="DZ107" s="820"/>
      <c r="EA107" s="820"/>
      <c r="EB107" s="820"/>
      <c r="EC107" s="820"/>
      <c r="ED107" s="870"/>
      <c r="EE107" s="820"/>
      <c r="ET107" s="820"/>
      <c r="EU107" s="820"/>
      <c r="EV107" s="820"/>
      <c r="FK107" s="820"/>
      <c r="FL107" s="820"/>
      <c r="FM107" s="976">
        <v>15860460</v>
      </c>
      <c r="GB107" s="995"/>
      <c r="GC107" s="871"/>
      <c r="GD107" s="820"/>
      <c r="GE107" s="820"/>
      <c r="GF107" s="820"/>
      <c r="GG107" s="820"/>
      <c r="GH107" s="875"/>
      <c r="GI107" s="820"/>
      <c r="GJ107" s="820"/>
      <c r="GK107" s="820"/>
      <c r="GL107" s="820"/>
      <c r="GM107" s="876"/>
    </row>
    <row r="108" spans="1:198">
      <c r="O108" s="974"/>
      <c r="P108" s="974"/>
      <c r="Q108" s="974"/>
      <c r="R108" s="974"/>
      <c r="S108" s="974"/>
      <c r="T108" s="974"/>
      <c r="U108" s="974"/>
      <c r="V108" s="974"/>
      <c r="W108" s="974"/>
      <c r="X108" s="974"/>
      <c r="Y108" s="974"/>
      <c r="CV108" s="996"/>
    </row>
    <row r="109" spans="1:198">
      <c r="O109" s="974"/>
      <c r="P109" s="974"/>
      <c r="Q109" s="974"/>
      <c r="R109" s="974"/>
      <c r="S109" s="974"/>
      <c r="T109" s="974"/>
      <c r="U109" s="974"/>
      <c r="V109" s="974"/>
      <c r="W109" s="974"/>
      <c r="X109" s="974"/>
      <c r="Y109" s="974"/>
      <c r="BA109" s="831"/>
      <c r="CV109" s="997"/>
      <c r="EF109" s="998"/>
      <c r="EG109" s="998"/>
      <c r="EH109" s="998"/>
      <c r="EI109" s="998"/>
      <c r="EJ109" s="998"/>
      <c r="EK109" s="998"/>
      <c r="EL109" s="998"/>
      <c r="EM109" s="998"/>
      <c r="EN109" s="998"/>
      <c r="EO109" s="998"/>
      <c r="EP109" s="998"/>
      <c r="EQ109" s="998"/>
      <c r="ER109" s="998"/>
      <c r="ES109" s="998"/>
      <c r="EW109" s="998"/>
      <c r="EX109" s="998"/>
      <c r="EY109" s="998"/>
      <c r="EZ109" s="998"/>
      <c r="FA109" s="998"/>
      <c r="FB109" s="998"/>
      <c r="FC109" s="998"/>
      <c r="FD109" s="998"/>
      <c r="FE109" s="998"/>
      <c r="FF109" s="998"/>
      <c r="FG109" s="998"/>
      <c r="FH109" s="998"/>
      <c r="FI109" s="998"/>
      <c r="FJ109" s="998"/>
      <c r="FN109" s="998"/>
      <c r="FO109" s="998"/>
      <c r="FP109" s="998"/>
      <c r="FQ109" s="998"/>
      <c r="FR109" s="998"/>
      <c r="FS109" s="998"/>
      <c r="FT109" s="998"/>
      <c r="FU109" s="998"/>
      <c r="FV109" s="998"/>
      <c r="FW109" s="998"/>
      <c r="FX109" s="998"/>
      <c r="FY109" s="998"/>
      <c r="FZ109" s="998"/>
      <c r="GA109" s="998"/>
      <c r="GB109" s="999"/>
    </row>
    <row r="110" spans="1:198">
      <c r="BD110" s="823" t="s">
        <v>27</v>
      </c>
      <c r="BQ110" s="823" t="s">
        <v>28</v>
      </c>
      <c r="GB110" s="998"/>
    </row>
    <row r="111" spans="1:198">
      <c r="BC111" s="823" t="s">
        <v>29</v>
      </c>
      <c r="BD111" s="831">
        <f>+BD12</f>
        <v>2585451.1267797137</v>
      </c>
      <c r="FB111" s="998"/>
      <c r="FC111" s="998"/>
    </row>
    <row r="112" spans="1:198">
      <c r="BC112" s="823" t="s">
        <v>902</v>
      </c>
      <c r="BD112" s="831">
        <f>+BD18</f>
        <v>86841.438634266189</v>
      </c>
      <c r="BE112" s="831"/>
      <c r="BF112" s="831"/>
      <c r="BG112" s="831"/>
      <c r="BH112" s="831"/>
      <c r="BI112" s="831"/>
      <c r="BJ112" s="831"/>
      <c r="BK112" s="831"/>
      <c r="BL112" s="831"/>
      <c r="BM112" s="831"/>
      <c r="BN112" s="831"/>
      <c r="BO112" s="831"/>
      <c r="BP112" s="831"/>
      <c r="BQ112" s="831"/>
    </row>
    <row r="113" spans="5:184">
      <c r="E113" s="816"/>
      <c r="G113" s="816"/>
      <c r="I113" s="816"/>
      <c r="K113" s="816"/>
      <c r="M113" s="816"/>
      <c r="N113" s="816"/>
      <c r="O113" s="816"/>
      <c r="P113" s="816"/>
      <c r="Q113" s="816"/>
      <c r="R113" s="816"/>
      <c r="S113" s="816"/>
      <c r="T113" s="816"/>
      <c r="U113" s="816"/>
      <c r="V113" s="816"/>
      <c r="W113" s="816"/>
      <c r="X113" s="816"/>
      <c r="Y113" s="816"/>
      <c r="AP113" s="816"/>
      <c r="AQ113" s="816"/>
      <c r="AR113" s="816"/>
      <c r="AS113" s="816"/>
      <c r="AT113" s="816"/>
      <c r="AU113" s="816"/>
      <c r="AV113" s="816"/>
      <c r="AW113" s="816"/>
      <c r="AX113" s="816"/>
      <c r="AY113" s="816"/>
      <c r="AZ113" s="816"/>
      <c r="BA113" s="816"/>
      <c r="BB113" s="816"/>
      <c r="BC113" s="823" t="s">
        <v>903</v>
      </c>
      <c r="BD113" s="831">
        <f>+BD15</f>
        <v>5192386.0528860288</v>
      </c>
      <c r="BE113" s="831"/>
      <c r="BF113" s="831"/>
      <c r="BG113" s="831"/>
      <c r="BH113" s="831"/>
      <c r="BI113" s="831"/>
      <c r="BJ113" s="831"/>
      <c r="BK113" s="831"/>
      <c r="BL113" s="831"/>
      <c r="BM113" s="831"/>
      <c r="BN113" s="831"/>
      <c r="BO113" s="831"/>
      <c r="BP113" s="831"/>
      <c r="BQ113" s="831"/>
      <c r="BR113" s="816"/>
      <c r="BT113" s="816"/>
      <c r="BU113" s="816"/>
      <c r="BV113" s="816"/>
      <c r="BW113" s="816"/>
      <c r="BX113" s="816"/>
      <c r="BY113" s="816"/>
      <c r="BZ113" s="816"/>
      <c r="CA113" s="816"/>
      <c r="CB113" s="816"/>
      <c r="CC113" s="816"/>
      <c r="CD113" s="816"/>
      <c r="CE113" s="816"/>
      <c r="CF113" s="816"/>
      <c r="CG113" s="816"/>
      <c r="CH113" s="816"/>
      <c r="CI113" s="816"/>
      <c r="CJ113" s="816"/>
      <c r="CK113" s="816"/>
      <c r="CL113" s="816"/>
      <c r="CM113" s="816"/>
      <c r="CN113" s="816"/>
      <c r="CO113" s="816"/>
      <c r="CP113" s="816"/>
      <c r="CQ113" s="816"/>
      <c r="CR113" s="816"/>
      <c r="CS113" s="816"/>
      <c r="CT113" s="816"/>
      <c r="CU113" s="816"/>
      <c r="CV113" s="816"/>
      <c r="EF113" s="998"/>
      <c r="EG113" s="998"/>
      <c r="EH113" s="998"/>
      <c r="EI113" s="998"/>
      <c r="EJ113" s="998"/>
      <c r="EK113" s="998"/>
      <c r="EL113" s="998"/>
      <c r="EM113" s="998"/>
      <c r="EN113" s="998"/>
      <c r="EO113" s="998"/>
      <c r="EP113" s="998"/>
      <c r="EQ113" s="998"/>
      <c r="ER113" s="998"/>
      <c r="ES113" s="998"/>
      <c r="EW113" s="998"/>
      <c r="EX113" s="998"/>
      <c r="EY113" s="998"/>
      <c r="EZ113" s="998"/>
      <c r="FA113" s="998"/>
      <c r="FB113" s="998"/>
      <c r="FC113" s="998"/>
      <c r="FD113" s="998"/>
      <c r="FE113" s="998"/>
      <c r="FF113" s="998"/>
      <c r="FG113" s="998"/>
      <c r="FH113" s="998"/>
      <c r="FI113" s="998"/>
      <c r="FJ113" s="998"/>
      <c r="FN113" s="998"/>
      <c r="FO113" s="998"/>
      <c r="FP113" s="998"/>
      <c r="FQ113" s="998"/>
      <c r="FR113" s="998"/>
      <c r="FS113" s="998"/>
      <c r="FT113" s="998"/>
      <c r="FU113" s="998"/>
      <c r="FV113" s="998"/>
      <c r="FW113" s="998"/>
      <c r="FX113" s="998"/>
      <c r="FY113" s="998"/>
      <c r="FZ113" s="998"/>
      <c r="GA113" s="998"/>
      <c r="GB113" s="998"/>
    </row>
    <row r="114" spans="5:184">
      <c r="BC114" s="816"/>
      <c r="BD114" s="831"/>
      <c r="BE114" s="831"/>
      <c r="BF114" s="831"/>
      <c r="BG114" s="831"/>
      <c r="BH114" s="831"/>
      <c r="BI114" s="831"/>
      <c r="BJ114" s="831"/>
      <c r="BK114" s="831"/>
      <c r="BL114" s="831"/>
      <c r="BM114" s="831"/>
      <c r="BN114" s="831"/>
      <c r="BO114" s="831"/>
      <c r="BP114" s="831"/>
      <c r="BQ114" s="831"/>
      <c r="ES114" s="998"/>
    </row>
    <row r="115" spans="5:184">
      <c r="BC115" s="1000" t="s">
        <v>903</v>
      </c>
      <c r="BD115" s="831"/>
      <c r="BE115" s="831"/>
      <c r="BF115" s="831"/>
      <c r="BG115" s="831"/>
      <c r="BH115" s="831"/>
      <c r="BI115" s="831"/>
      <c r="BJ115" s="831"/>
      <c r="BK115" s="831"/>
      <c r="BL115" s="831"/>
      <c r="BM115" s="831"/>
      <c r="BN115" s="831"/>
      <c r="BO115" s="831"/>
      <c r="BP115" s="831"/>
      <c r="BQ115" s="831"/>
    </row>
    <row r="116" spans="5:184">
      <c r="E116" s="816"/>
      <c r="G116" s="816"/>
      <c r="I116" s="816"/>
      <c r="K116" s="816"/>
      <c r="M116" s="816"/>
      <c r="N116" s="816"/>
      <c r="O116" s="816"/>
      <c r="P116" s="816"/>
      <c r="Q116" s="816"/>
      <c r="R116" s="816"/>
      <c r="S116" s="816"/>
      <c r="T116" s="816"/>
      <c r="U116" s="816"/>
      <c r="V116" s="816"/>
      <c r="W116" s="816"/>
      <c r="X116" s="816"/>
      <c r="Y116" s="816"/>
      <c r="AP116" s="816"/>
      <c r="AQ116" s="816"/>
      <c r="AR116" s="816"/>
      <c r="AS116" s="816"/>
      <c r="AT116" s="816"/>
      <c r="AU116" s="816"/>
      <c r="AV116" s="816"/>
      <c r="AW116" s="816"/>
      <c r="AX116" s="816"/>
      <c r="AY116" s="816"/>
      <c r="AZ116" s="816"/>
      <c r="BA116" s="816"/>
      <c r="BB116" s="816"/>
      <c r="BC116" s="823" t="s">
        <v>902</v>
      </c>
      <c r="BD116" s="831">
        <f>+[7]Retro!F9</f>
        <v>400182.49618913501</v>
      </c>
      <c r="BE116" s="831"/>
      <c r="BF116" s="831"/>
      <c r="BG116" s="831"/>
      <c r="BH116" s="831"/>
      <c r="BI116" s="831"/>
      <c r="BJ116" s="831"/>
      <c r="BK116" s="831"/>
      <c r="BL116" s="831"/>
      <c r="BM116" s="831"/>
      <c r="BN116" s="831"/>
      <c r="BO116" s="831"/>
      <c r="BP116" s="831"/>
      <c r="BQ116" s="831">
        <f>+BD116/BD113</f>
        <v>7.7071021321056407E-2</v>
      </c>
      <c r="BR116" s="1034" t="s">
        <v>768</v>
      </c>
      <c r="BT116" s="816"/>
      <c r="BU116" s="816"/>
      <c r="BV116" s="816"/>
      <c r="BW116" s="816"/>
      <c r="BX116" s="816"/>
      <c r="BY116" s="816"/>
      <c r="BZ116" s="816"/>
      <c r="CA116" s="816"/>
      <c r="CB116" s="816"/>
      <c r="CC116" s="816"/>
      <c r="CD116" s="816"/>
      <c r="CE116" s="816"/>
      <c r="CF116" s="816"/>
      <c r="CG116" s="816"/>
      <c r="CH116" s="816"/>
      <c r="CI116" s="816"/>
      <c r="CJ116" s="816"/>
      <c r="CK116" s="816"/>
      <c r="CL116" s="816"/>
      <c r="CM116" s="816"/>
      <c r="CN116" s="816"/>
      <c r="CO116" s="816"/>
      <c r="CP116" s="816"/>
      <c r="CQ116" s="816"/>
      <c r="CR116" s="816"/>
      <c r="CS116" s="816"/>
      <c r="CT116" s="816"/>
      <c r="CU116" s="816"/>
      <c r="CV116" s="816"/>
      <c r="GB116" s="998"/>
    </row>
    <row r="117" spans="5:184">
      <c r="BC117" s="823" t="s">
        <v>904</v>
      </c>
      <c r="BD117" s="831">
        <f>+[7]Retro!F10</f>
        <v>4792203.5566968936</v>
      </c>
      <c r="BE117" s="831"/>
      <c r="BF117" s="831"/>
      <c r="BG117" s="831"/>
      <c r="BH117" s="831"/>
      <c r="BI117" s="831"/>
      <c r="BJ117" s="831"/>
      <c r="BK117" s="831"/>
      <c r="BL117" s="831"/>
      <c r="BM117" s="831"/>
      <c r="BN117" s="831"/>
      <c r="BO117" s="831"/>
      <c r="BP117" s="831"/>
      <c r="BQ117" s="831"/>
      <c r="BR117" s="1035" t="s">
        <v>768</v>
      </c>
    </row>
    <row r="118" spans="5:184">
      <c r="BD118" s="831"/>
      <c r="BE118" s="831"/>
      <c r="BF118" s="831"/>
      <c r="BG118" s="831"/>
      <c r="BH118" s="831"/>
      <c r="BI118" s="831"/>
      <c r="BJ118" s="831"/>
      <c r="BK118" s="831"/>
      <c r="BL118" s="831"/>
      <c r="BM118" s="831"/>
      <c r="BN118" s="831"/>
      <c r="BO118" s="831"/>
      <c r="BP118" s="831"/>
      <c r="BQ118" s="831"/>
    </row>
    <row r="119" spans="5:184">
      <c r="BD119" s="831"/>
      <c r="BE119" s="831"/>
      <c r="BF119" s="831"/>
      <c r="BG119" s="831"/>
      <c r="BH119" s="831"/>
      <c r="BI119" s="831"/>
      <c r="BJ119" s="831"/>
      <c r="BK119" s="831"/>
      <c r="BL119" s="831"/>
      <c r="BM119" s="831"/>
      <c r="BN119" s="831"/>
      <c r="BO119" s="831"/>
      <c r="BP119" s="831"/>
      <c r="BQ119" s="831"/>
    </row>
    <row r="120" spans="5:184">
      <c r="E120" s="816"/>
      <c r="G120" s="816"/>
      <c r="I120" s="816"/>
      <c r="K120" s="816"/>
      <c r="M120" s="816"/>
      <c r="N120" s="816"/>
      <c r="O120" s="816"/>
      <c r="P120" s="816"/>
      <c r="Q120" s="816"/>
      <c r="R120" s="816"/>
      <c r="S120" s="816"/>
      <c r="T120" s="816"/>
      <c r="U120" s="816"/>
      <c r="V120" s="816"/>
      <c r="W120" s="816"/>
      <c r="X120" s="816"/>
      <c r="Y120" s="816"/>
      <c r="AP120" s="816"/>
      <c r="AQ120" s="816"/>
      <c r="AR120" s="816"/>
      <c r="AS120" s="816"/>
      <c r="AT120" s="816"/>
      <c r="AU120" s="816"/>
      <c r="AV120" s="816"/>
      <c r="AW120" s="816"/>
      <c r="AX120" s="816"/>
      <c r="AY120" s="816"/>
      <c r="AZ120" s="816"/>
      <c r="BA120" s="816"/>
      <c r="BB120" s="816"/>
      <c r="BC120" s="823" t="s">
        <v>26</v>
      </c>
      <c r="BD120" s="831"/>
      <c r="BE120" s="831"/>
      <c r="BF120" s="831"/>
      <c r="BG120" s="831"/>
      <c r="BH120" s="831"/>
      <c r="BI120" s="831"/>
      <c r="BJ120" s="831"/>
      <c r="BK120" s="831"/>
      <c r="BL120" s="831"/>
      <c r="BM120" s="831"/>
      <c r="BN120" s="831"/>
      <c r="BO120" s="831"/>
      <c r="BP120" s="831"/>
      <c r="BQ120" s="831"/>
      <c r="BR120" s="816"/>
      <c r="BT120" s="816"/>
      <c r="BU120" s="816"/>
      <c r="BV120" s="816"/>
      <c r="BW120" s="816"/>
      <c r="BX120" s="816"/>
      <c r="BY120" s="816"/>
      <c r="BZ120" s="816"/>
      <c r="CA120" s="816"/>
      <c r="CB120" s="816"/>
      <c r="CC120" s="816"/>
      <c r="CD120" s="816"/>
      <c r="CE120" s="816"/>
      <c r="CF120" s="816"/>
      <c r="CG120" s="816"/>
      <c r="CH120" s="816"/>
      <c r="CI120" s="816"/>
      <c r="CJ120" s="816"/>
      <c r="CK120" s="816"/>
      <c r="CL120" s="816"/>
      <c r="CM120" s="816"/>
      <c r="CN120" s="816"/>
      <c r="CO120" s="816"/>
      <c r="CP120" s="816"/>
      <c r="CQ120" s="816"/>
      <c r="CR120" s="816"/>
      <c r="CS120" s="816"/>
      <c r="CT120" s="816"/>
      <c r="CU120" s="816"/>
      <c r="CV120" s="816"/>
      <c r="EW120" s="891"/>
    </row>
    <row r="121" spans="5:184">
      <c r="BC121" s="823" t="s">
        <v>29</v>
      </c>
      <c r="BD121" s="1001">
        <f>+BD111</f>
        <v>2585451.1267797137</v>
      </c>
      <c r="BE121" s="831"/>
      <c r="BF121" s="831"/>
      <c r="BG121" s="831"/>
      <c r="BH121" s="831"/>
      <c r="BI121" s="831"/>
      <c r="BJ121" s="831"/>
      <c r="BK121" s="831"/>
      <c r="BL121" s="831"/>
      <c r="BM121" s="831"/>
      <c r="BN121" s="831"/>
      <c r="BO121" s="831"/>
      <c r="BP121" s="831"/>
      <c r="BQ121" s="831"/>
    </row>
    <row r="122" spans="5:184">
      <c r="BC122" s="823" t="s">
        <v>902</v>
      </c>
      <c r="BD122" s="1001">
        <f>+BD116+BD112</f>
        <v>487023.93482340121</v>
      </c>
      <c r="BE122" s="831"/>
      <c r="BF122" s="831"/>
      <c r="BG122" s="831"/>
      <c r="BH122" s="831"/>
      <c r="BI122" s="831"/>
      <c r="BJ122" s="831"/>
      <c r="BK122" s="831"/>
      <c r="BL122" s="831"/>
      <c r="BM122" s="831"/>
      <c r="BN122" s="831"/>
      <c r="BO122" s="831"/>
      <c r="BP122" s="831"/>
      <c r="BQ122" s="831">
        <v>71.3</v>
      </c>
    </row>
    <row r="123" spans="5:184">
      <c r="BC123" s="823" t="s">
        <v>904</v>
      </c>
      <c r="BD123" s="831">
        <f>+BD117</f>
        <v>4792203.5566968936</v>
      </c>
      <c r="BE123" s="831"/>
      <c r="BF123" s="831"/>
      <c r="BG123" s="831"/>
      <c r="BH123" s="831"/>
      <c r="BI123" s="831"/>
      <c r="BJ123" s="831"/>
      <c r="BK123" s="831"/>
      <c r="BL123" s="831"/>
      <c r="BM123" s="831"/>
      <c r="BN123" s="831"/>
      <c r="BO123" s="831"/>
      <c r="BP123" s="831"/>
      <c r="BQ123" s="1001">
        <v>561.4155551103554</v>
      </c>
    </row>
    <row r="124" spans="5:184">
      <c r="BC124" s="823" t="s">
        <v>26</v>
      </c>
      <c r="BD124" s="1002">
        <f>SUM(BD121:BD123)</f>
        <v>7864678.6183000086</v>
      </c>
      <c r="BE124" s="831"/>
      <c r="BF124" s="831"/>
      <c r="BG124" s="831"/>
      <c r="BH124" s="831"/>
      <c r="BI124" s="831"/>
      <c r="BJ124" s="831"/>
      <c r="BK124" s="831"/>
      <c r="BL124" s="831"/>
      <c r="BM124" s="831"/>
      <c r="BN124" s="831"/>
      <c r="BO124" s="831"/>
      <c r="BP124" s="831"/>
      <c r="BQ124" s="1002">
        <f>SUM(BQ121:BQ123)</f>
        <v>632.71555511035535</v>
      </c>
    </row>
  </sheetData>
  <sheetProtection formatColumns="0" formatRows="0" insertColumns="0" insertRows="0" deleteColumns="0" deleteRows="0" sort="0" autoFilter="0" pivotTables="0"/>
  <mergeCells count="37">
    <mergeCell ref="B107:C107"/>
    <mergeCell ref="B76:C76"/>
    <mergeCell ref="B78:C78"/>
    <mergeCell ref="B79:B86"/>
    <mergeCell ref="B88:B96"/>
    <mergeCell ref="B98:B103"/>
    <mergeCell ref="B105:C105"/>
    <mergeCell ref="B5:B12"/>
    <mergeCell ref="B14:B29"/>
    <mergeCell ref="B31:B44"/>
    <mergeCell ref="B46:B70"/>
    <mergeCell ref="B72:C72"/>
    <mergeCell ref="B74:C74"/>
    <mergeCell ref="GM1:GM4"/>
    <mergeCell ref="B2:C2"/>
    <mergeCell ref="E2:G2"/>
    <mergeCell ref="I2:K2"/>
    <mergeCell ref="GE2:GG2"/>
    <mergeCell ref="GJ2:GL2"/>
    <mergeCell ref="ET1:ET2"/>
    <mergeCell ref="FK1:FK2"/>
    <mergeCell ref="FM1:FM2"/>
    <mergeCell ref="GB1:GB2"/>
    <mergeCell ref="GC1:GC4"/>
    <mergeCell ref="GH1:GH4"/>
    <mergeCell ref="DK1:DK2"/>
    <mergeCell ref="DZ1:DZ2"/>
    <mergeCell ref="ED1:ED4"/>
    <mergeCell ref="EE1:EE2"/>
    <mergeCell ref="EJ1:EJ2"/>
    <mergeCell ref="EN1:EN2"/>
    <mergeCell ref="AM1:AM2"/>
    <mergeCell ref="AO1:AO4"/>
    <mergeCell ref="BQ1:BQ2"/>
    <mergeCell ref="BS1:BS4"/>
    <mergeCell ref="CU1:CU2"/>
    <mergeCell ref="CW1:CW4"/>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2:AH183"/>
  <sheetViews>
    <sheetView showGridLines="0" topLeftCell="A31" zoomScale="90" zoomScaleNormal="90" workbookViewId="0">
      <selection activeCell="R74" sqref="R74"/>
    </sheetView>
  </sheetViews>
  <sheetFormatPr defaultColWidth="9.15234375" defaultRowHeight="14.6"/>
  <cols>
    <col min="1" max="1" width="9.15234375" style="12"/>
    <col min="2" max="2" width="10.15234375" style="12" customWidth="1"/>
    <col min="3" max="15" width="11.3828125" style="12" customWidth="1"/>
    <col min="16" max="16" width="13.3828125" style="12" customWidth="1"/>
    <col min="17" max="17" width="12.84375" style="12" customWidth="1"/>
    <col min="18" max="18" width="12" style="12" customWidth="1"/>
    <col min="19" max="19" width="9.15234375" style="12"/>
    <col min="20" max="20" width="24.53515625" style="12" customWidth="1"/>
    <col min="21" max="21" width="11.15234375" style="12" customWidth="1"/>
    <col min="22" max="22" width="10" style="12" bestFit="1" customWidth="1"/>
    <col min="23" max="23" width="11.53515625" style="12" customWidth="1"/>
    <col min="24" max="24" width="9.15234375" style="12"/>
    <col min="25" max="28" width="11.15234375" style="12" customWidth="1"/>
    <col min="29" max="30" width="9.15234375" style="12"/>
    <col min="31" max="31" width="11.3828125" style="12" customWidth="1"/>
    <col min="32" max="32" width="10.84375" style="12" customWidth="1"/>
    <col min="33" max="33" width="11.3828125" style="12" customWidth="1"/>
    <col min="34" max="34" width="10" style="12" bestFit="1" customWidth="1"/>
    <col min="35" max="16384" width="9.15234375" style="12"/>
  </cols>
  <sheetData>
    <row r="12" spans="1:29" ht="24" customHeight="1" thickBot="1"/>
    <row r="13" spans="1:29" s="9" customFormat="1" ht="23.5" customHeight="1" thickBot="1">
      <c r="A13" s="588"/>
      <c r="B13" s="588" t="s">
        <v>171</v>
      </c>
      <c r="P13" s="126" t="s">
        <v>175</v>
      </c>
      <c r="Q13" s="744"/>
      <c r="R13" s="177"/>
      <c r="S13" s="178"/>
      <c r="T13" s="179"/>
      <c r="W13" s="179"/>
      <c r="X13" s="177"/>
      <c r="Y13" s="177"/>
      <c r="Z13" s="177"/>
      <c r="AA13" s="177"/>
      <c r="AB13" s="177"/>
      <c r="AC13" s="180"/>
    </row>
    <row r="14" spans="1:29" s="9" customFormat="1" ht="15.75" customHeight="1">
      <c r="B14" s="551"/>
      <c r="P14" s="17"/>
      <c r="Q14" s="17"/>
      <c r="R14" s="177"/>
      <c r="S14" s="178"/>
      <c r="T14" s="179"/>
      <c r="W14" s="179"/>
      <c r="X14" s="177"/>
      <c r="Y14" s="177"/>
      <c r="Z14" s="177"/>
      <c r="AA14" s="177"/>
      <c r="AB14" s="177"/>
      <c r="AC14" s="180"/>
    </row>
    <row r="15" spans="1:29" ht="15.45">
      <c r="B15" s="588" t="s">
        <v>505</v>
      </c>
    </row>
    <row r="16" spans="1:29" ht="15.45">
      <c r="B16" s="588"/>
    </row>
    <row r="17" spans="2:34" s="668" customFormat="1" ht="20.5" customHeight="1">
      <c r="B17" s="666" t="s">
        <v>663</v>
      </c>
      <c r="C17" s="667"/>
      <c r="D17" s="667"/>
      <c r="E17" s="667"/>
      <c r="F17" s="667"/>
      <c r="G17" s="667"/>
      <c r="H17" s="667"/>
      <c r="I17" s="667"/>
      <c r="J17" s="667"/>
      <c r="K17" s="667"/>
      <c r="L17" s="667"/>
      <c r="M17" s="667"/>
      <c r="N17" s="667"/>
      <c r="O17" s="667"/>
      <c r="P17" s="667"/>
      <c r="Q17" s="667"/>
      <c r="R17" s="667"/>
      <c r="S17" s="667"/>
      <c r="T17" s="667"/>
      <c r="U17" s="667"/>
      <c r="V17" s="667"/>
      <c r="W17" s="667"/>
      <c r="X17" s="667"/>
      <c r="Y17" s="667"/>
      <c r="Z17" s="667"/>
      <c r="AA17" s="667"/>
      <c r="AB17" s="667"/>
      <c r="AC17" s="667"/>
      <c r="AD17" s="667"/>
      <c r="AE17" s="667"/>
      <c r="AF17" s="667"/>
      <c r="AG17" s="667"/>
    </row>
    <row r="18" spans="2:34" ht="60" customHeight="1">
      <c r="B18" s="1146" t="s">
        <v>702</v>
      </c>
      <c r="C18" s="1146"/>
      <c r="D18" s="1146"/>
      <c r="E18" s="1146"/>
      <c r="F18" s="1146"/>
      <c r="G18" s="1146"/>
      <c r="H18" s="1146"/>
      <c r="I18" s="1146"/>
      <c r="J18" s="1146"/>
      <c r="K18" s="1146"/>
      <c r="L18" s="1146"/>
      <c r="M18" s="1146"/>
      <c r="N18" s="1146"/>
      <c r="O18" s="1146"/>
      <c r="P18" s="1146"/>
      <c r="Q18" s="1146"/>
      <c r="R18" s="1146"/>
      <c r="S18" s="1146"/>
      <c r="T18" s="1146"/>
      <c r="U18" s="1146"/>
      <c r="V18" s="1146"/>
      <c r="W18" s="1146"/>
      <c r="X18" s="1146"/>
      <c r="Y18" s="1146"/>
      <c r="Z18" s="1146"/>
      <c r="AA18" s="1146"/>
      <c r="AB18" s="1146"/>
      <c r="AC18" s="1146"/>
      <c r="AD18" s="1146"/>
      <c r="AE18" s="1146"/>
      <c r="AF18" s="1146"/>
      <c r="AG18" s="1146"/>
    </row>
    <row r="21" spans="2:34" ht="20.6">
      <c r="B21" s="742" t="s">
        <v>781</v>
      </c>
    </row>
    <row r="23" spans="2:34" ht="20.6">
      <c r="B23" s="742" t="s">
        <v>700</v>
      </c>
      <c r="C23" s="743"/>
      <c r="D23" s="743"/>
      <c r="E23" s="743"/>
      <c r="F23" s="743"/>
      <c r="G23" s="743"/>
      <c r="H23" s="743"/>
      <c r="I23" s="743"/>
      <c r="J23" s="743"/>
      <c r="K23" s="743"/>
      <c r="L23" s="743"/>
      <c r="M23" s="743"/>
      <c r="N23" s="743"/>
      <c r="O23" s="743"/>
      <c r="Q23" s="743"/>
      <c r="R23" s="743"/>
      <c r="T23" s="742" t="s">
        <v>701</v>
      </c>
    </row>
    <row r="24" spans="2:34" ht="18.75" customHeight="1">
      <c r="B24" s="1145" t="s">
        <v>679</v>
      </c>
      <c r="C24" s="1145"/>
      <c r="D24" s="1145"/>
      <c r="E24" s="1145"/>
      <c r="F24" s="1145"/>
      <c r="G24" s="1145"/>
      <c r="H24" s="1145"/>
      <c r="I24" s="1145"/>
      <c r="J24" s="1145"/>
      <c r="K24" s="1145"/>
      <c r="L24" s="1145"/>
      <c r="M24" s="1145"/>
      <c r="N24" s="1145"/>
      <c r="O24" s="1145"/>
      <c r="P24" s="1145"/>
      <c r="Q24" s="1145"/>
      <c r="R24" s="1145"/>
      <c r="T24" s="12" t="s">
        <v>687</v>
      </c>
      <c r="Y24" s="12" t="s">
        <v>688</v>
      </c>
      <c r="AE24" s="12" t="s">
        <v>451</v>
      </c>
    </row>
    <row r="25" spans="2:34" ht="43.75">
      <c r="B25" s="740" t="s">
        <v>62</v>
      </c>
      <c r="C25" s="740" t="s">
        <v>958</v>
      </c>
      <c r="D25" s="757">
        <v>43101</v>
      </c>
      <c r="E25" s="757">
        <v>43132</v>
      </c>
      <c r="F25" s="757">
        <v>43160</v>
      </c>
      <c r="G25" s="757">
        <v>43191</v>
      </c>
      <c r="H25" s="757">
        <v>43221</v>
      </c>
      <c r="I25" s="757">
        <v>43252</v>
      </c>
      <c r="J25" s="757">
        <v>43282</v>
      </c>
      <c r="K25" s="757">
        <v>43313</v>
      </c>
      <c r="L25" s="757">
        <v>43344</v>
      </c>
      <c r="M25" s="757">
        <v>43374</v>
      </c>
      <c r="N25" s="757">
        <v>43405</v>
      </c>
      <c r="O25" s="757">
        <v>43435</v>
      </c>
      <c r="P25" s="740" t="s">
        <v>681</v>
      </c>
      <c r="Q25" s="740" t="s">
        <v>683</v>
      </c>
      <c r="R25" s="740" t="s">
        <v>682</v>
      </c>
      <c r="T25" s="740" t="s">
        <v>684</v>
      </c>
      <c r="U25" s="740" t="s">
        <v>685</v>
      </c>
      <c r="V25" s="740" t="s">
        <v>686</v>
      </c>
      <c r="W25" s="740" t="s">
        <v>680</v>
      </c>
      <c r="Y25" s="740" t="s">
        <v>684</v>
      </c>
      <c r="Z25" s="740" t="s">
        <v>685</v>
      </c>
      <c r="AA25" s="740" t="s">
        <v>686</v>
      </c>
      <c r="AB25" s="740" t="s">
        <v>680</v>
      </c>
      <c r="AE25" s="748" t="s">
        <v>765</v>
      </c>
      <c r="AF25" s="748" t="s">
        <v>766</v>
      </c>
      <c r="AG25" s="748" t="s">
        <v>767</v>
      </c>
      <c r="AH25" s="748" t="s">
        <v>681</v>
      </c>
    </row>
    <row r="26" spans="2:34" ht="17.149999999999999">
      <c r="B26" s="746"/>
      <c r="C26" s="746" t="s">
        <v>690</v>
      </c>
      <c r="D26" s="748"/>
      <c r="E26" s="748"/>
      <c r="F26" s="748"/>
      <c r="G26" s="748"/>
      <c r="H26" s="748"/>
      <c r="I26" s="748"/>
      <c r="J26" s="748"/>
      <c r="K26" s="748"/>
      <c r="L26" s="748"/>
      <c r="M26" s="748"/>
      <c r="N26" s="748"/>
      <c r="O26" s="748"/>
      <c r="P26" s="746" t="s">
        <v>691</v>
      </c>
      <c r="Q26" s="746" t="s">
        <v>692</v>
      </c>
      <c r="R26" s="746" t="s">
        <v>693</v>
      </c>
      <c r="T26" s="746"/>
      <c r="U26" s="746" t="s">
        <v>694</v>
      </c>
      <c r="V26" s="746" t="s">
        <v>695</v>
      </c>
      <c r="W26" s="746" t="s">
        <v>696</v>
      </c>
      <c r="Y26" s="746"/>
      <c r="Z26" s="746" t="s">
        <v>697</v>
      </c>
      <c r="AA26" s="746" t="s">
        <v>698</v>
      </c>
      <c r="AB26" s="746" t="s">
        <v>699</v>
      </c>
      <c r="AE26" s="758" t="s">
        <v>768</v>
      </c>
      <c r="AF26" s="759"/>
      <c r="AG26" s="760"/>
      <c r="AH26" s="761" t="s">
        <v>690</v>
      </c>
    </row>
    <row r="27" spans="2:34" ht="15.75" customHeight="1">
      <c r="B27" s="762">
        <v>42186</v>
      </c>
      <c r="C27" s="747">
        <f>+AF27-AG27</f>
        <v>87.915999999999997</v>
      </c>
      <c r="D27" s="747">
        <f t="shared" ref="D27:O32" si="0">+C27</f>
        <v>87.915999999999997</v>
      </c>
      <c r="E27" s="747">
        <f t="shared" si="0"/>
        <v>87.915999999999997</v>
      </c>
      <c r="F27" s="747">
        <f>+E27</f>
        <v>87.915999999999997</v>
      </c>
      <c r="G27" s="747">
        <f>+F27</f>
        <v>87.915999999999997</v>
      </c>
      <c r="H27" s="747">
        <f t="shared" si="0"/>
        <v>87.915999999999997</v>
      </c>
      <c r="I27" s="747">
        <f t="shared" si="0"/>
        <v>87.915999999999997</v>
      </c>
      <c r="J27" s="747">
        <f t="shared" si="0"/>
        <v>87.915999999999997</v>
      </c>
      <c r="K27" s="747">
        <f t="shared" si="0"/>
        <v>87.915999999999997</v>
      </c>
      <c r="L27" s="747">
        <f t="shared" si="0"/>
        <v>87.915999999999997</v>
      </c>
      <c r="M27" s="747">
        <f t="shared" si="0"/>
        <v>87.915999999999997</v>
      </c>
      <c r="N27" s="747">
        <f t="shared" si="0"/>
        <v>87.915999999999997</v>
      </c>
      <c r="O27" s="747">
        <f>+N27</f>
        <v>87.915999999999997</v>
      </c>
      <c r="P27" s="747">
        <f>SUM(D27:O27)</f>
        <v>1054.9919999999997</v>
      </c>
      <c r="Q27" s="765">
        <v>0.76766115004729996</v>
      </c>
      <c r="R27" s="747">
        <f>+P27*Q27</f>
        <v>809.87637201070083</v>
      </c>
      <c r="T27" s="762">
        <v>42186</v>
      </c>
      <c r="U27" s="741"/>
      <c r="V27" s="741"/>
      <c r="W27" s="741"/>
      <c r="Y27" s="762">
        <v>42186</v>
      </c>
      <c r="Z27" s="741"/>
      <c r="AA27" s="741"/>
      <c r="AB27" s="741"/>
      <c r="AE27" s="762">
        <v>42186</v>
      </c>
      <c r="AF27" s="763">
        <f>SUM(W28:W31)</f>
        <v>132.29</v>
      </c>
      <c r="AG27" s="763">
        <f>SUM(AB28:AB31)</f>
        <v>44.374000000000002</v>
      </c>
      <c r="AH27" s="763">
        <f>+AF27-AG27</f>
        <v>87.915999999999997</v>
      </c>
    </row>
    <row r="28" spans="2:34" ht="15.75" customHeight="1">
      <c r="B28" s="762">
        <v>42217</v>
      </c>
      <c r="C28" s="747">
        <f>+AF28-AG28</f>
        <v>59.901999999999994</v>
      </c>
      <c r="D28" s="747">
        <f t="shared" si="0"/>
        <v>59.901999999999994</v>
      </c>
      <c r="E28" s="747">
        <f t="shared" si="0"/>
        <v>59.901999999999994</v>
      </c>
      <c r="F28" s="747">
        <f t="shared" si="0"/>
        <v>59.901999999999994</v>
      </c>
      <c r="G28" s="747">
        <f t="shared" si="0"/>
        <v>59.901999999999994</v>
      </c>
      <c r="H28" s="747">
        <f t="shared" si="0"/>
        <v>59.901999999999994</v>
      </c>
      <c r="I28" s="747">
        <f t="shared" si="0"/>
        <v>59.901999999999994</v>
      </c>
      <c r="J28" s="747">
        <f t="shared" si="0"/>
        <v>59.901999999999994</v>
      </c>
      <c r="K28" s="747">
        <f t="shared" si="0"/>
        <v>59.901999999999994</v>
      </c>
      <c r="L28" s="747">
        <f t="shared" si="0"/>
        <v>59.901999999999994</v>
      </c>
      <c r="M28" s="747">
        <f t="shared" si="0"/>
        <v>59.901999999999994</v>
      </c>
      <c r="N28" s="747">
        <f t="shared" si="0"/>
        <v>59.901999999999994</v>
      </c>
      <c r="O28" s="747">
        <f t="shared" si="0"/>
        <v>59.901999999999994</v>
      </c>
      <c r="P28" s="747">
        <f t="shared" ref="P28:P32" si="1">SUM(D28:O28)</f>
        <v>718.82400000000007</v>
      </c>
      <c r="Q28" s="765">
        <v>0.76766115004729996</v>
      </c>
      <c r="R28" s="747">
        <f t="shared" ref="R28:R32" si="2">+P28*Q28</f>
        <v>551.81325852160035</v>
      </c>
      <c r="T28" s="741">
        <v>130</v>
      </c>
      <c r="U28" s="764">
        <v>0.13</v>
      </c>
      <c r="V28" s="741">
        <v>36</v>
      </c>
      <c r="W28" s="763">
        <f>+U28*V28</f>
        <v>4.68</v>
      </c>
      <c r="Y28" s="741">
        <v>28</v>
      </c>
      <c r="Z28" s="764">
        <v>2.8000000000000001E-2</v>
      </c>
      <c r="AA28" s="741">
        <v>36</v>
      </c>
      <c r="AB28" s="763">
        <f>+Z28*AA28</f>
        <v>1.008</v>
      </c>
      <c r="AE28" s="762">
        <v>42217</v>
      </c>
      <c r="AF28" s="763">
        <f>SUM(W33:W35)</f>
        <v>85.22</v>
      </c>
      <c r="AG28" s="763">
        <f>SUM(AB33:AB35)</f>
        <v>25.318000000000005</v>
      </c>
      <c r="AH28" s="763">
        <f t="shared" ref="AH28:AH45" si="3">+AF28-AG28</f>
        <v>59.901999999999994</v>
      </c>
    </row>
    <row r="29" spans="2:34" ht="15.75" customHeight="1">
      <c r="B29" s="762">
        <v>42248</v>
      </c>
      <c r="C29" s="747">
        <f>+AF29-AG29</f>
        <v>85.99199999999999</v>
      </c>
      <c r="D29" s="747">
        <f t="shared" si="0"/>
        <v>85.99199999999999</v>
      </c>
      <c r="E29" s="747">
        <f t="shared" si="0"/>
        <v>85.99199999999999</v>
      </c>
      <c r="F29" s="747">
        <f t="shared" si="0"/>
        <v>85.99199999999999</v>
      </c>
      <c r="G29" s="747">
        <f t="shared" si="0"/>
        <v>85.99199999999999</v>
      </c>
      <c r="H29" s="747">
        <f t="shared" si="0"/>
        <v>85.99199999999999</v>
      </c>
      <c r="I29" s="747">
        <f t="shared" si="0"/>
        <v>85.99199999999999</v>
      </c>
      <c r="J29" s="747">
        <f t="shared" si="0"/>
        <v>85.99199999999999</v>
      </c>
      <c r="K29" s="747">
        <f t="shared" si="0"/>
        <v>85.99199999999999</v>
      </c>
      <c r="L29" s="747">
        <f t="shared" si="0"/>
        <v>85.99199999999999</v>
      </c>
      <c r="M29" s="747">
        <f t="shared" si="0"/>
        <v>85.99199999999999</v>
      </c>
      <c r="N29" s="747">
        <f t="shared" si="0"/>
        <v>85.99199999999999</v>
      </c>
      <c r="O29" s="747">
        <f t="shared" si="0"/>
        <v>85.99199999999999</v>
      </c>
      <c r="P29" s="747">
        <f t="shared" si="1"/>
        <v>1031.9039999999998</v>
      </c>
      <c r="Q29" s="765">
        <v>0.76766115004729996</v>
      </c>
      <c r="R29" s="747">
        <f t="shared" si="2"/>
        <v>792.15261137840889</v>
      </c>
      <c r="T29" s="741">
        <v>130</v>
      </c>
      <c r="U29" s="764">
        <v>0.13</v>
      </c>
      <c r="V29" s="741">
        <v>102</v>
      </c>
      <c r="W29" s="763">
        <f t="shared" ref="W29:W92" si="4">+U29*V29</f>
        <v>13.26</v>
      </c>
      <c r="Y29" s="741">
        <v>35</v>
      </c>
      <c r="Z29" s="764">
        <v>3.5000000000000003E-2</v>
      </c>
      <c r="AA29" s="741">
        <v>102</v>
      </c>
      <c r="AB29" s="763">
        <f t="shared" ref="AB29:AB92" si="5">+Z29*AA29</f>
        <v>3.5700000000000003</v>
      </c>
      <c r="AE29" s="762">
        <v>42248</v>
      </c>
      <c r="AF29" s="763">
        <f>SUM(W37:W38)</f>
        <v>117.71</v>
      </c>
      <c r="AG29" s="763">
        <f>SUM(AB37:AB38)</f>
        <v>31.718000000000004</v>
      </c>
      <c r="AH29" s="763">
        <f t="shared" si="3"/>
        <v>85.99199999999999</v>
      </c>
    </row>
    <row r="30" spans="2:34" ht="15.75" customHeight="1">
      <c r="B30" s="762">
        <v>42278</v>
      </c>
      <c r="C30" s="747">
        <f t="shared" ref="C30:C32" si="6">+AF30-AG30</f>
        <v>41.555</v>
      </c>
      <c r="D30" s="747">
        <f t="shared" si="0"/>
        <v>41.555</v>
      </c>
      <c r="E30" s="747">
        <f t="shared" si="0"/>
        <v>41.555</v>
      </c>
      <c r="F30" s="747">
        <f t="shared" si="0"/>
        <v>41.555</v>
      </c>
      <c r="G30" s="747">
        <f t="shared" si="0"/>
        <v>41.555</v>
      </c>
      <c r="H30" s="747">
        <f t="shared" si="0"/>
        <v>41.555</v>
      </c>
      <c r="I30" s="747">
        <f t="shared" si="0"/>
        <v>41.555</v>
      </c>
      <c r="J30" s="747">
        <f t="shared" si="0"/>
        <v>41.555</v>
      </c>
      <c r="K30" s="747">
        <f t="shared" si="0"/>
        <v>41.555</v>
      </c>
      <c r="L30" s="747">
        <f t="shared" si="0"/>
        <v>41.555</v>
      </c>
      <c r="M30" s="747">
        <f t="shared" si="0"/>
        <v>41.555</v>
      </c>
      <c r="N30" s="747">
        <f t="shared" si="0"/>
        <v>41.555</v>
      </c>
      <c r="O30" s="747">
        <f t="shared" si="0"/>
        <v>41.555</v>
      </c>
      <c r="P30" s="747">
        <f t="shared" si="1"/>
        <v>498.66</v>
      </c>
      <c r="Q30" s="765">
        <v>0.76766115004729996</v>
      </c>
      <c r="R30" s="747">
        <f t="shared" si="2"/>
        <v>382.80190908258663</v>
      </c>
      <c r="T30" s="741">
        <v>130</v>
      </c>
      <c r="U30" s="764">
        <v>0.13</v>
      </c>
      <c r="V30" s="741">
        <v>119</v>
      </c>
      <c r="W30" s="763">
        <f t="shared" si="4"/>
        <v>15.47</v>
      </c>
      <c r="Y30" s="741">
        <v>41</v>
      </c>
      <c r="Z30" s="764">
        <v>4.1000000000000002E-2</v>
      </c>
      <c r="AA30" s="741">
        <v>119</v>
      </c>
      <c r="AB30" s="763">
        <f t="shared" si="5"/>
        <v>4.8790000000000004</v>
      </c>
      <c r="AE30" s="762">
        <v>42278</v>
      </c>
      <c r="AF30" s="763">
        <f>SUM(W40:W41)</f>
        <v>57.07</v>
      </c>
      <c r="AG30" s="763">
        <f>SUM(AB40:AB41)</f>
        <v>15.515000000000002</v>
      </c>
      <c r="AH30" s="763">
        <f t="shared" si="3"/>
        <v>41.555</v>
      </c>
    </row>
    <row r="31" spans="2:34" ht="15.75" customHeight="1">
      <c r="B31" s="762">
        <v>42309</v>
      </c>
      <c r="C31" s="747">
        <f t="shared" si="6"/>
        <v>85.594999999999999</v>
      </c>
      <c r="D31" s="747">
        <f t="shared" si="0"/>
        <v>85.594999999999999</v>
      </c>
      <c r="E31" s="747">
        <f t="shared" si="0"/>
        <v>85.594999999999999</v>
      </c>
      <c r="F31" s="747">
        <f t="shared" si="0"/>
        <v>85.594999999999999</v>
      </c>
      <c r="G31" s="747">
        <f t="shared" si="0"/>
        <v>85.594999999999999</v>
      </c>
      <c r="H31" s="747">
        <f t="shared" si="0"/>
        <v>85.594999999999999</v>
      </c>
      <c r="I31" s="747">
        <f t="shared" si="0"/>
        <v>85.594999999999999</v>
      </c>
      <c r="J31" s="747">
        <f t="shared" si="0"/>
        <v>85.594999999999999</v>
      </c>
      <c r="K31" s="747">
        <f t="shared" si="0"/>
        <v>85.594999999999999</v>
      </c>
      <c r="L31" s="747">
        <f t="shared" si="0"/>
        <v>85.594999999999999</v>
      </c>
      <c r="M31" s="747">
        <f t="shared" si="0"/>
        <v>85.594999999999999</v>
      </c>
      <c r="N31" s="747">
        <f t="shared" si="0"/>
        <v>85.594999999999999</v>
      </c>
      <c r="O31" s="747">
        <f t="shared" si="0"/>
        <v>85.594999999999999</v>
      </c>
      <c r="P31" s="747">
        <f t="shared" si="1"/>
        <v>1027.1400000000001</v>
      </c>
      <c r="Q31" s="765">
        <v>0.76766115004729996</v>
      </c>
      <c r="R31" s="747">
        <f t="shared" si="2"/>
        <v>788.49547365958381</v>
      </c>
      <c r="T31" s="741">
        <v>320</v>
      </c>
      <c r="U31" s="764">
        <v>0.32</v>
      </c>
      <c r="V31" s="741">
        <v>309</v>
      </c>
      <c r="W31" s="763">
        <f t="shared" si="4"/>
        <v>98.88</v>
      </c>
      <c r="Y31" s="741">
        <v>113</v>
      </c>
      <c r="Z31" s="764">
        <v>0.113</v>
      </c>
      <c r="AA31" s="741">
        <v>309</v>
      </c>
      <c r="AB31" s="763">
        <f t="shared" si="5"/>
        <v>34.917000000000002</v>
      </c>
      <c r="AE31" s="762">
        <v>42309</v>
      </c>
      <c r="AF31" s="763">
        <f>SUM(W43)</f>
        <v>117.13000000000001</v>
      </c>
      <c r="AG31" s="763">
        <f>SUM(AB43)</f>
        <v>31.535000000000004</v>
      </c>
      <c r="AH31" s="763">
        <f t="shared" si="3"/>
        <v>85.594999999999999</v>
      </c>
    </row>
    <row r="32" spans="2:34" ht="15.75" customHeight="1">
      <c r="B32" s="766">
        <v>42339</v>
      </c>
      <c r="C32" s="767">
        <f t="shared" si="6"/>
        <v>43.600999999999999</v>
      </c>
      <c r="D32" s="767">
        <f t="shared" si="0"/>
        <v>43.600999999999999</v>
      </c>
      <c r="E32" s="767">
        <f t="shared" si="0"/>
        <v>43.600999999999999</v>
      </c>
      <c r="F32" s="767">
        <f t="shared" si="0"/>
        <v>43.600999999999999</v>
      </c>
      <c r="G32" s="767">
        <f t="shared" si="0"/>
        <v>43.600999999999999</v>
      </c>
      <c r="H32" s="767">
        <f t="shared" si="0"/>
        <v>43.600999999999999</v>
      </c>
      <c r="I32" s="767">
        <f t="shared" si="0"/>
        <v>43.600999999999999</v>
      </c>
      <c r="J32" s="767">
        <f t="shared" si="0"/>
        <v>43.600999999999999</v>
      </c>
      <c r="K32" s="767">
        <f t="shared" si="0"/>
        <v>43.600999999999999</v>
      </c>
      <c r="L32" s="767">
        <f t="shared" si="0"/>
        <v>43.600999999999999</v>
      </c>
      <c r="M32" s="767">
        <f t="shared" si="0"/>
        <v>43.600999999999999</v>
      </c>
      <c r="N32" s="767">
        <f t="shared" si="0"/>
        <v>43.600999999999999</v>
      </c>
      <c r="O32" s="767">
        <f t="shared" si="0"/>
        <v>43.600999999999999</v>
      </c>
      <c r="P32" s="767">
        <f t="shared" si="1"/>
        <v>523.21199999999999</v>
      </c>
      <c r="Q32" s="768">
        <v>0.76766115004729996</v>
      </c>
      <c r="R32" s="767">
        <f t="shared" si="2"/>
        <v>401.64952563854791</v>
      </c>
      <c r="T32" s="762">
        <v>42217</v>
      </c>
      <c r="U32" s="764"/>
      <c r="V32" s="741"/>
      <c r="W32" s="763"/>
      <c r="Y32" s="762">
        <v>42217</v>
      </c>
      <c r="Z32" s="764"/>
      <c r="AA32" s="741"/>
      <c r="AB32" s="763"/>
      <c r="AE32" s="762">
        <v>42339</v>
      </c>
      <c r="AF32" s="763">
        <f>SUM(W45:W47)</f>
        <v>60.150000000000006</v>
      </c>
      <c r="AG32" s="763">
        <f>SUM(AB45:AB47)</f>
        <v>16.549000000000003</v>
      </c>
      <c r="AH32" s="763">
        <f t="shared" si="3"/>
        <v>43.600999999999999</v>
      </c>
    </row>
    <row r="33" spans="2:34" ht="15.75" customHeight="1">
      <c r="B33" s="769" t="s">
        <v>769</v>
      </c>
      <c r="C33" s="16"/>
      <c r="D33" s="16"/>
      <c r="E33" s="16"/>
      <c r="F33" s="16"/>
      <c r="G33" s="16"/>
      <c r="H33" s="16"/>
      <c r="I33" s="16"/>
      <c r="J33" s="16"/>
      <c r="K33" s="16"/>
      <c r="L33" s="16"/>
      <c r="M33" s="16"/>
      <c r="N33" s="16"/>
      <c r="O33" s="16"/>
      <c r="P33" s="16"/>
      <c r="Q33" s="16"/>
      <c r="R33" s="770">
        <f>SUM(R27:R32)</f>
        <v>3726.7891502914281</v>
      </c>
      <c r="T33" s="741">
        <v>130</v>
      </c>
      <c r="U33" s="764">
        <v>0.13</v>
      </c>
      <c r="V33" s="741">
        <v>284</v>
      </c>
      <c r="W33" s="763">
        <f t="shared" si="4"/>
        <v>36.92</v>
      </c>
      <c r="Y33" s="741">
        <v>35</v>
      </c>
      <c r="Z33" s="764">
        <v>3.5000000000000003E-2</v>
      </c>
      <c r="AA33" s="741">
        <v>284</v>
      </c>
      <c r="AB33" s="763">
        <f t="shared" si="5"/>
        <v>9.9400000000000013</v>
      </c>
      <c r="AE33" s="762">
        <v>42370</v>
      </c>
      <c r="AF33" s="763">
        <f>SUM(W49:W52)</f>
        <v>36.195</v>
      </c>
      <c r="AG33" s="763">
        <f>SUM(AB49:AB52)</f>
        <v>12.717000000000001</v>
      </c>
      <c r="AH33" s="763">
        <f t="shared" si="3"/>
        <v>23.478000000000002</v>
      </c>
    </row>
    <row r="34" spans="2:34" ht="15.75" customHeight="1">
      <c r="B34" s="769" t="s">
        <v>313</v>
      </c>
      <c r="C34" s="16"/>
      <c r="D34" s="16"/>
      <c r="E34" s="16"/>
      <c r="F34" s="16"/>
      <c r="G34" s="16"/>
      <c r="H34" s="16"/>
      <c r="I34" s="16"/>
      <c r="J34" s="16"/>
      <c r="K34" s="16"/>
      <c r="L34" s="16"/>
      <c r="M34" s="16"/>
      <c r="N34" s="16"/>
      <c r="O34" s="16"/>
      <c r="P34" s="16"/>
      <c r="Q34" s="16"/>
      <c r="R34" s="771">
        <f>+'3.  Distribution Rates'!L44</f>
        <v>7.0857999999999999</v>
      </c>
      <c r="T34" s="741">
        <v>130</v>
      </c>
      <c r="U34" s="764">
        <v>0.13</v>
      </c>
      <c r="V34" s="741">
        <v>342</v>
      </c>
      <c r="W34" s="763">
        <f t="shared" si="4"/>
        <v>44.46</v>
      </c>
      <c r="Y34" s="741">
        <v>41</v>
      </c>
      <c r="Z34" s="764">
        <v>4.1000000000000002E-2</v>
      </c>
      <c r="AA34" s="741">
        <v>342</v>
      </c>
      <c r="AB34" s="763">
        <f t="shared" si="5"/>
        <v>14.022</v>
      </c>
      <c r="AE34" s="762">
        <v>42401</v>
      </c>
      <c r="AF34" s="763">
        <f>SUM(W54:W57)</f>
        <v>107.11999999999999</v>
      </c>
      <c r="AG34" s="763">
        <f>SUM(AB54:AB57)</f>
        <v>38.134999999999998</v>
      </c>
      <c r="AH34" s="763">
        <f t="shared" si="3"/>
        <v>68.984999999999985</v>
      </c>
    </row>
    <row r="35" spans="2:34" ht="15.75" customHeight="1">
      <c r="B35" s="772" t="s">
        <v>770</v>
      </c>
      <c r="C35" s="773"/>
      <c r="D35" s="773"/>
      <c r="E35" s="773"/>
      <c r="F35" s="773"/>
      <c r="G35" s="773"/>
      <c r="H35" s="773"/>
      <c r="I35" s="773"/>
      <c r="J35" s="773"/>
      <c r="K35" s="773"/>
      <c r="L35" s="773"/>
      <c r="M35" s="773"/>
      <c r="N35" s="773"/>
      <c r="O35" s="773"/>
      <c r="P35" s="773"/>
      <c r="Q35" s="773"/>
      <c r="R35" s="775">
        <f>R33*R34</f>
        <v>26407.282561135002</v>
      </c>
      <c r="T35" s="741">
        <v>320</v>
      </c>
      <c r="U35" s="764">
        <v>0.32</v>
      </c>
      <c r="V35" s="741">
        <v>12</v>
      </c>
      <c r="W35" s="763">
        <f t="shared" si="4"/>
        <v>3.84</v>
      </c>
      <c r="Y35" s="741">
        <v>113</v>
      </c>
      <c r="Z35" s="764">
        <v>0.113</v>
      </c>
      <c r="AA35" s="741">
        <v>12</v>
      </c>
      <c r="AB35" s="763">
        <f t="shared" si="5"/>
        <v>1.3560000000000001</v>
      </c>
      <c r="AE35" s="762">
        <v>42430</v>
      </c>
      <c r="AF35" s="763">
        <f>SUM(W59:W60)</f>
        <v>281.99</v>
      </c>
      <c r="AG35" s="763">
        <f>SUM(AB59:AB60)</f>
        <v>99.195999999999998</v>
      </c>
      <c r="AH35" s="763">
        <f t="shared" si="3"/>
        <v>182.79400000000001</v>
      </c>
    </row>
    <row r="36" spans="2:34" ht="15.75" customHeight="1">
      <c r="T36" s="762">
        <v>42248</v>
      </c>
      <c r="U36" s="764"/>
      <c r="V36" s="741"/>
      <c r="W36" s="763"/>
      <c r="Y36" s="762">
        <v>42248</v>
      </c>
      <c r="Z36" s="764"/>
      <c r="AA36" s="741"/>
      <c r="AB36" s="763"/>
      <c r="AE36" s="762">
        <v>42461</v>
      </c>
      <c r="AF36" s="763">
        <f>SUM(W62:W63)</f>
        <v>136.30000000000001</v>
      </c>
      <c r="AG36" s="763">
        <f>SUM(AB62:AB63)</f>
        <v>45.797000000000004</v>
      </c>
      <c r="AH36" s="763">
        <f t="shared" si="3"/>
        <v>90.503000000000014</v>
      </c>
    </row>
    <row r="37" spans="2:34" ht="15.75" customHeight="1">
      <c r="B37" s="762">
        <v>42370</v>
      </c>
      <c r="C37" s="747">
        <f>+AF33-AG33</f>
        <v>23.478000000000002</v>
      </c>
      <c r="D37" s="747">
        <f>+C37</f>
        <v>23.478000000000002</v>
      </c>
      <c r="E37" s="747">
        <f t="shared" ref="D37:O46" si="7">+D37</f>
        <v>23.478000000000002</v>
      </c>
      <c r="F37" s="747">
        <f t="shared" si="7"/>
        <v>23.478000000000002</v>
      </c>
      <c r="G37" s="747">
        <f t="shared" si="7"/>
        <v>23.478000000000002</v>
      </c>
      <c r="H37" s="747">
        <f t="shared" si="7"/>
        <v>23.478000000000002</v>
      </c>
      <c r="I37" s="747">
        <f t="shared" si="7"/>
        <v>23.478000000000002</v>
      </c>
      <c r="J37" s="747">
        <f t="shared" si="7"/>
        <v>23.478000000000002</v>
      </c>
      <c r="K37" s="747">
        <f t="shared" si="7"/>
        <v>23.478000000000002</v>
      </c>
      <c r="L37" s="747">
        <f t="shared" si="7"/>
        <v>23.478000000000002</v>
      </c>
      <c r="M37" s="747">
        <f t="shared" si="7"/>
        <v>23.478000000000002</v>
      </c>
      <c r="N37" s="747">
        <f t="shared" si="7"/>
        <v>23.478000000000002</v>
      </c>
      <c r="O37" s="747">
        <f t="shared" si="7"/>
        <v>23.478000000000002</v>
      </c>
      <c r="P37" s="747">
        <f t="shared" ref="P37:P46" si="8">SUM(D37:O37)</f>
        <v>281.73600000000005</v>
      </c>
      <c r="Q37" s="765">
        <v>0.60976106238457495</v>
      </c>
      <c r="R37" s="747">
        <f t="shared" ref="R37:R46" si="9">+P37*Q37</f>
        <v>171.79164267198064</v>
      </c>
      <c r="T37" s="741">
        <v>130</v>
      </c>
      <c r="U37" s="764">
        <v>0.13</v>
      </c>
      <c r="V37" s="741">
        <v>903</v>
      </c>
      <c r="W37" s="763">
        <f t="shared" si="4"/>
        <v>117.39</v>
      </c>
      <c r="Y37" s="741">
        <v>35</v>
      </c>
      <c r="Z37" s="764">
        <v>3.5000000000000003E-2</v>
      </c>
      <c r="AA37" s="741">
        <v>903</v>
      </c>
      <c r="AB37" s="763">
        <f t="shared" si="5"/>
        <v>31.605000000000004</v>
      </c>
      <c r="AE37" s="762">
        <v>42491</v>
      </c>
      <c r="AF37" s="763">
        <f>SUM(W65:W67)</f>
        <v>86.52000000000001</v>
      </c>
      <c r="AG37" s="763">
        <f>SUM(AB65:AB67)</f>
        <v>26.486000000000001</v>
      </c>
      <c r="AH37" s="763">
        <f t="shared" si="3"/>
        <v>60.034000000000006</v>
      </c>
    </row>
    <row r="38" spans="2:34" ht="15.75" customHeight="1">
      <c r="B38" s="762">
        <v>42401</v>
      </c>
      <c r="C38" s="747">
        <f t="shared" ref="C38:C46" si="10">+AF34-AG34</f>
        <v>68.984999999999985</v>
      </c>
      <c r="D38" s="747">
        <f t="shared" si="7"/>
        <v>68.984999999999985</v>
      </c>
      <c r="E38" s="747">
        <f t="shared" si="7"/>
        <v>68.984999999999985</v>
      </c>
      <c r="F38" s="747">
        <f t="shared" si="7"/>
        <v>68.984999999999985</v>
      </c>
      <c r="G38" s="747">
        <f t="shared" si="7"/>
        <v>68.984999999999985</v>
      </c>
      <c r="H38" s="747">
        <f t="shared" si="7"/>
        <v>68.984999999999985</v>
      </c>
      <c r="I38" s="747">
        <f t="shared" si="7"/>
        <v>68.984999999999985</v>
      </c>
      <c r="J38" s="747">
        <f t="shared" si="7"/>
        <v>68.984999999999985</v>
      </c>
      <c r="K38" s="747">
        <f t="shared" si="7"/>
        <v>68.984999999999985</v>
      </c>
      <c r="L38" s="747">
        <f t="shared" si="7"/>
        <v>68.984999999999985</v>
      </c>
      <c r="M38" s="747">
        <f t="shared" si="7"/>
        <v>68.984999999999985</v>
      </c>
      <c r="N38" s="747">
        <f t="shared" si="7"/>
        <v>68.984999999999985</v>
      </c>
      <c r="O38" s="747">
        <f t="shared" si="7"/>
        <v>68.984999999999985</v>
      </c>
      <c r="P38" s="747">
        <f t="shared" si="8"/>
        <v>827.82</v>
      </c>
      <c r="Q38" s="765">
        <v>0.60976106238457495</v>
      </c>
      <c r="R38" s="747">
        <f t="shared" si="9"/>
        <v>504.77240266319887</v>
      </c>
      <c r="T38" s="741">
        <v>320</v>
      </c>
      <c r="U38" s="764">
        <v>0.32</v>
      </c>
      <c r="V38" s="741">
        <v>1</v>
      </c>
      <c r="W38" s="763">
        <f t="shared" si="4"/>
        <v>0.32</v>
      </c>
      <c r="Y38" s="741">
        <v>113</v>
      </c>
      <c r="Z38" s="764">
        <v>0.113</v>
      </c>
      <c r="AA38" s="741">
        <v>1</v>
      </c>
      <c r="AB38" s="763">
        <f t="shared" si="5"/>
        <v>0.113</v>
      </c>
      <c r="AE38" s="762">
        <v>42522</v>
      </c>
      <c r="AF38" s="763">
        <f>SUM(W69:W74)</f>
        <v>64.584999999999994</v>
      </c>
      <c r="AG38" s="763">
        <f>SUM(AB69:AB74)</f>
        <v>21.865000000000002</v>
      </c>
      <c r="AH38" s="763">
        <f t="shared" si="3"/>
        <v>42.719999999999992</v>
      </c>
    </row>
    <row r="39" spans="2:34" ht="16.5" customHeight="1">
      <c r="B39" s="762">
        <v>42430</v>
      </c>
      <c r="C39" s="747">
        <f t="shared" si="10"/>
        <v>182.79400000000001</v>
      </c>
      <c r="D39" s="747">
        <f t="shared" si="7"/>
        <v>182.79400000000001</v>
      </c>
      <c r="E39" s="747">
        <f t="shared" si="7"/>
        <v>182.79400000000001</v>
      </c>
      <c r="F39" s="747">
        <f t="shared" si="7"/>
        <v>182.79400000000001</v>
      </c>
      <c r="G39" s="747">
        <f t="shared" si="7"/>
        <v>182.79400000000001</v>
      </c>
      <c r="H39" s="747">
        <f t="shared" si="7"/>
        <v>182.79400000000001</v>
      </c>
      <c r="I39" s="747">
        <f t="shared" si="7"/>
        <v>182.79400000000001</v>
      </c>
      <c r="J39" s="747">
        <f t="shared" si="7"/>
        <v>182.79400000000001</v>
      </c>
      <c r="K39" s="747">
        <f t="shared" si="7"/>
        <v>182.79400000000001</v>
      </c>
      <c r="L39" s="747">
        <f t="shared" si="7"/>
        <v>182.79400000000001</v>
      </c>
      <c r="M39" s="747">
        <f t="shared" si="7"/>
        <v>182.79400000000001</v>
      </c>
      <c r="N39" s="747">
        <f t="shared" si="7"/>
        <v>182.79400000000001</v>
      </c>
      <c r="O39" s="747">
        <f t="shared" si="7"/>
        <v>182.79400000000001</v>
      </c>
      <c r="P39" s="747">
        <f t="shared" si="8"/>
        <v>2193.5280000000007</v>
      </c>
      <c r="Q39" s="765">
        <v>0.60976106238457495</v>
      </c>
      <c r="R39" s="747">
        <f t="shared" si="9"/>
        <v>1337.5279636503124</v>
      </c>
      <c r="T39" s="762">
        <v>42278</v>
      </c>
      <c r="U39" s="764"/>
      <c r="V39" s="741"/>
      <c r="W39" s="763"/>
      <c r="Y39" s="762">
        <v>42278</v>
      </c>
      <c r="Z39" s="764"/>
      <c r="AA39" s="741"/>
      <c r="AB39" s="763"/>
      <c r="AE39" s="762">
        <v>42583</v>
      </c>
      <c r="AF39" s="763">
        <f>SUM(W76:W77)</f>
        <v>18.330000000000002</v>
      </c>
      <c r="AG39" s="763">
        <f>SUM(AB76:AB77)</f>
        <v>5.7330000000000005</v>
      </c>
      <c r="AH39" s="763">
        <f t="shared" si="3"/>
        <v>12.597000000000001</v>
      </c>
    </row>
    <row r="40" spans="2:34">
      <c r="B40" s="762">
        <v>42461</v>
      </c>
      <c r="C40" s="747">
        <f t="shared" si="10"/>
        <v>90.503000000000014</v>
      </c>
      <c r="D40" s="747">
        <f t="shared" si="7"/>
        <v>90.503000000000014</v>
      </c>
      <c r="E40" s="747">
        <f t="shared" si="7"/>
        <v>90.503000000000014</v>
      </c>
      <c r="F40" s="747">
        <f t="shared" si="7"/>
        <v>90.503000000000014</v>
      </c>
      <c r="G40" s="747">
        <f t="shared" si="7"/>
        <v>90.503000000000014</v>
      </c>
      <c r="H40" s="747">
        <f t="shared" si="7"/>
        <v>90.503000000000014</v>
      </c>
      <c r="I40" s="747">
        <f t="shared" si="7"/>
        <v>90.503000000000014</v>
      </c>
      <c r="J40" s="747">
        <f t="shared" si="7"/>
        <v>90.503000000000014</v>
      </c>
      <c r="K40" s="747">
        <f t="shared" si="7"/>
        <v>90.503000000000014</v>
      </c>
      <c r="L40" s="747">
        <f t="shared" si="7"/>
        <v>90.503000000000014</v>
      </c>
      <c r="M40" s="747">
        <f t="shared" si="7"/>
        <v>90.503000000000014</v>
      </c>
      <c r="N40" s="747">
        <f t="shared" si="7"/>
        <v>90.503000000000014</v>
      </c>
      <c r="O40" s="747">
        <f t="shared" si="7"/>
        <v>90.503000000000014</v>
      </c>
      <c r="P40" s="747">
        <f t="shared" si="8"/>
        <v>1086.0360000000003</v>
      </c>
      <c r="Q40" s="765">
        <v>0.60976106238457495</v>
      </c>
      <c r="R40" s="747">
        <f t="shared" si="9"/>
        <v>662.22246514789447</v>
      </c>
      <c r="T40" s="741">
        <v>130</v>
      </c>
      <c r="U40" s="764">
        <v>0.13</v>
      </c>
      <c r="V40" s="741">
        <v>414</v>
      </c>
      <c r="W40" s="763">
        <f t="shared" si="4"/>
        <v>53.82</v>
      </c>
      <c r="Y40" s="741">
        <v>35</v>
      </c>
      <c r="Z40" s="764">
        <v>3.5000000000000003E-2</v>
      </c>
      <c r="AA40" s="741">
        <v>414</v>
      </c>
      <c r="AB40" s="763">
        <f t="shared" si="5"/>
        <v>14.490000000000002</v>
      </c>
      <c r="AE40" s="762">
        <v>42614</v>
      </c>
      <c r="AF40" s="763">
        <f>SUM(W79:W80)</f>
        <v>46.410000000000004</v>
      </c>
      <c r="AG40" s="763">
        <f>SUM(AB79:AB80)</f>
        <v>13.73</v>
      </c>
      <c r="AH40" s="763">
        <f t="shared" si="3"/>
        <v>32.680000000000007</v>
      </c>
    </row>
    <row r="41" spans="2:34">
      <c r="B41" s="762">
        <v>42491</v>
      </c>
      <c r="C41" s="747">
        <f t="shared" si="10"/>
        <v>60.034000000000006</v>
      </c>
      <c r="D41" s="747">
        <f t="shared" si="7"/>
        <v>60.034000000000006</v>
      </c>
      <c r="E41" s="747">
        <f t="shared" si="7"/>
        <v>60.034000000000006</v>
      </c>
      <c r="F41" s="747">
        <f t="shared" si="7"/>
        <v>60.034000000000006</v>
      </c>
      <c r="G41" s="747">
        <f t="shared" si="7"/>
        <v>60.034000000000006</v>
      </c>
      <c r="H41" s="747">
        <f t="shared" si="7"/>
        <v>60.034000000000006</v>
      </c>
      <c r="I41" s="747">
        <f t="shared" si="7"/>
        <v>60.034000000000006</v>
      </c>
      <c r="J41" s="747">
        <f t="shared" si="7"/>
        <v>60.034000000000006</v>
      </c>
      <c r="K41" s="747">
        <f t="shared" si="7"/>
        <v>60.034000000000006</v>
      </c>
      <c r="L41" s="747">
        <f t="shared" si="7"/>
        <v>60.034000000000006</v>
      </c>
      <c r="M41" s="747">
        <f t="shared" si="7"/>
        <v>60.034000000000006</v>
      </c>
      <c r="N41" s="747">
        <f t="shared" si="7"/>
        <v>60.034000000000006</v>
      </c>
      <c r="O41" s="747">
        <f t="shared" si="7"/>
        <v>60.034000000000006</v>
      </c>
      <c r="P41" s="747">
        <f t="shared" si="8"/>
        <v>720.40800000000002</v>
      </c>
      <c r="Q41" s="765">
        <v>0.60976106238457495</v>
      </c>
      <c r="R41" s="747">
        <f t="shared" si="9"/>
        <v>439.27674743034686</v>
      </c>
      <c r="T41" s="741">
        <v>130</v>
      </c>
      <c r="U41" s="764">
        <v>0.13</v>
      </c>
      <c r="V41" s="741">
        <v>25</v>
      </c>
      <c r="W41" s="763">
        <f t="shared" si="4"/>
        <v>3.25</v>
      </c>
      <c r="Y41" s="741">
        <v>41</v>
      </c>
      <c r="Z41" s="764">
        <v>4.1000000000000002E-2</v>
      </c>
      <c r="AA41" s="741">
        <v>25</v>
      </c>
      <c r="AB41" s="763">
        <f t="shared" si="5"/>
        <v>1.0250000000000001</v>
      </c>
      <c r="AE41" s="762">
        <v>42644</v>
      </c>
      <c r="AF41" s="763">
        <f>SUM(W82:W84)</f>
        <v>93.6</v>
      </c>
      <c r="AG41" s="763">
        <f>SUM(AB82:AB84)</f>
        <v>26.402000000000001</v>
      </c>
      <c r="AH41" s="763">
        <f t="shared" si="3"/>
        <v>67.197999999999993</v>
      </c>
    </row>
    <row r="42" spans="2:34">
      <c r="B42" s="762">
        <v>42522</v>
      </c>
      <c r="C42" s="747">
        <f t="shared" si="10"/>
        <v>42.719999999999992</v>
      </c>
      <c r="D42" s="747">
        <f t="shared" si="7"/>
        <v>42.719999999999992</v>
      </c>
      <c r="E42" s="747">
        <f t="shared" si="7"/>
        <v>42.719999999999992</v>
      </c>
      <c r="F42" s="747">
        <f t="shared" si="7"/>
        <v>42.719999999999992</v>
      </c>
      <c r="G42" s="747">
        <f t="shared" si="7"/>
        <v>42.719999999999992</v>
      </c>
      <c r="H42" s="747">
        <f t="shared" si="7"/>
        <v>42.719999999999992</v>
      </c>
      <c r="I42" s="747">
        <f t="shared" si="7"/>
        <v>42.719999999999992</v>
      </c>
      <c r="J42" s="747">
        <f t="shared" si="7"/>
        <v>42.719999999999992</v>
      </c>
      <c r="K42" s="747">
        <f t="shared" si="7"/>
        <v>42.719999999999992</v>
      </c>
      <c r="L42" s="747">
        <f t="shared" si="7"/>
        <v>42.719999999999992</v>
      </c>
      <c r="M42" s="747">
        <f t="shared" si="7"/>
        <v>42.719999999999992</v>
      </c>
      <c r="N42" s="747">
        <f t="shared" si="7"/>
        <v>42.719999999999992</v>
      </c>
      <c r="O42" s="747">
        <f t="shared" si="7"/>
        <v>42.719999999999992</v>
      </c>
      <c r="P42" s="747">
        <f t="shared" si="8"/>
        <v>512.63999999999976</v>
      </c>
      <c r="Q42" s="765">
        <v>0.60976106238457495</v>
      </c>
      <c r="R42" s="747">
        <f t="shared" si="9"/>
        <v>312.58791102082836</v>
      </c>
      <c r="T42" s="762">
        <v>42309</v>
      </c>
      <c r="U42" s="764"/>
      <c r="V42" s="741"/>
      <c r="W42" s="763"/>
      <c r="Y42" s="762">
        <v>42309</v>
      </c>
      <c r="Z42" s="764"/>
      <c r="AA42" s="741"/>
      <c r="AB42" s="763"/>
      <c r="AE42" s="762">
        <v>42675</v>
      </c>
      <c r="AF42" s="763">
        <f>SUM(W86:W87)</f>
        <v>24.7</v>
      </c>
      <c r="AG42" s="763">
        <f>SUM(AB86:AB87)</f>
        <v>7.7330000000000005</v>
      </c>
      <c r="AH42" s="763">
        <f t="shared" si="3"/>
        <v>16.966999999999999</v>
      </c>
    </row>
    <row r="43" spans="2:34">
      <c r="B43" s="762">
        <v>42583</v>
      </c>
      <c r="C43" s="747">
        <f t="shared" si="10"/>
        <v>12.597000000000001</v>
      </c>
      <c r="D43" s="747">
        <f t="shared" si="7"/>
        <v>12.597000000000001</v>
      </c>
      <c r="E43" s="747">
        <f t="shared" si="7"/>
        <v>12.597000000000001</v>
      </c>
      <c r="F43" s="747">
        <f t="shared" si="7"/>
        <v>12.597000000000001</v>
      </c>
      <c r="G43" s="747">
        <f t="shared" si="7"/>
        <v>12.597000000000001</v>
      </c>
      <c r="H43" s="747">
        <f t="shared" si="7"/>
        <v>12.597000000000001</v>
      </c>
      <c r="I43" s="747">
        <f t="shared" si="7"/>
        <v>12.597000000000001</v>
      </c>
      <c r="J43" s="747">
        <f t="shared" si="7"/>
        <v>12.597000000000001</v>
      </c>
      <c r="K43" s="747">
        <f t="shared" si="7"/>
        <v>12.597000000000001</v>
      </c>
      <c r="L43" s="747">
        <f t="shared" si="7"/>
        <v>12.597000000000001</v>
      </c>
      <c r="M43" s="747">
        <f t="shared" si="7"/>
        <v>12.597000000000001</v>
      </c>
      <c r="N43" s="747">
        <f t="shared" si="7"/>
        <v>12.597000000000001</v>
      </c>
      <c r="O43" s="747">
        <f t="shared" si="7"/>
        <v>12.597000000000001</v>
      </c>
      <c r="P43" s="747">
        <f t="shared" si="8"/>
        <v>151.16400000000004</v>
      </c>
      <c r="Q43" s="765">
        <v>0.60976106238457495</v>
      </c>
      <c r="R43" s="747">
        <f t="shared" si="9"/>
        <v>92.173921234301915</v>
      </c>
      <c r="T43" s="741">
        <v>130</v>
      </c>
      <c r="U43" s="764">
        <v>0.13</v>
      </c>
      <c r="V43" s="741">
        <v>901</v>
      </c>
      <c r="W43" s="763">
        <f t="shared" si="4"/>
        <v>117.13000000000001</v>
      </c>
      <c r="Y43" s="741">
        <v>35</v>
      </c>
      <c r="Z43" s="764">
        <v>3.5000000000000003E-2</v>
      </c>
      <c r="AA43" s="741">
        <v>901</v>
      </c>
      <c r="AB43" s="763">
        <f t="shared" si="5"/>
        <v>31.535000000000004</v>
      </c>
      <c r="AE43" s="762">
        <v>43009</v>
      </c>
      <c r="AF43" s="763">
        <f>SUM(W89)</f>
        <v>49.660000000000004</v>
      </c>
      <c r="AG43" s="763">
        <f>SUM(AB89)</f>
        <v>19.864000000000001</v>
      </c>
      <c r="AH43" s="763">
        <f t="shared" si="3"/>
        <v>29.796000000000003</v>
      </c>
    </row>
    <row r="44" spans="2:34">
      <c r="B44" s="762">
        <v>42614</v>
      </c>
      <c r="C44" s="747">
        <f t="shared" si="10"/>
        <v>32.680000000000007</v>
      </c>
      <c r="D44" s="747">
        <f t="shared" si="7"/>
        <v>32.680000000000007</v>
      </c>
      <c r="E44" s="747">
        <f t="shared" si="7"/>
        <v>32.680000000000007</v>
      </c>
      <c r="F44" s="747">
        <f t="shared" si="7"/>
        <v>32.680000000000007</v>
      </c>
      <c r="G44" s="747">
        <f t="shared" si="7"/>
        <v>32.680000000000007</v>
      </c>
      <c r="H44" s="747">
        <f t="shared" si="7"/>
        <v>32.680000000000007</v>
      </c>
      <c r="I44" s="747">
        <f t="shared" si="7"/>
        <v>32.680000000000007</v>
      </c>
      <c r="J44" s="747">
        <f t="shared" si="7"/>
        <v>32.680000000000007</v>
      </c>
      <c r="K44" s="747">
        <f t="shared" si="7"/>
        <v>32.680000000000007</v>
      </c>
      <c r="L44" s="747">
        <f t="shared" si="7"/>
        <v>32.680000000000007</v>
      </c>
      <c r="M44" s="747">
        <f t="shared" si="7"/>
        <v>32.680000000000007</v>
      </c>
      <c r="N44" s="747">
        <f t="shared" si="7"/>
        <v>32.680000000000007</v>
      </c>
      <c r="O44" s="747">
        <f t="shared" si="7"/>
        <v>32.680000000000007</v>
      </c>
      <c r="P44" s="747">
        <f t="shared" si="8"/>
        <v>392.16000000000008</v>
      </c>
      <c r="Q44" s="765">
        <v>0.60976106238457495</v>
      </c>
      <c r="R44" s="747">
        <f t="shared" si="9"/>
        <v>239.12389822473497</v>
      </c>
      <c r="T44" s="762">
        <v>42339</v>
      </c>
      <c r="U44" s="764"/>
      <c r="V44" s="741"/>
      <c r="W44" s="763"/>
      <c r="Y44" s="762">
        <v>42339</v>
      </c>
      <c r="Z44" s="764"/>
      <c r="AA44" s="741"/>
      <c r="AB44" s="763"/>
      <c r="AE44" s="762">
        <v>43040</v>
      </c>
      <c r="AF44" s="763">
        <f>SUM(W91:W99)</f>
        <v>136.79999999999998</v>
      </c>
      <c r="AG44" s="763">
        <f>SUM(AB91:AB99)</f>
        <v>56.549000000000014</v>
      </c>
      <c r="AH44" s="763">
        <f t="shared" si="3"/>
        <v>80.250999999999976</v>
      </c>
    </row>
    <row r="45" spans="2:34">
      <c r="B45" s="762">
        <v>42644</v>
      </c>
      <c r="C45" s="747">
        <f t="shared" si="10"/>
        <v>67.197999999999993</v>
      </c>
      <c r="D45" s="747">
        <f t="shared" si="7"/>
        <v>67.197999999999993</v>
      </c>
      <c r="E45" s="747">
        <f t="shared" si="7"/>
        <v>67.197999999999993</v>
      </c>
      <c r="F45" s="747">
        <f t="shared" si="7"/>
        <v>67.197999999999993</v>
      </c>
      <c r="G45" s="747">
        <f t="shared" si="7"/>
        <v>67.197999999999993</v>
      </c>
      <c r="H45" s="747">
        <f t="shared" si="7"/>
        <v>67.197999999999993</v>
      </c>
      <c r="I45" s="747">
        <f t="shared" si="7"/>
        <v>67.197999999999993</v>
      </c>
      <c r="J45" s="747">
        <f t="shared" si="7"/>
        <v>67.197999999999993</v>
      </c>
      <c r="K45" s="747">
        <f t="shared" si="7"/>
        <v>67.197999999999993</v>
      </c>
      <c r="L45" s="747">
        <f t="shared" si="7"/>
        <v>67.197999999999993</v>
      </c>
      <c r="M45" s="747">
        <f t="shared" si="7"/>
        <v>67.197999999999993</v>
      </c>
      <c r="N45" s="747">
        <f t="shared" si="7"/>
        <v>67.197999999999993</v>
      </c>
      <c r="O45" s="747">
        <f t="shared" si="7"/>
        <v>67.197999999999993</v>
      </c>
      <c r="P45" s="747">
        <f t="shared" si="8"/>
        <v>806.37599999999986</v>
      </c>
      <c r="Q45" s="765">
        <v>0.60976106238457495</v>
      </c>
      <c r="R45" s="747">
        <f t="shared" si="9"/>
        <v>491.69668644142394</v>
      </c>
      <c r="T45" s="741">
        <v>130</v>
      </c>
      <c r="U45" s="764">
        <v>0.13</v>
      </c>
      <c r="V45" s="741">
        <v>443</v>
      </c>
      <c r="W45" s="763">
        <f t="shared" si="4"/>
        <v>57.59</v>
      </c>
      <c r="Y45" s="741">
        <v>35</v>
      </c>
      <c r="Z45" s="764">
        <v>3.5000000000000003E-2</v>
      </c>
      <c r="AA45" s="741">
        <v>443</v>
      </c>
      <c r="AB45" s="763">
        <f t="shared" si="5"/>
        <v>15.505000000000001</v>
      </c>
      <c r="AE45" s="762">
        <v>43070</v>
      </c>
      <c r="AF45" s="763">
        <f>SUM(W101:W109)</f>
        <v>70.48</v>
      </c>
      <c r="AG45" s="763">
        <f>SUM(AB101:AB109)</f>
        <v>27.346000000000004</v>
      </c>
      <c r="AH45" s="763">
        <f t="shared" si="3"/>
        <v>43.134</v>
      </c>
    </row>
    <row r="46" spans="2:34">
      <c r="B46" s="766">
        <v>42675</v>
      </c>
      <c r="C46" s="767">
        <f t="shared" si="10"/>
        <v>16.966999999999999</v>
      </c>
      <c r="D46" s="767">
        <f t="shared" si="7"/>
        <v>16.966999999999999</v>
      </c>
      <c r="E46" s="767">
        <f>+D46</f>
        <v>16.966999999999999</v>
      </c>
      <c r="F46" s="767">
        <f t="shared" si="7"/>
        <v>16.966999999999999</v>
      </c>
      <c r="G46" s="767">
        <f t="shared" si="7"/>
        <v>16.966999999999999</v>
      </c>
      <c r="H46" s="767">
        <f t="shared" si="7"/>
        <v>16.966999999999999</v>
      </c>
      <c r="I46" s="767">
        <f t="shared" si="7"/>
        <v>16.966999999999999</v>
      </c>
      <c r="J46" s="767">
        <f t="shared" si="7"/>
        <v>16.966999999999999</v>
      </c>
      <c r="K46" s="767">
        <f t="shared" si="7"/>
        <v>16.966999999999999</v>
      </c>
      <c r="L46" s="767">
        <f t="shared" si="7"/>
        <v>16.966999999999999</v>
      </c>
      <c r="M46" s="767">
        <f t="shared" si="7"/>
        <v>16.966999999999999</v>
      </c>
      <c r="N46" s="767">
        <f t="shared" si="7"/>
        <v>16.966999999999999</v>
      </c>
      <c r="O46" s="767">
        <f t="shared" si="7"/>
        <v>16.966999999999999</v>
      </c>
      <c r="P46" s="767">
        <f t="shared" si="8"/>
        <v>203.60399999999993</v>
      </c>
      <c r="Q46" s="768">
        <v>0.60976106238457495</v>
      </c>
      <c r="R46" s="767">
        <f t="shared" si="9"/>
        <v>124.14979134574895</v>
      </c>
      <c r="T46" s="741">
        <v>130</v>
      </c>
      <c r="U46" s="764">
        <v>0.13</v>
      </c>
      <c r="V46" s="741">
        <v>12</v>
      </c>
      <c r="W46" s="763">
        <f t="shared" si="4"/>
        <v>1.56</v>
      </c>
      <c r="Y46" s="741">
        <v>54</v>
      </c>
      <c r="Z46" s="764">
        <v>5.3999999999999999E-2</v>
      </c>
      <c r="AA46" s="741">
        <v>12</v>
      </c>
      <c r="AB46" s="763">
        <f t="shared" si="5"/>
        <v>0.64800000000000002</v>
      </c>
      <c r="AE46" s="762">
        <v>43101</v>
      </c>
      <c r="AF46" s="763">
        <f>SUM(W111:W122)</f>
        <v>74.220000000000013</v>
      </c>
      <c r="AG46" s="763">
        <f>SUM(AB111:AB122)</f>
        <v>28.611999999999995</v>
      </c>
      <c r="AH46" s="763">
        <f t="shared" ref="AH46:AH52" si="11">+AF46-AG46</f>
        <v>45.608000000000018</v>
      </c>
    </row>
    <row r="47" spans="2:34">
      <c r="B47" s="769" t="s">
        <v>769</v>
      </c>
      <c r="C47" s="16"/>
      <c r="D47" s="16"/>
      <c r="E47" s="16"/>
      <c r="F47" s="16"/>
      <c r="G47" s="16"/>
      <c r="H47" s="16"/>
      <c r="I47" s="16"/>
      <c r="J47" s="16"/>
      <c r="K47" s="16"/>
      <c r="L47" s="16"/>
      <c r="M47" s="16"/>
      <c r="N47" s="16"/>
      <c r="O47" s="16"/>
      <c r="P47" s="16"/>
      <c r="Q47" s="16"/>
      <c r="R47" s="770">
        <f>SUM(R37:R46)</f>
        <v>4375.3234298307716</v>
      </c>
      <c r="T47" s="741">
        <v>250</v>
      </c>
      <c r="U47" s="764">
        <v>0.25</v>
      </c>
      <c r="V47" s="741">
        <v>4</v>
      </c>
      <c r="W47" s="763">
        <f t="shared" si="4"/>
        <v>1</v>
      </c>
      <c r="Y47" s="741">
        <v>99</v>
      </c>
      <c r="Z47" s="764">
        <v>9.9000000000000005E-2</v>
      </c>
      <c r="AA47" s="741">
        <v>4</v>
      </c>
      <c r="AB47" s="763">
        <f t="shared" si="5"/>
        <v>0.39600000000000002</v>
      </c>
      <c r="AE47" s="762">
        <v>43132</v>
      </c>
      <c r="AF47" s="763">
        <f>SUM(W124:W136)</f>
        <v>37.990000000000009</v>
      </c>
      <c r="AG47" s="763">
        <f>SUM(AB124:AB136)</f>
        <v>15.587999999999999</v>
      </c>
      <c r="AH47" s="763">
        <f t="shared" si="11"/>
        <v>22.402000000000008</v>
      </c>
    </row>
    <row r="48" spans="2:34">
      <c r="B48" s="769" t="s">
        <v>313</v>
      </c>
      <c r="R48" s="774">
        <f>+'3.  Distribution Rates'!L44</f>
        <v>7.0857999999999999</v>
      </c>
      <c r="T48" s="762">
        <v>42370</v>
      </c>
      <c r="U48" s="764"/>
      <c r="V48" s="741"/>
      <c r="W48" s="763"/>
      <c r="Y48" s="762">
        <v>42370</v>
      </c>
      <c r="Z48" s="764"/>
      <c r="AA48" s="741"/>
      <c r="AB48" s="763"/>
      <c r="AE48" s="762">
        <v>43160</v>
      </c>
      <c r="AF48" s="763">
        <f>SUM(W138:W148)</f>
        <v>52.08</v>
      </c>
      <c r="AG48" s="763">
        <f>SUM(AB138:AB148)</f>
        <v>18.464000000000006</v>
      </c>
      <c r="AH48" s="763">
        <f t="shared" si="11"/>
        <v>33.615999999999993</v>
      </c>
    </row>
    <row r="49" spans="2:34">
      <c r="B49" s="772" t="s">
        <v>771</v>
      </c>
      <c r="C49" s="773"/>
      <c r="D49" s="773"/>
      <c r="E49" s="773"/>
      <c r="F49" s="773"/>
      <c r="G49" s="773"/>
      <c r="H49" s="773"/>
      <c r="I49" s="773"/>
      <c r="J49" s="773"/>
      <c r="K49" s="773"/>
      <c r="L49" s="773"/>
      <c r="M49" s="773"/>
      <c r="N49" s="773"/>
      <c r="O49" s="773"/>
      <c r="P49" s="773"/>
      <c r="Q49" s="773"/>
      <c r="R49" s="775">
        <f>R47*R48</f>
        <v>31002.666759094882</v>
      </c>
      <c r="T49" s="741">
        <v>130</v>
      </c>
      <c r="U49" s="764">
        <v>0.13</v>
      </c>
      <c r="V49" s="741">
        <v>76</v>
      </c>
      <c r="W49" s="763">
        <f t="shared" si="4"/>
        <v>9.8800000000000008</v>
      </c>
      <c r="Y49" s="741">
        <v>35</v>
      </c>
      <c r="Z49" s="764">
        <v>3.5000000000000003E-2</v>
      </c>
      <c r="AA49" s="741">
        <v>76</v>
      </c>
      <c r="AB49" s="763">
        <f t="shared" si="5"/>
        <v>2.66</v>
      </c>
      <c r="AE49" s="762">
        <v>43191</v>
      </c>
      <c r="AF49" s="763">
        <f>SUM(W150:W154)</f>
        <v>7.19</v>
      </c>
      <c r="AG49" s="763">
        <f>SUM(AB150:AB154)</f>
        <v>2.7130000000000001</v>
      </c>
      <c r="AH49" s="763">
        <f t="shared" si="11"/>
        <v>4.4770000000000003</v>
      </c>
    </row>
    <row r="50" spans="2:34">
      <c r="T50" s="741">
        <v>130</v>
      </c>
      <c r="U50" s="764">
        <v>0.13</v>
      </c>
      <c r="V50" s="741">
        <v>14</v>
      </c>
      <c r="W50" s="763">
        <f t="shared" si="4"/>
        <v>1.82</v>
      </c>
      <c r="Y50" s="741">
        <v>113</v>
      </c>
      <c r="Z50" s="764">
        <v>0.113</v>
      </c>
      <c r="AA50" s="741">
        <v>14</v>
      </c>
      <c r="AB50" s="763">
        <f t="shared" si="5"/>
        <v>1.5820000000000001</v>
      </c>
      <c r="AE50" s="762">
        <v>43252</v>
      </c>
      <c r="AF50" s="763">
        <f>+W156</f>
        <v>0.13</v>
      </c>
      <c r="AG50" s="763">
        <f>+AB156</f>
        <v>2.5000000000000001E-2</v>
      </c>
      <c r="AH50" s="763">
        <f t="shared" si="11"/>
        <v>0.10500000000000001</v>
      </c>
    </row>
    <row r="51" spans="2:34">
      <c r="B51" s="762">
        <v>43009</v>
      </c>
      <c r="C51" s="747">
        <f>+AF43-AG43</f>
        <v>29.796000000000003</v>
      </c>
      <c r="D51" s="747">
        <f>+C51</f>
        <v>29.796000000000003</v>
      </c>
      <c r="E51" s="747">
        <f t="shared" ref="E51:O51" si="12">+D51</f>
        <v>29.796000000000003</v>
      </c>
      <c r="F51" s="747">
        <f t="shared" si="12"/>
        <v>29.796000000000003</v>
      </c>
      <c r="G51" s="747">
        <f t="shared" si="12"/>
        <v>29.796000000000003</v>
      </c>
      <c r="H51" s="747">
        <f t="shared" si="12"/>
        <v>29.796000000000003</v>
      </c>
      <c r="I51" s="747">
        <f t="shared" si="12"/>
        <v>29.796000000000003</v>
      </c>
      <c r="J51" s="747">
        <f t="shared" si="12"/>
        <v>29.796000000000003</v>
      </c>
      <c r="K51" s="747">
        <f t="shared" si="12"/>
        <v>29.796000000000003</v>
      </c>
      <c r="L51" s="747">
        <f t="shared" si="12"/>
        <v>29.796000000000003</v>
      </c>
      <c r="M51" s="747">
        <f t="shared" si="12"/>
        <v>29.796000000000003</v>
      </c>
      <c r="N51" s="747">
        <f t="shared" si="12"/>
        <v>29.796000000000003</v>
      </c>
      <c r="O51" s="747">
        <f t="shared" si="12"/>
        <v>29.796000000000003</v>
      </c>
      <c r="P51" s="747">
        <f>SUM(D51:O51)</f>
        <v>357.55199999999996</v>
      </c>
      <c r="Q51" s="765">
        <v>0.89184788801028403</v>
      </c>
      <c r="R51" s="747">
        <f>+P51*Q51</f>
        <v>318.88199605385302</v>
      </c>
      <c r="T51" s="741">
        <v>320</v>
      </c>
      <c r="U51" s="764">
        <v>0.32</v>
      </c>
      <c r="V51" s="741">
        <v>72</v>
      </c>
      <c r="W51" s="763">
        <f t="shared" si="4"/>
        <v>23.04</v>
      </c>
      <c r="Y51" s="741">
        <v>113</v>
      </c>
      <c r="Z51" s="764">
        <v>0.113</v>
      </c>
      <c r="AA51" s="741">
        <v>72</v>
      </c>
      <c r="AB51" s="763">
        <f t="shared" si="5"/>
        <v>8.136000000000001</v>
      </c>
      <c r="AE51" s="762">
        <v>43313</v>
      </c>
      <c r="AF51" s="763">
        <f>+W158</f>
        <v>2.8600000000000003</v>
      </c>
      <c r="AG51" s="763">
        <f>+AB158</f>
        <v>1.1439999999999999</v>
      </c>
      <c r="AH51" s="763">
        <f t="shared" si="11"/>
        <v>1.7160000000000004</v>
      </c>
    </row>
    <row r="52" spans="2:34">
      <c r="B52" s="762">
        <v>43040</v>
      </c>
      <c r="C52" s="747">
        <f>+AF44-AG44</f>
        <v>80.250999999999976</v>
      </c>
      <c r="D52" s="747">
        <f>+C52</f>
        <v>80.250999999999976</v>
      </c>
      <c r="E52" s="747">
        <f t="shared" ref="E52:O52" si="13">+D52</f>
        <v>80.250999999999976</v>
      </c>
      <c r="F52" s="747">
        <f t="shared" si="13"/>
        <v>80.250999999999976</v>
      </c>
      <c r="G52" s="747">
        <f t="shared" si="13"/>
        <v>80.250999999999976</v>
      </c>
      <c r="H52" s="747">
        <f t="shared" si="13"/>
        <v>80.250999999999976</v>
      </c>
      <c r="I52" s="747">
        <f t="shared" si="13"/>
        <v>80.250999999999976</v>
      </c>
      <c r="J52" s="747">
        <f t="shared" si="13"/>
        <v>80.250999999999976</v>
      </c>
      <c r="K52" s="747">
        <f t="shared" si="13"/>
        <v>80.250999999999976</v>
      </c>
      <c r="L52" s="747">
        <f t="shared" si="13"/>
        <v>80.250999999999976</v>
      </c>
      <c r="M52" s="747">
        <f t="shared" si="13"/>
        <v>80.250999999999976</v>
      </c>
      <c r="N52" s="747">
        <f t="shared" si="13"/>
        <v>80.250999999999976</v>
      </c>
      <c r="O52" s="747">
        <f t="shared" si="13"/>
        <v>80.250999999999976</v>
      </c>
      <c r="P52" s="747">
        <f>SUM(D52:O52)</f>
        <v>963.01199999999972</v>
      </c>
      <c r="Q52" s="765">
        <v>0.89184788801028403</v>
      </c>
      <c r="R52" s="747">
        <f>+P52*Q52</f>
        <v>858.86021832855943</v>
      </c>
      <c r="T52" s="741">
        <v>485</v>
      </c>
      <c r="U52" s="764">
        <v>0.48499999999999999</v>
      </c>
      <c r="V52" s="741">
        <v>3</v>
      </c>
      <c r="W52" s="763">
        <f t="shared" si="4"/>
        <v>1.4550000000000001</v>
      </c>
      <c r="Y52" s="741">
        <v>113</v>
      </c>
      <c r="Z52" s="764">
        <v>0.113</v>
      </c>
      <c r="AA52" s="741">
        <v>3</v>
      </c>
      <c r="AB52" s="763">
        <f t="shared" si="5"/>
        <v>0.33900000000000002</v>
      </c>
      <c r="AE52" s="762">
        <v>43344</v>
      </c>
      <c r="AF52" s="763">
        <f>SUM(W160:W164)</f>
        <v>14.81</v>
      </c>
      <c r="AG52" s="763">
        <f>SUM(AB160:AB164)</f>
        <v>6.1189999999999998</v>
      </c>
      <c r="AH52" s="763">
        <f t="shared" si="11"/>
        <v>8.6910000000000007</v>
      </c>
    </row>
    <row r="53" spans="2:34">
      <c r="B53" s="762">
        <v>43070</v>
      </c>
      <c r="C53" s="747">
        <f>+AF45-AG45</f>
        <v>43.134</v>
      </c>
      <c r="D53" s="747">
        <f>+C53</f>
        <v>43.134</v>
      </c>
      <c r="E53" s="747">
        <f t="shared" ref="E53:O53" si="14">+D53</f>
        <v>43.134</v>
      </c>
      <c r="F53" s="747">
        <f t="shared" si="14"/>
        <v>43.134</v>
      </c>
      <c r="G53" s="747">
        <f t="shared" si="14"/>
        <v>43.134</v>
      </c>
      <c r="H53" s="747">
        <f t="shared" si="14"/>
        <v>43.134</v>
      </c>
      <c r="I53" s="747">
        <f t="shared" si="14"/>
        <v>43.134</v>
      </c>
      <c r="J53" s="747">
        <f t="shared" si="14"/>
        <v>43.134</v>
      </c>
      <c r="K53" s="747">
        <f t="shared" si="14"/>
        <v>43.134</v>
      </c>
      <c r="L53" s="747">
        <f t="shared" si="14"/>
        <v>43.134</v>
      </c>
      <c r="M53" s="747">
        <f t="shared" si="14"/>
        <v>43.134</v>
      </c>
      <c r="N53" s="747">
        <f t="shared" si="14"/>
        <v>43.134</v>
      </c>
      <c r="O53" s="747">
        <f t="shared" si="14"/>
        <v>43.134</v>
      </c>
      <c r="P53" s="747">
        <f>SUM(D53:O53)</f>
        <v>517.60800000000006</v>
      </c>
      <c r="Q53" s="765">
        <v>0.89184788801028403</v>
      </c>
      <c r="R53" s="747">
        <f>+P53*Q53</f>
        <v>461.62760161722713</v>
      </c>
      <c r="T53" s="762">
        <v>42401</v>
      </c>
      <c r="U53" s="764"/>
      <c r="V53" s="741"/>
      <c r="W53" s="763"/>
      <c r="Y53" s="762">
        <v>42401</v>
      </c>
      <c r="Z53" s="764"/>
      <c r="AA53" s="741"/>
      <c r="AB53" s="763"/>
      <c r="AE53" s="762">
        <v>43374</v>
      </c>
      <c r="AF53" s="763">
        <f>SUM(W166:W174)</f>
        <v>20.04</v>
      </c>
      <c r="AG53" s="763">
        <f>SUM(AB166:AB174)</f>
        <v>7.623000000000002</v>
      </c>
      <c r="AH53" s="763">
        <f t="shared" ref="AH53:AH54" si="15">+AF53-AG53</f>
        <v>12.416999999999998</v>
      </c>
    </row>
    <row r="54" spans="2:34">
      <c r="B54" s="769" t="s">
        <v>769</v>
      </c>
      <c r="C54" s="16"/>
      <c r="D54" s="16"/>
      <c r="E54" s="16"/>
      <c r="F54" s="16"/>
      <c r="G54" s="16"/>
      <c r="H54" s="16"/>
      <c r="I54" s="16"/>
      <c r="J54" s="16"/>
      <c r="K54" s="16"/>
      <c r="L54" s="16"/>
      <c r="M54" s="16"/>
      <c r="N54" s="16"/>
      <c r="O54" s="16"/>
      <c r="P54" s="16"/>
      <c r="Q54" s="16"/>
      <c r="R54" s="770">
        <f>SUM(R51:R53)</f>
        <v>1639.3698159996395</v>
      </c>
      <c r="T54" s="741">
        <v>95</v>
      </c>
      <c r="U54" s="764">
        <v>9.5000000000000001E-2</v>
      </c>
      <c r="V54" s="741">
        <v>24</v>
      </c>
      <c r="W54" s="763">
        <f t="shared" si="4"/>
        <v>2.2800000000000002</v>
      </c>
      <c r="Y54" s="741">
        <v>53</v>
      </c>
      <c r="Z54" s="764">
        <v>5.2999999999999999E-2</v>
      </c>
      <c r="AA54" s="741">
        <v>24</v>
      </c>
      <c r="AB54" s="763">
        <f t="shared" si="5"/>
        <v>1.272</v>
      </c>
      <c r="AE54" s="762">
        <v>43405</v>
      </c>
      <c r="AF54" s="763">
        <f>SUM(W176:W181)</f>
        <v>15.030000000000001</v>
      </c>
      <c r="AG54" s="763">
        <f>SUM(AB176:AB181)</f>
        <v>3.8520000000000003</v>
      </c>
      <c r="AH54" s="763">
        <f t="shared" si="15"/>
        <v>11.178000000000001</v>
      </c>
    </row>
    <row r="55" spans="2:34">
      <c r="B55" s="769" t="s">
        <v>313</v>
      </c>
      <c r="R55" s="774">
        <f>+'3.  Distribution Rates'!L44</f>
        <v>7.0857999999999999</v>
      </c>
      <c r="T55" s="741">
        <v>130</v>
      </c>
      <c r="U55" s="764">
        <v>0.13</v>
      </c>
      <c r="V55" s="741">
        <v>33</v>
      </c>
      <c r="W55" s="763">
        <f t="shared" si="4"/>
        <v>4.29</v>
      </c>
      <c r="Y55" s="741">
        <v>35</v>
      </c>
      <c r="Z55" s="764">
        <v>3.5000000000000003E-2</v>
      </c>
      <c r="AA55" s="741">
        <v>33</v>
      </c>
      <c r="AB55" s="763">
        <f t="shared" si="5"/>
        <v>1.155</v>
      </c>
      <c r="AE55" s="815" t="s">
        <v>26</v>
      </c>
      <c r="AF55" s="763">
        <f>SUM(AF27:AF54)</f>
        <v>1946.61</v>
      </c>
      <c r="AG55" s="763">
        <f>SUM(AG27:AG54)</f>
        <v>650.702</v>
      </c>
      <c r="AH55" s="763">
        <f>SUM(AH27:AH54)</f>
        <v>1295.9079999999999</v>
      </c>
    </row>
    <row r="56" spans="2:34">
      <c r="B56" s="772" t="s">
        <v>772</v>
      </c>
      <c r="C56" s="773"/>
      <c r="D56" s="773"/>
      <c r="E56" s="773"/>
      <c r="F56" s="773"/>
      <c r="G56" s="773"/>
      <c r="H56" s="773"/>
      <c r="I56" s="773"/>
      <c r="J56" s="773"/>
      <c r="K56" s="773"/>
      <c r="L56" s="773"/>
      <c r="M56" s="773"/>
      <c r="N56" s="773"/>
      <c r="O56" s="773"/>
      <c r="P56" s="773"/>
      <c r="Q56" s="773"/>
      <c r="R56" s="775">
        <f>R54*R55</f>
        <v>11616.246642210246</v>
      </c>
      <c r="T56" s="741">
        <v>130</v>
      </c>
      <c r="U56" s="764">
        <v>0.13</v>
      </c>
      <c r="V56" s="741">
        <v>3</v>
      </c>
      <c r="W56" s="763">
        <f t="shared" si="4"/>
        <v>0.39</v>
      </c>
      <c r="Y56" s="741">
        <v>113</v>
      </c>
      <c r="Z56" s="764">
        <v>0.113</v>
      </c>
      <c r="AA56" s="741">
        <v>3</v>
      </c>
      <c r="AB56" s="763">
        <f t="shared" si="5"/>
        <v>0.33900000000000002</v>
      </c>
    </row>
    <row r="57" spans="2:34">
      <c r="B57"/>
      <c r="C57"/>
      <c r="D57" s="798" t="s">
        <v>914</v>
      </c>
      <c r="E57" s="798" t="s">
        <v>915</v>
      </c>
      <c r="F57" s="798" t="s">
        <v>916</v>
      </c>
      <c r="G57" s="798" t="s">
        <v>917</v>
      </c>
      <c r="H57" s="798" t="s">
        <v>918</v>
      </c>
      <c r="I57" s="798" t="s">
        <v>919</v>
      </c>
      <c r="J57" s="798" t="s">
        <v>920</v>
      </c>
      <c r="K57" s="798" t="s">
        <v>921</v>
      </c>
      <c r="L57" s="798" t="s">
        <v>922</v>
      </c>
      <c r="M57" s="798" t="s">
        <v>923</v>
      </c>
      <c r="N57" s="798" t="s">
        <v>924</v>
      </c>
      <c r="O57" s="798" t="s">
        <v>925</v>
      </c>
      <c r="P57"/>
      <c r="Q57"/>
      <c r="R57"/>
      <c r="T57" s="741">
        <v>320</v>
      </c>
      <c r="U57" s="764">
        <v>0.32</v>
      </c>
      <c r="V57" s="741">
        <v>313</v>
      </c>
      <c r="W57" s="763">
        <f t="shared" si="4"/>
        <v>100.16</v>
      </c>
      <c r="Y57" s="741">
        <v>113</v>
      </c>
      <c r="Z57" s="764">
        <v>0.113</v>
      </c>
      <c r="AA57" s="741">
        <v>313</v>
      </c>
      <c r="AB57" s="763">
        <f t="shared" si="5"/>
        <v>35.369</v>
      </c>
    </row>
    <row r="58" spans="2:34">
      <c r="B58" s="762">
        <v>43101</v>
      </c>
      <c r="C58" s="747">
        <f t="shared" ref="C58:C66" si="16">+AF46-AG46</f>
        <v>45.608000000000018</v>
      </c>
      <c r="D58" s="747"/>
      <c r="E58" s="747">
        <f>C58</f>
        <v>45.608000000000018</v>
      </c>
      <c r="F58" s="747">
        <f t="shared" ref="F58:F66" si="17">+E58</f>
        <v>45.608000000000018</v>
      </c>
      <c r="G58" s="747">
        <f t="shared" ref="G58:G66" si="18">+F58</f>
        <v>45.608000000000018</v>
      </c>
      <c r="H58" s="747">
        <f t="shared" ref="H58:H66" si="19">+G58</f>
        <v>45.608000000000018</v>
      </c>
      <c r="I58" s="747">
        <f t="shared" ref="I58:I66" si="20">+H58</f>
        <v>45.608000000000018</v>
      </c>
      <c r="J58" s="747">
        <f t="shared" ref="J58:J66" si="21">+I58</f>
        <v>45.608000000000018</v>
      </c>
      <c r="K58" s="747">
        <f t="shared" ref="K58:K66" si="22">+J58</f>
        <v>45.608000000000018</v>
      </c>
      <c r="L58" s="747">
        <f t="shared" ref="L58:L66" si="23">+K58</f>
        <v>45.608000000000018</v>
      </c>
      <c r="M58" s="747">
        <f t="shared" ref="M58:M63" si="24">+L58</f>
        <v>45.608000000000018</v>
      </c>
      <c r="N58" s="747">
        <f t="shared" ref="N58:N64" si="25">+M58</f>
        <v>45.608000000000018</v>
      </c>
      <c r="O58" s="747">
        <f>+N58</f>
        <v>45.608000000000018</v>
      </c>
      <c r="P58" s="747">
        <f t="shared" ref="P58:P65" si="26">SUM(D58:O58)</f>
        <v>501.6880000000001</v>
      </c>
      <c r="Q58" s="765">
        <v>0.89184788801028403</v>
      </c>
      <c r="R58" s="747">
        <f>+P58*Q58</f>
        <v>447.42938324010345</v>
      </c>
      <c r="T58" s="762">
        <v>42430</v>
      </c>
      <c r="U58" s="764"/>
      <c r="V58" s="741"/>
      <c r="W58" s="763"/>
      <c r="Y58" s="762">
        <v>42430</v>
      </c>
      <c r="Z58" s="764"/>
      <c r="AA58" s="741"/>
      <c r="AB58" s="763"/>
    </row>
    <row r="59" spans="2:34">
      <c r="B59" s="762">
        <v>43132</v>
      </c>
      <c r="C59" s="747">
        <f t="shared" si="16"/>
        <v>22.402000000000008</v>
      </c>
      <c r="D59" s="747"/>
      <c r="E59" s="747">
        <v>0</v>
      </c>
      <c r="F59" s="747">
        <f>+C59</f>
        <v>22.402000000000008</v>
      </c>
      <c r="G59" s="747">
        <f t="shared" si="18"/>
        <v>22.402000000000008</v>
      </c>
      <c r="H59" s="747">
        <f t="shared" si="19"/>
        <v>22.402000000000008</v>
      </c>
      <c r="I59" s="747">
        <f t="shared" si="20"/>
        <v>22.402000000000008</v>
      </c>
      <c r="J59" s="747">
        <f t="shared" si="21"/>
        <v>22.402000000000008</v>
      </c>
      <c r="K59" s="747">
        <f t="shared" si="22"/>
        <v>22.402000000000008</v>
      </c>
      <c r="L59" s="747">
        <f t="shared" si="23"/>
        <v>22.402000000000008</v>
      </c>
      <c r="M59" s="747">
        <f t="shared" si="24"/>
        <v>22.402000000000008</v>
      </c>
      <c r="N59" s="747">
        <f t="shared" si="25"/>
        <v>22.402000000000008</v>
      </c>
      <c r="O59" s="747">
        <f t="shared" ref="O59:O65" si="27">+N59</f>
        <v>22.402000000000008</v>
      </c>
      <c r="P59" s="747">
        <f t="shared" si="26"/>
        <v>224.02000000000012</v>
      </c>
      <c r="Q59" s="765">
        <v>0.89184788801028403</v>
      </c>
      <c r="R59" s="747">
        <f t="shared" ref="R59:R66" si="28">+P59*Q59</f>
        <v>199.79176387206394</v>
      </c>
      <c r="T59" s="741">
        <v>130</v>
      </c>
      <c r="U59" s="764">
        <v>0.13</v>
      </c>
      <c r="V59" s="741">
        <v>35</v>
      </c>
      <c r="W59" s="763">
        <f t="shared" si="4"/>
        <v>4.55</v>
      </c>
      <c r="Y59" s="741">
        <v>35</v>
      </c>
      <c r="Z59" s="764">
        <v>3.5000000000000003E-2</v>
      </c>
      <c r="AA59" s="741">
        <v>35</v>
      </c>
      <c r="AB59" s="763">
        <f t="shared" si="5"/>
        <v>1.2250000000000001</v>
      </c>
    </row>
    <row r="60" spans="2:34">
      <c r="B60" s="762">
        <v>43160</v>
      </c>
      <c r="C60" s="747">
        <f t="shared" si="16"/>
        <v>33.615999999999993</v>
      </c>
      <c r="D60" s="747"/>
      <c r="E60" s="747">
        <f t="shared" ref="E60:E66" si="29">+D60</f>
        <v>0</v>
      </c>
      <c r="F60" s="747">
        <v>0</v>
      </c>
      <c r="G60" s="747">
        <f>+C60</f>
        <v>33.615999999999993</v>
      </c>
      <c r="H60" s="747">
        <f t="shared" si="19"/>
        <v>33.615999999999993</v>
      </c>
      <c r="I60" s="747">
        <f t="shared" si="20"/>
        <v>33.615999999999993</v>
      </c>
      <c r="J60" s="747">
        <f t="shared" si="21"/>
        <v>33.615999999999993</v>
      </c>
      <c r="K60" s="747">
        <f t="shared" si="22"/>
        <v>33.615999999999993</v>
      </c>
      <c r="L60" s="747">
        <f t="shared" si="23"/>
        <v>33.615999999999993</v>
      </c>
      <c r="M60" s="747">
        <f t="shared" si="24"/>
        <v>33.615999999999993</v>
      </c>
      <c r="N60" s="747">
        <f t="shared" si="25"/>
        <v>33.615999999999993</v>
      </c>
      <c r="O60" s="747">
        <f t="shared" si="27"/>
        <v>33.615999999999993</v>
      </c>
      <c r="P60" s="747">
        <f t="shared" si="26"/>
        <v>302.54399999999993</v>
      </c>
      <c r="Q60" s="765">
        <v>0.89184788801028403</v>
      </c>
      <c r="R60" s="747">
        <f t="shared" si="28"/>
        <v>269.82322743018329</v>
      </c>
      <c r="T60" s="741">
        <v>320</v>
      </c>
      <c r="U60" s="764">
        <v>0.32</v>
      </c>
      <c r="V60" s="741">
        <v>867</v>
      </c>
      <c r="W60" s="763">
        <f t="shared" si="4"/>
        <v>277.44</v>
      </c>
      <c r="Y60" s="741">
        <v>113</v>
      </c>
      <c r="Z60" s="764">
        <v>0.113</v>
      </c>
      <c r="AA60" s="741">
        <v>867</v>
      </c>
      <c r="AB60" s="763">
        <f t="shared" si="5"/>
        <v>97.971000000000004</v>
      </c>
    </row>
    <row r="61" spans="2:34">
      <c r="B61" s="762">
        <v>43191</v>
      </c>
      <c r="C61" s="747">
        <f t="shared" si="16"/>
        <v>4.4770000000000003</v>
      </c>
      <c r="D61" s="747"/>
      <c r="E61" s="747">
        <f t="shared" si="29"/>
        <v>0</v>
      </c>
      <c r="F61" s="747">
        <f t="shared" si="17"/>
        <v>0</v>
      </c>
      <c r="G61" s="747">
        <v>0</v>
      </c>
      <c r="H61" s="747">
        <f>+C61</f>
        <v>4.4770000000000003</v>
      </c>
      <c r="I61" s="747">
        <f t="shared" si="20"/>
        <v>4.4770000000000003</v>
      </c>
      <c r="J61" s="747">
        <f t="shared" si="21"/>
        <v>4.4770000000000003</v>
      </c>
      <c r="K61" s="747">
        <f t="shared" si="22"/>
        <v>4.4770000000000003</v>
      </c>
      <c r="L61" s="747">
        <f t="shared" si="23"/>
        <v>4.4770000000000003</v>
      </c>
      <c r="M61" s="747">
        <f t="shared" si="24"/>
        <v>4.4770000000000003</v>
      </c>
      <c r="N61" s="747">
        <f t="shared" si="25"/>
        <v>4.4770000000000003</v>
      </c>
      <c r="O61" s="747">
        <f t="shared" si="27"/>
        <v>4.4770000000000003</v>
      </c>
      <c r="P61" s="747">
        <f t="shared" si="26"/>
        <v>35.816000000000003</v>
      </c>
      <c r="Q61" s="765">
        <v>0.89184788801028403</v>
      </c>
      <c r="R61" s="747">
        <f t="shared" si="28"/>
        <v>31.942423956976334</v>
      </c>
      <c r="T61" s="762">
        <v>42461</v>
      </c>
      <c r="U61" s="764"/>
      <c r="V61" s="741"/>
      <c r="W61" s="763"/>
      <c r="Y61" s="762">
        <v>42461</v>
      </c>
      <c r="Z61" s="764"/>
      <c r="AA61" s="741"/>
      <c r="AB61" s="763"/>
    </row>
    <row r="62" spans="2:34">
      <c r="B62" s="762">
        <v>43252</v>
      </c>
      <c r="C62" s="747">
        <f t="shared" si="16"/>
        <v>0.10500000000000001</v>
      </c>
      <c r="D62" s="747"/>
      <c r="E62" s="747">
        <f t="shared" si="29"/>
        <v>0</v>
      </c>
      <c r="F62" s="747">
        <f t="shared" si="17"/>
        <v>0</v>
      </c>
      <c r="G62" s="747">
        <f t="shared" si="18"/>
        <v>0</v>
      </c>
      <c r="H62" s="747">
        <f t="shared" si="19"/>
        <v>0</v>
      </c>
      <c r="I62" s="747">
        <v>0</v>
      </c>
      <c r="J62" s="747">
        <f>+C62</f>
        <v>0.10500000000000001</v>
      </c>
      <c r="K62" s="747">
        <f t="shared" si="22"/>
        <v>0.10500000000000001</v>
      </c>
      <c r="L62" s="747">
        <f t="shared" si="23"/>
        <v>0.10500000000000001</v>
      </c>
      <c r="M62" s="747">
        <f t="shared" si="24"/>
        <v>0.10500000000000001</v>
      </c>
      <c r="N62" s="747">
        <f t="shared" si="25"/>
        <v>0.10500000000000001</v>
      </c>
      <c r="O62" s="747">
        <f t="shared" si="27"/>
        <v>0.10500000000000001</v>
      </c>
      <c r="P62" s="747">
        <f t="shared" si="26"/>
        <v>0.63</v>
      </c>
      <c r="Q62" s="765">
        <v>0.89184788801028403</v>
      </c>
      <c r="R62" s="747">
        <f t="shared" si="28"/>
        <v>0.56186416944647899</v>
      </c>
      <c r="T62" s="741">
        <v>130</v>
      </c>
      <c r="U62" s="764">
        <v>0.13</v>
      </c>
      <c r="V62" s="741">
        <v>214</v>
      </c>
      <c r="W62" s="763">
        <f t="shared" si="4"/>
        <v>27.82</v>
      </c>
      <c r="Y62" s="741">
        <v>35</v>
      </c>
      <c r="Z62" s="764">
        <v>3.5000000000000003E-2</v>
      </c>
      <c r="AA62" s="741">
        <v>214</v>
      </c>
      <c r="AB62" s="763">
        <f t="shared" si="5"/>
        <v>7.4900000000000011</v>
      </c>
    </row>
    <row r="63" spans="2:34">
      <c r="B63" s="762">
        <v>43313</v>
      </c>
      <c r="C63" s="747">
        <f t="shared" si="16"/>
        <v>1.7160000000000004</v>
      </c>
      <c r="D63" s="747"/>
      <c r="E63" s="747">
        <f t="shared" si="29"/>
        <v>0</v>
      </c>
      <c r="F63" s="747">
        <f t="shared" si="17"/>
        <v>0</v>
      </c>
      <c r="G63" s="747">
        <f t="shared" si="18"/>
        <v>0</v>
      </c>
      <c r="H63" s="747">
        <f t="shared" si="19"/>
        <v>0</v>
      </c>
      <c r="I63" s="747">
        <f t="shared" si="20"/>
        <v>0</v>
      </c>
      <c r="J63" s="747">
        <f t="shared" si="21"/>
        <v>0</v>
      </c>
      <c r="K63" s="747">
        <v>0</v>
      </c>
      <c r="L63" s="747">
        <f>+C63</f>
        <v>1.7160000000000004</v>
      </c>
      <c r="M63" s="747">
        <f t="shared" si="24"/>
        <v>1.7160000000000004</v>
      </c>
      <c r="N63" s="747">
        <f t="shared" si="25"/>
        <v>1.7160000000000004</v>
      </c>
      <c r="O63" s="747">
        <f t="shared" si="27"/>
        <v>1.7160000000000004</v>
      </c>
      <c r="P63" s="747">
        <f t="shared" si="26"/>
        <v>6.8640000000000017</v>
      </c>
      <c r="Q63" s="765">
        <v>0.89184788801028403</v>
      </c>
      <c r="R63" s="747">
        <f t="shared" si="28"/>
        <v>6.1216439033025907</v>
      </c>
      <c r="T63" s="741">
        <v>320</v>
      </c>
      <c r="U63" s="764">
        <v>0.32</v>
      </c>
      <c r="V63" s="741">
        <v>339</v>
      </c>
      <c r="W63" s="763">
        <f t="shared" si="4"/>
        <v>108.48</v>
      </c>
      <c r="Y63" s="741">
        <v>113</v>
      </c>
      <c r="Z63" s="764">
        <v>0.113</v>
      </c>
      <c r="AA63" s="741">
        <v>339</v>
      </c>
      <c r="AB63" s="763">
        <f t="shared" si="5"/>
        <v>38.307000000000002</v>
      </c>
    </row>
    <row r="64" spans="2:34">
      <c r="B64" s="762">
        <v>43344</v>
      </c>
      <c r="C64" s="747">
        <f t="shared" si="16"/>
        <v>8.6910000000000007</v>
      </c>
      <c r="D64" s="747"/>
      <c r="E64" s="747">
        <f t="shared" si="29"/>
        <v>0</v>
      </c>
      <c r="F64" s="747">
        <f t="shared" si="17"/>
        <v>0</v>
      </c>
      <c r="G64" s="747">
        <f t="shared" si="18"/>
        <v>0</v>
      </c>
      <c r="H64" s="747">
        <f t="shared" si="19"/>
        <v>0</v>
      </c>
      <c r="I64" s="747">
        <f t="shared" si="20"/>
        <v>0</v>
      </c>
      <c r="J64" s="747">
        <f t="shared" si="21"/>
        <v>0</v>
      </c>
      <c r="K64" s="747">
        <f t="shared" si="22"/>
        <v>0</v>
      </c>
      <c r="L64" s="747">
        <v>0</v>
      </c>
      <c r="M64" s="747">
        <f>C64</f>
        <v>8.6910000000000007</v>
      </c>
      <c r="N64" s="747">
        <f t="shared" si="25"/>
        <v>8.6910000000000007</v>
      </c>
      <c r="O64" s="747">
        <f t="shared" si="27"/>
        <v>8.6910000000000007</v>
      </c>
      <c r="P64" s="747">
        <f t="shared" si="26"/>
        <v>26.073</v>
      </c>
      <c r="Q64" s="765">
        <v>0.89184788801028403</v>
      </c>
      <c r="R64" s="747">
        <f t="shared" si="28"/>
        <v>23.253149984092136</v>
      </c>
      <c r="T64" s="762">
        <v>42491</v>
      </c>
      <c r="U64" s="764"/>
      <c r="V64" s="741"/>
      <c r="W64" s="763"/>
      <c r="Y64" s="762">
        <v>42491</v>
      </c>
      <c r="Z64" s="764"/>
      <c r="AA64" s="741"/>
      <c r="AB64" s="763"/>
    </row>
    <row r="65" spans="2:28">
      <c r="B65" s="762">
        <v>43374</v>
      </c>
      <c r="C65" s="747">
        <f t="shared" si="16"/>
        <v>12.416999999999998</v>
      </c>
      <c r="D65" s="747"/>
      <c r="E65" s="747">
        <f t="shared" si="29"/>
        <v>0</v>
      </c>
      <c r="F65" s="747">
        <f t="shared" si="17"/>
        <v>0</v>
      </c>
      <c r="G65" s="747">
        <f t="shared" si="18"/>
        <v>0</v>
      </c>
      <c r="H65" s="747">
        <f t="shared" si="19"/>
        <v>0</v>
      </c>
      <c r="I65" s="747">
        <f t="shared" si="20"/>
        <v>0</v>
      </c>
      <c r="J65" s="747">
        <f t="shared" si="21"/>
        <v>0</v>
      </c>
      <c r="K65" s="747">
        <f t="shared" si="22"/>
        <v>0</v>
      </c>
      <c r="L65" s="747">
        <f t="shared" si="23"/>
        <v>0</v>
      </c>
      <c r="M65" s="747">
        <v>0</v>
      </c>
      <c r="N65" s="747">
        <f>+C65</f>
        <v>12.416999999999998</v>
      </c>
      <c r="O65" s="747">
        <f t="shared" si="27"/>
        <v>12.416999999999998</v>
      </c>
      <c r="P65" s="747">
        <f t="shared" si="26"/>
        <v>24.833999999999996</v>
      </c>
      <c r="Q65" s="765">
        <v>0.89184788801028403</v>
      </c>
      <c r="R65" s="747">
        <f t="shared" si="28"/>
        <v>22.148150450847389</v>
      </c>
      <c r="T65" s="741">
        <v>130</v>
      </c>
      <c r="U65" s="764">
        <v>0.13</v>
      </c>
      <c r="V65" s="741">
        <v>379</v>
      </c>
      <c r="W65" s="763">
        <f t="shared" si="4"/>
        <v>49.27</v>
      </c>
      <c r="Y65" s="741">
        <v>35</v>
      </c>
      <c r="Z65" s="764">
        <v>3.5000000000000003E-2</v>
      </c>
      <c r="AA65" s="741">
        <v>379</v>
      </c>
      <c r="AB65" s="763">
        <f t="shared" si="5"/>
        <v>13.265000000000001</v>
      </c>
    </row>
    <row r="66" spans="2:28">
      <c r="B66" s="762">
        <v>43405</v>
      </c>
      <c r="C66" s="747">
        <f t="shared" si="16"/>
        <v>11.178000000000001</v>
      </c>
      <c r="D66" s="747"/>
      <c r="E66" s="747">
        <f t="shared" si="29"/>
        <v>0</v>
      </c>
      <c r="F66" s="747">
        <f t="shared" si="17"/>
        <v>0</v>
      </c>
      <c r="G66" s="747">
        <f t="shared" si="18"/>
        <v>0</v>
      </c>
      <c r="H66" s="747">
        <f t="shared" si="19"/>
        <v>0</v>
      </c>
      <c r="I66" s="747">
        <f t="shared" si="20"/>
        <v>0</v>
      </c>
      <c r="J66" s="747">
        <f t="shared" si="21"/>
        <v>0</v>
      </c>
      <c r="K66" s="747">
        <f t="shared" si="22"/>
        <v>0</v>
      </c>
      <c r="L66" s="747">
        <f t="shared" si="23"/>
        <v>0</v>
      </c>
      <c r="M66" s="747">
        <f>+L66</f>
        <v>0</v>
      </c>
      <c r="N66" s="747">
        <v>0</v>
      </c>
      <c r="O66" s="747">
        <f>C66</f>
        <v>11.178000000000001</v>
      </c>
      <c r="P66" s="747">
        <f>SUM(D66:O66)</f>
        <v>11.178000000000001</v>
      </c>
      <c r="Q66" s="765">
        <v>0.89184788801028403</v>
      </c>
      <c r="R66" s="747">
        <f t="shared" si="28"/>
        <v>9.9690756921789561</v>
      </c>
      <c r="T66" s="741">
        <v>130</v>
      </c>
      <c r="U66" s="764">
        <v>0.13</v>
      </c>
      <c r="V66" s="741">
        <v>1</v>
      </c>
      <c r="W66" s="763">
        <f t="shared" si="4"/>
        <v>0.13</v>
      </c>
      <c r="Y66" s="741">
        <v>113</v>
      </c>
      <c r="Z66" s="764">
        <v>0.113</v>
      </c>
      <c r="AA66" s="741">
        <v>1</v>
      </c>
      <c r="AB66" s="763">
        <f t="shared" si="5"/>
        <v>0.113</v>
      </c>
    </row>
    <row r="67" spans="2:28">
      <c r="B67" s="769" t="s">
        <v>769</v>
      </c>
      <c r="C67" s="16"/>
      <c r="D67" s="16"/>
      <c r="E67" s="16"/>
      <c r="F67" s="16"/>
      <c r="G67" s="16"/>
      <c r="H67" s="16"/>
      <c r="I67" s="16"/>
      <c r="J67" s="16"/>
      <c r="K67" s="16"/>
      <c r="L67" s="16"/>
      <c r="M67" s="16"/>
      <c r="N67" s="16"/>
      <c r="O67" s="16"/>
      <c r="P67" s="16"/>
      <c r="Q67" s="16"/>
      <c r="R67" s="770">
        <f>SUM(R58:R66)</f>
        <v>1011.0406826991946</v>
      </c>
      <c r="T67" s="741">
        <v>320</v>
      </c>
      <c r="U67" s="764">
        <v>0.32</v>
      </c>
      <c r="V67" s="741">
        <v>116</v>
      </c>
      <c r="W67" s="763">
        <f t="shared" si="4"/>
        <v>37.119999999999997</v>
      </c>
      <c r="Y67" s="741">
        <v>113</v>
      </c>
      <c r="Z67" s="764">
        <v>0.113</v>
      </c>
      <c r="AA67" s="741">
        <v>116</v>
      </c>
      <c r="AB67" s="763">
        <f t="shared" si="5"/>
        <v>13.108000000000001</v>
      </c>
    </row>
    <row r="68" spans="2:28">
      <c r="B68" s="769" t="s">
        <v>313</v>
      </c>
      <c r="R68" s="774">
        <f>+'3.  Distribution Rates'!L44</f>
        <v>7.0857999999999999</v>
      </c>
      <c r="T68" s="762">
        <v>42522</v>
      </c>
      <c r="U68" s="764"/>
      <c r="V68" s="741"/>
      <c r="W68" s="763"/>
      <c r="Y68" s="762">
        <v>42522</v>
      </c>
      <c r="Z68" s="764"/>
      <c r="AA68" s="741"/>
      <c r="AB68" s="763"/>
    </row>
    <row r="69" spans="2:28">
      <c r="B69" s="772" t="s">
        <v>780</v>
      </c>
      <c r="C69" s="773"/>
      <c r="D69" s="773"/>
      <c r="E69" s="773"/>
      <c r="F69" s="773"/>
      <c r="G69" s="773"/>
      <c r="H69" s="773"/>
      <c r="I69" s="773"/>
      <c r="J69" s="773"/>
      <c r="K69" s="773"/>
      <c r="L69" s="773"/>
      <c r="M69" s="773"/>
      <c r="N69" s="773"/>
      <c r="O69" s="773"/>
      <c r="P69" s="773"/>
      <c r="Q69" s="773"/>
      <c r="R69" s="775">
        <f>R67*R68</f>
        <v>7164.0320694699531</v>
      </c>
      <c r="T69" s="741">
        <v>130</v>
      </c>
      <c r="U69" s="764">
        <v>0.13</v>
      </c>
      <c r="V69" s="741">
        <v>129</v>
      </c>
      <c r="W69" s="763">
        <f t="shared" si="4"/>
        <v>16.77</v>
      </c>
      <c r="Y69" s="741">
        <v>35</v>
      </c>
      <c r="Z69" s="764">
        <v>3.5000000000000003E-2</v>
      </c>
      <c r="AA69" s="741">
        <v>129</v>
      </c>
      <c r="AB69" s="763">
        <f t="shared" si="5"/>
        <v>4.5150000000000006</v>
      </c>
    </row>
    <row r="70" spans="2:28">
      <c r="B70" s="1007" t="s">
        <v>322</v>
      </c>
      <c r="C70" s="1008"/>
      <c r="D70" s="1008"/>
      <c r="E70" s="1008"/>
      <c r="F70" s="1008"/>
      <c r="G70" s="1008"/>
      <c r="H70" s="1008"/>
      <c r="I70" s="1008"/>
      <c r="J70" s="1008"/>
      <c r="K70" s="1008"/>
      <c r="L70" s="1008"/>
      <c r="M70" s="1008"/>
      <c r="N70" s="1008"/>
      <c r="O70" s="1008"/>
      <c r="P70" s="1008"/>
      <c r="Q70" s="1008"/>
      <c r="R70" s="1009">
        <f>+R35+R49+R56+R69</f>
        <v>76190.228031910083</v>
      </c>
      <c r="T70" s="741">
        <v>130</v>
      </c>
      <c r="U70" s="764">
        <v>0.13</v>
      </c>
      <c r="V70" s="741">
        <v>7</v>
      </c>
      <c r="W70" s="763">
        <f t="shared" si="4"/>
        <v>0.91</v>
      </c>
      <c r="Y70" s="741">
        <v>41</v>
      </c>
      <c r="Z70" s="764">
        <v>4.1000000000000002E-2</v>
      </c>
      <c r="AA70" s="741">
        <v>7</v>
      </c>
      <c r="AB70" s="763">
        <f t="shared" si="5"/>
        <v>0.28700000000000003</v>
      </c>
    </row>
    <row r="71" spans="2:28">
      <c r="B71" s="810"/>
      <c r="C71" s="810"/>
      <c r="D71" s="810"/>
      <c r="E71" s="810"/>
      <c r="F71" s="810"/>
      <c r="G71" s="810"/>
      <c r="H71" s="810"/>
      <c r="I71" s="810"/>
      <c r="J71" s="810"/>
      <c r="K71" s="810"/>
      <c r="L71" s="810"/>
      <c r="M71" s="810"/>
      <c r="N71" s="810"/>
      <c r="O71" s="810"/>
      <c r="P71" s="810"/>
      <c r="Q71" s="810"/>
      <c r="R71" s="811"/>
      <c r="T71" s="741">
        <v>250</v>
      </c>
      <c r="U71" s="764">
        <v>0.25</v>
      </c>
      <c r="V71" s="741">
        <v>2</v>
      </c>
      <c r="W71" s="763">
        <f t="shared" si="4"/>
        <v>0.5</v>
      </c>
      <c r="Y71" s="741">
        <v>113</v>
      </c>
      <c r="Z71" s="764">
        <v>0.113</v>
      </c>
      <c r="AA71" s="741">
        <v>2</v>
      </c>
      <c r="AB71" s="763">
        <f t="shared" si="5"/>
        <v>0.22600000000000001</v>
      </c>
    </row>
    <row r="72" spans="2:28">
      <c r="B72" s="810"/>
      <c r="C72" s="810"/>
      <c r="D72" s="810"/>
      <c r="E72" s="810"/>
      <c r="F72" s="810"/>
      <c r="G72" s="810"/>
      <c r="H72" s="810"/>
      <c r="I72" s="810"/>
      <c r="J72" s="810"/>
      <c r="K72" s="810"/>
      <c r="L72" s="810"/>
      <c r="M72" s="810"/>
      <c r="N72" s="810"/>
      <c r="O72" s="810"/>
      <c r="P72" s="810"/>
      <c r="Q72" s="810"/>
      <c r="R72" s="812"/>
      <c r="T72" s="741">
        <v>320</v>
      </c>
      <c r="U72" s="764">
        <v>0.32</v>
      </c>
      <c r="V72" s="741">
        <v>76</v>
      </c>
      <c r="W72" s="763">
        <f t="shared" si="4"/>
        <v>24.32</v>
      </c>
      <c r="Y72" s="741">
        <v>113</v>
      </c>
      <c r="Z72" s="764">
        <v>0.113</v>
      </c>
      <c r="AA72" s="741">
        <v>76</v>
      </c>
      <c r="AB72" s="763">
        <f t="shared" si="5"/>
        <v>8.588000000000001</v>
      </c>
    </row>
    <row r="73" spans="2:28">
      <c r="B73" s="813"/>
      <c r="C73" s="813"/>
      <c r="D73" s="813"/>
      <c r="E73" s="813"/>
      <c r="F73" s="813"/>
      <c r="G73" s="813"/>
      <c r="H73" s="813"/>
      <c r="I73" s="813"/>
      <c r="J73" s="813"/>
      <c r="K73" s="813"/>
      <c r="L73" s="813"/>
      <c r="M73" s="813"/>
      <c r="N73" s="813"/>
      <c r="O73" s="813"/>
      <c r="P73" s="813"/>
      <c r="Q73" s="813"/>
      <c r="R73" s="814"/>
      <c r="T73" s="741">
        <v>300</v>
      </c>
      <c r="U73" s="764">
        <v>0.3</v>
      </c>
      <c r="V73" s="741">
        <v>72</v>
      </c>
      <c r="W73" s="763">
        <f t="shared" si="4"/>
        <v>21.599999999999998</v>
      </c>
      <c r="Y73" s="741">
        <v>113</v>
      </c>
      <c r="Z73" s="764">
        <v>0.113</v>
      </c>
      <c r="AA73" s="741">
        <v>72</v>
      </c>
      <c r="AB73" s="763">
        <f t="shared" si="5"/>
        <v>8.136000000000001</v>
      </c>
    </row>
    <row r="74" spans="2:28">
      <c r="T74" s="741">
        <v>485</v>
      </c>
      <c r="U74" s="764">
        <v>0.48499999999999999</v>
      </c>
      <c r="V74" s="741">
        <v>1</v>
      </c>
      <c r="W74" s="763">
        <f t="shared" si="4"/>
        <v>0.48499999999999999</v>
      </c>
      <c r="Y74" s="741">
        <v>113</v>
      </c>
      <c r="Z74" s="764">
        <v>0.113</v>
      </c>
      <c r="AA74" s="741">
        <v>1</v>
      </c>
      <c r="AB74" s="763">
        <f t="shared" si="5"/>
        <v>0.113</v>
      </c>
    </row>
    <row r="75" spans="2:28">
      <c r="T75" s="762">
        <v>42583</v>
      </c>
      <c r="U75" s="764"/>
      <c r="V75" s="741"/>
      <c r="W75" s="763"/>
      <c r="Y75" s="762">
        <v>42583</v>
      </c>
      <c r="Z75" s="764"/>
      <c r="AA75" s="741"/>
      <c r="AB75" s="763"/>
    </row>
    <row r="76" spans="2:28">
      <c r="T76" s="741">
        <v>130</v>
      </c>
      <c r="U76" s="764">
        <v>0.13</v>
      </c>
      <c r="V76" s="741">
        <v>99</v>
      </c>
      <c r="W76" s="763">
        <f t="shared" si="4"/>
        <v>12.870000000000001</v>
      </c>
      <c r="Y76" s="741">
        <v>35</v>
      </c>
      <c r="Z76" s="764">
        <v>3.5000000000000003E-2</v>
      </c>
      <c r="AA76" s="741">
        <v>99</v>
      </c>
      <c r="AB76" s="763">
        <f t="shared" si="5"/>
        <v>3.4650000000000003</v>
      </c>
    </row>
    <row r="77" spans="2:28">
      <c r="T77" s="741">
        <v>130</v>
      </c>
      <c r="U77" s="764">
        <v>0.13</v>
      </c>
      <c r="V77" s="741">
        <v>42</v>
      </c>
      <c r="W77" s="763">
        <f t="shared" si="4"/>
        <v>5.46</v>
      </c>
      <c r="Y77" s="741">
        <v>54</v>
      </c>
      <c r="Z77" s="764">
        <v>5.3999999999999999E-2</v>
      </c>
      <c r="AA77" s="741">
        <v>42</v>
      </c>
      <c r="AB77" s="763">
        <f t="shared" si="5"/>
        <v>2.2679999999999998</v>
      </c>
    </row>
    <row r="78" spans="2:28">
      <c r="T78" s="762">
        <v>42614</v>
      </c>
      <c r="U78" s="764"/>
      <c r="V78" s="741"/>
      <c r="W78" s="763"/>
      <c r="Y78" s="762">
        <v>42614</v>
      </c>
      <c r="Z78" s="764"/>
      <c r="AA78" s="741"/>
      <c r="AB78" s="763"/>
    </row>
    <row r="79" spans="2:28">
      <c r="T79" s="741">
        <v>130</v>
      </c>
      <c r="U79" s="764">
        <v>0.13</v>
      </c>
      <c r="V79" s="741">
        <v>292</v>
      </c>
      <c r="W79" s="763">
        <f t="shared" si="4"/>
        <v>37.96</v>
      </c>
      <c r="Y79" s="741">
        <v>35</v>
      </c>
      <c r="Z79" s="764">
        <v>3.5000000000000003E-2</v>
      </c>
      <c r="AA79" s="741">
        <v>292</v>
      </c>
      <c r="AB79" s="763">
        <f t="shared" si="5"/>
        <v>10.220000000000001</v>
      </c>
    </row>
    <row r="80" spans="2:28">
      <c r="T80" s="741">
        <v>130</v>
      </c>
      <c r="U80" s="764">
        <v>0.13</v>
      </c>
      <c r="V80" s="741">
        <v>65</v>
      </c>
      <c r="W80" s="763">
        <f t="shared" si="4"/>
        <v>8.4500000000000011</v>
      </c>
      <c r="Y80" s="741">
        <v>54</v>
      </c>
      <c r="Z80" s="764">
        <v>5.3999999999999999E-2</v>
      </c>
      <c r="AA80" s="741">
        <v>65</v>
      </c>
      <c r="AB80" s="763">
        <f t="shared" si="5"/>
        <v>3.51</v>
      </c>
    </row>
    <row r="81" spans="20:28">
      <c r="T81" s="762">
        <v>42644</v>
      </c>
      <c r="U81" s="764"/>
      <c r="V81" s="741"/>
      <c r="W81" s="763"/>
      <c r="Y81" s="762">
        <v>42644</v>
      </c>
      <c r="Z81" s="764"/>
      <c r="AA81" s="741"/>
      <c r="AB81" s="763"/>
    </row>
    <row r="82" spans="20:28">
      <c r="T82" s="741">
        <v>130</v>
      </c>
      <c r="U82" s="764">
        <v>0.13</v>
      </c>
      <c r="V82" s="741">
        <v>2</v>
      </c>
      <c r="W82" s="763">
        <f t="shared" si="4"/>
        <v>0.26</v>
      </c>
      <c r="Y82" s="741">
        <v>28</v>
      </c>
      <c r="Z82" s="764">
        <v>2.8000000000000001E-2</v>
      </c>
      <c r="AA82" s="741">
        <v>2</v>
      </c>
      <c r="AB82" s="763">
        <f t="shared" si="5"/>
        <v>5.6000000000000001E-2</v>
      </c>
    </row>
    <row r="83" spans="20:28">
      <c r="T83" s="741">
        <v>130</v>
      </c>
      <c r="U83" s="764">
        <v>0.13</v>
      </c>
      <c r="V83" s="741">
        <v>654</v>
      </c>
      <c r="W83" s="763">
        <f t="shared" si="4"/>
        <v>85.02</v>
      </c>
      <c r="Y83" s="741">
        <v>35</v>
      </c>
      <c r="Z83" s="764">
        <v>3.5000000000000003E-2</v>
      </c>
      <c r="AA83" s="741">
        <v>654</v>
      </c>
      <c r="AB83" s="763">
        <f t="shared" si="5"/>
        <v>22.89</v>
      </c>
    </row>
    <row r="84" spans="20:28">
      <c r="T84" s="741">
        <v>130</v>
      </c>
      <c r="U84" s="764">
        <v>0.13</v>
      </c>
      <c r="V84" s="741">
        <v>64</v>
      </c>
      <c r="W84" s="763">
        <f t="shared" si="4"/>
        <v>8.32</v>
      </c>
      <c r="Y84" s="741">
        <v>54</v>
      </c>
      <c r="Z84" s="764">
        <v>5.3999999999999999E-2</v>
      </c>
      <c r="AA84" s="741">
        <v>64</v>
      </c>
      <c r="AB84" s="763">
        <f t="shared" si="5"/>
        <v>3.456</v>
      </c>
    </row>
    <row r="85" spans="20:28">
      <c r="T85" s="762">
        <v>42675</v>
      </c>
      <c r="U85" s="764"/>
      <c r="V85" s="741"/>
      <c r="W85" s="763"/>
      <c r="Y85" s="762">
        <v>42675</v>
      </c>
      <c r="Z85" s="764"/>
      <c r="AA85" s="741"/>
      <c r="AB85" s="763"/>
    </row>
    <row r="86" spans="20:28">
      <c r="T86" s="741">
        <v>130</v>
      </c>
      <c r="U86" s="764">
        <v>0.13</v>
      </c>
      <c r="V86" s="741">
        <v>133</v>
      </c>
      <c r="W86" s="763">
        <f t="shared" si="4"/>
        <v>17.29</v>
      </c>
      <c r="Y86" s="741">
        <v>35</v>
      </c>
      <c r="Z86" s="764">
        <v>3.5000000000000003E-2</v>
      </c>
      <c r="AA86" s="741">
        <v>133</v>
      </c>
      <c r="AB86" s="763">
        <f t="shared" si="5"/>
        <v>4.6550000000000002</v>
      </c>
    </row>
    <row r="87" spans="20:28">
      <c r="T87" s="741">
        <v>130</v>
      </c>
      <c r="U87" s="764">
        <v>0.13</v>
      </c>
      <c r="V87" s="741">
        <v>57</v>
      </c>
      <c r="W87" s="763">
        <f t="shared" si="4"/>
        <v>7.41</v>
      </c>
      <c r="Y87" s="741">
        <v>54</v>
      </c>
      <c r="Z87" s="764">
        <v>5.3999999999999999E-2</v>
      </c>
      <c r="AA87" s="741">
        <v>57</v>
      </c>
      <c r="AB87" s="763">
        <f t="shared" si="5"/>
        <v>3.0779999999999998</v>
      </c>
    </row>
    <row r="88" spans="20:28">
      <c r="T88" s="762">
        <v>43009</v>
      </c>
      <c r="U88" s="764"/>
      <c r="V88" s="741"/>
      <c r="W88" s="763"/>
      <c r="Y88" s="762"/>
      <c r="Z88" s="764"/>
      <c r="AA88" s="741"/>
      <c r="AB88" s="763"/>
    </row>
    <row r="89" spans="20:28">
      <c r="T89" s="741">
        <v>130</v>
      </c>
      <c r="U89" s="764">
        <v>0.13</v>
      </c>
      <c r="V89" s="741">
        <v>382</v>
      </c>
      <c r="W89" s="763">
        <f t="shared" si="4"/>
        <v>49.660000000000004</v>
      </c>
      <c r="Y89" s="741">
        <v>52</v>
      </c>
      <c r="Z89" s="764">
        <v>5.1999999999999998E-2</v>
      </c>
      <c r="AA89" s="741">
        <v>382</v>
      </c>
      <c r="AB89" s="763">
        <f t="shared" si="5"/>
        <v>19.864000000000001</v>
      </c>
    </row>
    <row r="90" spans="20:28">
      <c r="T90" s="762">
        <v>43040</v>
      </c>
      <c r="U90" s="764"/>
      <c r="V90" s="741"/>
      <c r="W90" s="763"/>
      <c r="Y90" s="762">
        <v>43040</v>
      </c>
      <c r="Z90" s="764"/>
      <c r="AA90" s="741"/>
      <c r="AB90" s="763"/>
    </row>
    <row r="91" spans="20:28">
      <c r="T91" s="741">
        <v>130</v>
      </c>
      <c r="U91" s="764">
        <v>0.13</v>
      </c>
      <c r="V91" s="741">
        <v>29</v>
      </c>
      <c r="W91" s="763">
        <f t="shared" si="4"/>
        <v>3.77</v>
      </c>
      <c r="Y91" s="741">
        <v>46</v>
      </c>
      <c r="Z91" s="764">
        <v>4.5999999999999999E-2</v>
      </c>
      <c r="AA91" s="741">
        <v>29</v>
      </c>
      <c r="AB91" s="763">
        <f t="shared" si="5"/>
        <v>1.3340000000000001</v>
      </c>
    </row>
    <row r="92" spans="20:28">
      <c r="T92" s="741">
        <v>130</v>
      </c>
      <c r="U92" s="764">
        <v>0.13</v>
      </c>
      <c r="V92" s="741">
        <v>807</v>
      </c>
      <c r="W92" s="763">
        <f t="shared" si="4"/>
        <v>104.91</v>
      </c>
      <c r="Y92" s="741">
        <v>52</v>
      </c>
      <c r="Z92" s="764">
        <v>5.1999999999999998E-2</v>
      </c>
      <c r="AA92" s="741">
        <v>807</v>
      </c>
      <c r="AB92" s="763">
        <f t="shared" si="5"/>
        <v>41.963999999999999</v>
      </c>
    </row>
    <row r="93" spans="20:28">
      <c r="T93" s="741">
        <v>130</v>
      </c>
      <c r="U93" s="764">
        <v>0.13</v>
      </c>
      <c r="V93" s="741">
        <v>69</v>
      </c>
      <c r="W93" s="763">
        <f t="shared" ref="W93:W109" si="30">+U93*V93</f>
        <v>8.9700000000000006</v>
      </c>
      <c r="Y93" s="741">
        <v>80</v>
      </c>
      <c r="Z93" s="764">
        <v>0.08</v>
      </c>
      <c r="AA93" s="741">
        <v>69</v>
      </c>
      <c r="AB93" s="763">
        <f t="shared" ref="AB93:AB109" si="31">+Z93*AA93</f>
        <v>5.5200000000000005</v>
      </c>
    </row>
    <row r="94" spans="20:28">
      <c r="T94" s="741">
        <v>130</v>
      </c>
      <c r="U94" s="764">
        <v>0.13</v>
      </c>
      <c r="V94" s="741">
        <v>9</v>
      </c>
      <c r="W94" s="763">
        <f t="shared" si="30"/>
        <v>1.17</v>
      </c>
      <c r="Y94" s="741">
        <v>92</v>
      </c>
      <c r="Z94" s="764">
        <v>9.1999999999999998E-2</v>
      </c>
      <c r="AA94" s="741">
        <v>9</v>
      </c>
      <c r="AB94" s="763">
        <f t="shared" si="31"/>
        <v>0.82799999999999996</v>
      </c>
    </row>
    <row r="95" spans="20:28">
      <c r="T95" s="741">
        <v>130</v>
      </c>
      <c r="U95" s="764">
        <v>0.13</v>
      </c>
      <c r="V95" s="741">
        <v>30</v>
      </c>
      <c r="W95" s="763">
        <f t="shared" si="30"/>
        <v>3.9000000000000004</v>
      </c>
      <c r="Y95" s="741">
        <v>108</v>
      </c>
      <c r="Z95" s="764">
        <v>0.108</v>
      </c>
      <c r="AA95" s="741">
        <v>30</v>
      </c>
      <c r="AB95" s="763">
        <f t="shared" si="31"/>
        <v>3.2399999999999998</v>
      </c>
    </row>
    <row r="96" spans="20:28">
      <c r="T96" s="741">
        <v>320</v>
      </c>
      <c r="U96" s="764">
        <v>0.32</v>
      </c>
      <c r="V96" s="741">
        <v>1</v>
      </c>
      <c r="W96" s="763">
        <f t="shared" si="30"/>
        <v>0.32</v>
      </c>
      <c r="Y96" s="741">
        <v>52</v>
      </c>
      <c r="Z96" s="764">
        <v>5.1999999999999998E-2</v>
      </c>
      <c r="AA96" s="741">
        <v>1</v>
      </c>
      <c r="AB96" s="763">
        <f t="shared" si="31"/>
        <v>5.1999999999999998E-2</v>
      </c>
    </row>
    <row r="97" spans="20:28">
      <c r="T97" s="741">
        <v>320</v>
      </c>
      <c r="U97" s="764">
        <v>0.32</v>
      </c>
      <c r="V97" s="741">
        <v>15</v>
      </c>
      <c r="W97" s="763">
        <f t="shared" si="30"/>
        <v>4.8</v>
      </c>
      <c r="Y97" s="741">
        <v>69</v>
      </c>
      <c r="Z97" s="764">
        <v>6.9000000000000006E-2</v>
      </c>
      <c r="AA97" s="741">
        <v>15</v>
      </c>
      <c r="AB97" s="763">
        <f t="shared" si="31"/>
        <v>1.0350000000000001</v>
      </c>
    </row>
    <row r="98" spans="20:28">
      <c r="T98" s="741">
        <v>320</v>
      </c>
      <c r="U98" s="764">
        <v>0.32</v>
      </c>
      <c r="V98" s="741">
        <v>16</v>
      </c>
      <c r="W98" s="763">
        <f t="shared" si="30"/>
        <v>5.12</v>
      </c>
      <c r="Y98" s="741">
        <v>80</v>
      </c>
      <c r="Z98" s="764">
        <v>0.08</v>
      </c>
      <c r="AA98" s="741">
        <v>16</v>
      </c>
      <c r="AB98" s="763">
        <f t="shared" si="31"/>
        <v>1.28</v>
      </c>
    </row>
    <row r="99" spans="20:28">
      <c r="T99" s="741">
        <v>320</v>
      </c>
      <c r="U99" s="764">
        <v>0.32</v>
      </c>
      <c r="V99" s="741">
        <v>12</v>
      </c>
      <c r="W99" s="763">
        <f t="shared" si="30"/>
        <v>3.84</v>
      </c>
      <c r="Y99" s="741">
        <v>108</v>
      </c>
      <c r="Z99" s="764">
        <v>0.108</v>
      </c>
      <c r="AA99" s="741">
        <v>12</v>
      </c>
      <c r="AB99" s="763">
        <f t="shared" si="31"/>
        <v>1.296</v>
      </c>
    </row>
    <row r="100" spans="20:28">
      <c r="T100" s="762">
        <v>43070</v>
      </c>
      <c r="U100" s="764"/>
      <c r="V100" s="741"/>
      <c r="W100" s="763"/>
      <c r="Y100" s="762">
        <v>43070</v>
      </c>
      <c r="Z100" s="764"/>
      <c r="AA100" s="741"/>
      <c r="AB100" s="763"/>
    </row>
    <row r="101" spans="20:28">
      <c r="T101" s="741">
        <v>130</v>
      </c>
      <c r="U101" s="764">
        <v>0.13</v>
      </c>
      <c r="V101" s="741">
        <v>4</v>
      </c>
      <c r="W101" s="763">
        <f t="shared" si="30"/>
        <v>0.52</v>
      </c>
      <c r="Y101" s="741">
        <v>46</v>
      </c>
      <c r="Z101" s="764">
        <v>4.5999999999999999E-2</v>
      </c>
      <c r="AA101" s="741">
        <v>4</v>
      </c>
      <c r="AB101" s="763">
        <f t="shared" si="31"/>
        <v>0.184</v>
      </c>
    </row>
    <row r="102" spans="20:28">
      <c r="T102" s="741">
        <v>130</v>
      </c>
      <c r="U102" s="764">
        <v>0.13</v>
      </c>
      <c r="V102" s="741">
        <v>414</v>
      </c>
      <c r="W102" s="763">
        <f t="shared" si="30"/>
        <v>53.82</v>
      </c>
      <c r="Y102" s="741">
        <v>52</v>
      </c>
      <c r="Z102" s="764">
        <v>5.1999999999999998E-2</v>
      </c>
      <c r="AA102" s="741">
        <v>414</v>
      </c>
      <c r="AB102" s="763">
        <f t="shared" si="31"/>
        <v>21.527999999999999</v>
      </c>
    </row>
    <row r="103" spans="20:28">
      <c r="T103" s="741">
        <v>130</v>
      </c>
      <c r="U103" s="764">
        <v>0.13</v>
      </c>
      <c r="V103" s="741">
        <v>20</v>
      </c>
      <c r="W103" s="763">
        <f t="shared" si="30"/>
        <v>2.6</v>
      </c>
      <c r="Y103" s="741">
        <v>54</v>
      </c>
      <c r="Z103" s="764">
        <v>5.3999999999999999E-2</v>
      </c>
      <c r="AA103" s="741">
        <v>20</v>
      </c>
      <c r="AB103" s="763">
        <f t="shared" si="31"/>
        <v>1.08</v>
      </c>
    </row>
    <row r="104" spans="20:28">
      <c r="T104" s="741">
        <v>130</v>
      </c>
      <c r="U104" s="764">
        <v>0.13</v>
      </c>
      <c r="V104" s="741">
        <v>6</v>
      </c>
      <c r="W104" s="763">
        <f t="shared" si="30"/>
        <v>0.78</v>
      </c>
      <c r="Y104" s="741">
        <v>69</v>
      </c>
      <c r="Z104" s="764">
        <v>6.9000000000000006E-2</v>
      </c>
      <c r="AA104" s="741">
        <v>6</v>
      </c>
      <c r="AB104" s="763">
        <f t="shared" si="31"/>
        <v>0.41400000000000003</v>
      </c>
    </row>
    <row r="105" spans="20:28">
      <c r="T105" s="741">
        <v>130</v>
      </c>
      <c r="U105" s="764">
        <v>0.13</v>
      </c>
      <c r="V105" s="741">
        <v>10</v>
      </c>
      <c r="W105" s="763">
        <f t="shared" si="30"/>
        <v>1.3</v>
      </c>
      <c r="Y105" s="741">
        <v>80</v>
      </c>
      <c r="Z105" s="764">
        <v>0.08</v>
      </c>
      <c r="AA105" s="741">
        <v>10</v>
      </c>
      <c r="AB105" s="763">
        <f t="shared" si="31"/>
        <v>0.8</v>
      </c>
    </row>
    <row r="106" spans="20:28">
      <c r="T106" s="741">
        <v>130</v>
      </c>
      <c r="U106" s="764">
        <v>0.13</v>
      </c>
      <c r="V106" s="741">
        <v>4</v>
      </c>
      <c r="W106" s="763">
        <f t="shared" si="30"/>
        <v>0.52</v>
      </c>
      <c r="Y106" s="741">
        <v>92</v>
      </c>
      <c r="Z106" s="764">
        <v>9.1999999999999998E-2</v>
      </c>
      <c r="AA106" s="741">
        <v>4</v>
      </c>
      <c r="AB106" s="763">
        <f t="shared" si="31"/>
        <v>0.36799999999999999</v>
      </c>
    </row>
    <row r="107" spans="20:28">
      <c r="T107" s="741">
        <v>190</v>
      </c>
      <c r="U107" s="764">
        <v>0.19</v>
      </c>
      <c r="V107" s="741">
        <v>2</v>
      </c>
      <c r="W107" s="763">
        <f t="shared" si="30"/>
        <v>0.38</v>
      </c>
      <c r="Y107" s="741">
        <v>52</v>
      </c>
      <c r="Z107" s="764">
        <v>5.1999999999999998E-2</v>
      </c>
      <c r="AA107" s="741">
        <v>2</v>
      </c>
      <c r="AB107" s="763">
        <f t="shared" si="31"/>
        <v>0.104</v>
      </c>
    </row>
    <row r="108" spans="20:28">
      <c r="T108" s="741">
        <v>320</v>
      </c>
      <c r="U108" s="764">
        <v>0.32</v>
      </c>
      <c r="V108" s="741">
        <v>14</v>
      </c>
      <c r="W108" s="763">
        <f t="shared" si="30"/>
        <v>4.4800000000000004</v>
      </c>
      <c r="Y108" s="741">
        <v>80</v>
      </c>
      <c r="Z108" s="764">
        <v>0.08</v>
      </c>
      <c r="AA108" s="741">
        <v>14</v>
      </c>
      <c r="AB108" s="763">
        <f t="shared" si="31"/>
        <v>1.1200000000000001</v>
      </c>
    </row>
    <row r="109" spans="20:28">
      <c r="T109" s="741">
        <v>320</v>
      </c>
      <c r="U109" s="764">
        <v>0.32</v>
      </c>
      <c r="V109" s="741">
        <v>19</v>
      </c>
      <c r="W109" s="763">
        <f t="shared" si="30"/>
        <v>6.08</v>
      </c>
      <c r="Y109" s="741">
        <v>92</v>
      </c>
      <c r="Z109" s="764">
        <v>9.1999999999999998E-2</v>
      </c>
      <c r="AA109" s="741">
        <v>19</v>
      </c>
      <c r="AB109" s="763">
        <f t="shared" si="31"/>
        <v>1.748</v>
      </c>
    </row>
    <row r="110" spans="20:28">
      <c r="T110" s="762">
        <v>43101</v>
      </c>
      <c r="U110" s="764" t="s">
        <v>768</v>
      </c>
      <c r="V110" s="741" t="s">
        <v>768</v>
      </c>
      <c r="W110" s="763" t="s">
        <v>768</v>
      </c>
      <c r="Y110" s="762">
        <v>43101</v>
      </c>
      <c r="Z110" s="764" t="s">
        <v>768</v>
      </c>
      <c r="AA110" s="741" t="s">
        <v>768</v>
      </c>
      <c r="AB110" s="763" t="s">
        <v>768</v>
      </c>
    </row>
    <row r="111" spans="20:28">
      <c r="T111" s="741">
        <v>130</v>
      </c>
      <c r="U111" s="764">
        <v>0.13</v>
      </c>
      <c r="V111" s="741">
        <v>11</v>
      </c>
      <c r="W111" s="763">
        <f>+U111*V111</f>
        <v>1.4300000000000002</v>
      </c>
      <c r="Y111" s="741">
        <v>41</v>
      </c>
      <c r="Z111" s="764">
        <v>4.1000000000000002E-2</v>
      </c>
      <c r="AA111" s="741">
        <v>11</v>
      </c>
      <c r="AB111" s="763">
        <f>+Z111*AA111</f>
        <v>0.45100000000000001</v>
      </c>
    </row>
    <row r="112" spans="20:28">
      <c r="T112" s="741">
        <v>130</v>
      </c>
      <c r="U112" s="764">
        <v>0.13</v>
      </c>
      <c r="V112" s="741">
        <v>34</v>
      </c>
      <c r="W112" s="763">
        <f t="shared" ref="W112:W122" si="32">+U112*V112</f>
        <v>4.42</v>
      </c>
      <c r="Y112" s="741">
        <v>42</v>
      </c>
      <c r="Z112" s="764">
        <v>4.2000000000000003E-2</v>
      </c>
      <c r="AA112" s="741">
        <v>34</v>
      </c>
      <c r="AB112" s="763">
        <f t="shared" ref="AB112:AB122" si="33">+Z112*AA112</f>
        <v>1.4280000000000002</v>
      </c>
    </row>
    <row r="113" spans="20:28">
      <c r="T113" s="741">
        <v>130</v>
      </c>
      <c r="U113" s="764">
        <v>0.13</v>
      </c>
      <c r="V113" s="741">
        <v>19</v>
      </c>
      <c r="W113" s="763">
        <f t="shared" si="32"/>
        <v>2.4700000000000002</v>
      </c>
      <c r="Y113" s="741">
        <v>48</v>
      </c>
      <c r="Z113" s="764">
        <v>4.8000000000000001E-2</v>
      </c>
      <c r="AA113" s="741">
        <v>19</v>
      </c>
      <c r="AB113" s="763">
        <f t="shared" si="33"/>
        <v>0.91200000000000003</v>
      </c>
    </row>
    <row r="114" spans="20:28">
      <c r="T114" s="741">
        <v>130</v>
      </c>
      <c r="U114" s="764">
        <v>0.13</v>
      </c>
      <c r="V114" s="741">
        <v>216</v>
      </c>
      <c r="W114" s="763">
        <f t="shared" si="32"/>
        <v>28.080000000000002</v>
      </c>
      <c r="Y114" s="741">
        <v>52</v>
      </c>
      <c r="Z114" s="764">
        <v>5.1999999999999998E-2</v>
      </c>
      <c r="AA114" s="741">
        <v>216</v>
      </c>
      <c r="AB114" s="763">
        <f t="shared" si="33"/>
        <v>11.231999999999999</v>
      </c>
    </row>
    <row r="115" spans="20:28">
      <c r="T115" s="741">
        <v>130</v>
      </c>
      <c r="U115" s="764">
        <v>0.13</v>
      </c>
      <c r="V115" s="741">
        <v>78</v>
      </c>
      <c r="W115" s="763">
        <f t="shared" si="32"/>
        <v>10.14</v>
      </c>
      <c r="Y115" s="741">
        <v>54</v>
      </c>
      <c r="Z115" s="764">
        <v>5.3999999999999999E-2</v>
      </c>
      <c r="AA115" s="741">
        <v>78</v>
      </c>
      <c r="AB115" s="763">
        <f t="shared" si="33"/>
        <v>4.2119999999999997</v>
      </c>
    </row>
    <row r="116" spans="20:28">
      <c r="T116" s="741">
        <v>130</v>
      </c>
      <c r="U116" s="764">
        <v>0.13</v>
      </c>
      <c r="V116" s="741">
        <v>26</v>
      </c>
      <c r="W116" s="763">
        <f t="shared" si="32"/>
        <v>3.38</v>
      </c>
      <c r="Y116" s="741">
        <v>60</v>
      </c>
      <c r="Z116" s="764">
        <v>0.06</v>
      </c>
      <c r="AA116" s="741">
        <v>26</v>
      </c>
      <c r="AB116" s="763">
        <f t="shared" si="33"/>
        <v>1.56</v>
      </c>
    </row>
    <row r="117" spans="20:28">
      <c r="T117" s="741">
        <v>130</v>
      </c>
      <c r="U117" s="764">
        <v>0.13</v>
      </c>
      <c r="V117" s="741">
        <v>13</v>
      </c>
      <c r="W117" s="763">
        <f t="shared" si="32"/>
        <v>1.69</v>
      </c>
      <c r="Y117" s="741">
        <v>69</v>
      </c>
      <c r="Z117" s="764">
        <v>6.9000000000000006E-2</v>
      </c>
      <c r="AA117" s="741">
        <v>13</v>
      </c>
      <c r="AB117" s="763">
        <f t="shared" si="33"/>
        <v>0.89700000000000002</v>
      </c>
    </row>
    <row r="118" spans="20:28">
      <c r="T118" s="741">
        <v>130</v>
      </c>
      <c r="U118" s="764">
        <v>0.13</v>
      </c>
      <c r="V118" s="741">
        <v>6</v>
      </c>
      <c r="W118" s="763">
        <f t="shared" si="32"/>
        <v>0.78</v>
      </c>
      <c r="Y118" s="741">
        <v>80</v>
      </c>
      <c r="Z118" s="764">
        <v>0.08</v>
      </c>
      <c r="AA118" s="741">
        <v>6</v>
      </c>
      <c r="AB118" s="763">
        <f t="shared" si="33"/>
        <v>0.48</v>
      </c>
    </row>
    <row r="119" spans="20:28">
      <c r="T119" s="741">
        <v>130</v>
      </c>
      <c r="U119" s="764">
        <v>0.13</v>
      </c>
      <c r="V119" s="741">
        <v>3</v>
      </c>
      <c r="W119" s="763">
        <f t="shared" si="32"/>
        <v>0.39</v>
      </c>
      <c r="Y119" s="741">
        <v>108</v>
      </c>
      <c r="Z119" s="764">
        <v>0.108</v>
      </c>
      <c r="AA119" s="741">
        <v>3</v>
      </c>
      <c r="AB119" s="763">
        <f t="shared" si="33"/>
        <v>0.32400000000000001</v>
      </c>
    </row>
    <row r="120" spans="20:28">
      <c r="T120" s="741">
        <v>130</v>
      </c>
      <c r="U120" s="764">
        <v>0.32</v>
      </c>
      <c r="V120" s="741">
        <v>1</v>
      </c>
      <c r="W120" s="763">
        <f t="shared" si="32"/>
        <v>0.32</v>
      </c>
      <c r="Y120" s="741">
        <v>52</v>
      </c>
      <c r="Z120" s="764">
        <v>5.1999999999999998E-2</v>
      </c>
      <c r="AA120" s="741">
        <v>1</v>
      </c>
      <c r="AB120" s="763">
        <f t="shared" si="33"/>
        <v>5.1999999999999998E-2</v>
      </c>
    </row>
    <row r="121" spans="20:28">
      <c r="T121" s="741">
        <v>320</v>
      </c>
      <c r="U121" s="764">
        <v>0.32</v>
      </c>
      <c r="V121" s="741">
        <v>4</v>
      </c>
      <c r="W121" s="763">
        <f t="shared" si="32"/>
        <v>1.28</v>
      </c>
      <c r="Y121" s="741">
        <v>92</v>
      </c>
      <c r="Z121" s="764">
        <v>9.1999999999999998E-2</v>
      </c>
      <c r="AA121" s="741">
        <v>4</v>
      </c>
      <c r="AB121" s="763">
        <f t="shared" si="33"/>
        <v>0.36799999999999999</v>
      </c>
    </row>
    <row r="122" spans="20:28">
      <c r="T122" s="741">
        <v>320</v>
      </c>
      <c r="U122" s="764">
        <v>0.32</v>
      </c>
      <c r="V122" s="741">
        <v>62</v>
      </c>
      <c r="W122" s="763">
        <f t="shared" si="32"/>
        <v>19.84</v>
      </c>
      <c r="Y122" s="741">
        <v>108</v>
      </c>
      <c r="Z122" s="764">
        <v>0.108</v>
      </c>
      <c r="AA122" s="741">
        <v>62</v>
      </c>
      <c r="AB122" s="763">
        <f t="shared" si="33"/>
        <v>6.6959999999999997</v>
      </c>
    </row>
    <row r="123" spans="20:28">
      <c r="T123" s="762">
        <v>43132</v>
      </c>
      <c r="U123" s="764" t="s">
        <v>768</v>
      </c>
      <c r="V123" s="741" t="s">
        <v>768</v>
      </c>
      <c r="W123" s="763" t="s">
        <v>768</v>
      </c>
      <c r="Y123" s="762">
        <v>43132</v>
      </c>
      <c r="Z123" s="764" t="s">
        <v>768</v>
      </c>
      <c r="AA123" s="741" t="s">
        <v>768</v>
      </c>
      <c r="AB123" s="763" t="s">
        <v>768</v>
      </c>
    </row>
    <row r="124" spans="20:28">
      <c r="T124" s="741">
        <v>130</v>
      </c>
      <c r="U124" s="764">
        <v>0.13</v>
      </c>
      <c r="V124" s="741">
        <v>16</v>
      </c>
      <c r="W124" s="763">
        <f>+U124*V124</f>
        <v>2.08</v>
      </c>
      <c r="Y124" s="741">
        <v>41</v>
      </c>
      <c r="Z124" s="764">
        <v>4.1000000000000002E-2</v>
      </c>
      <c r="AA124" s="741">
        <v>16</v>
      </c>
      <c r="AB124" s="763">
        <f>+Z124*AA124</f>
        <v>0.65600000000000003</v>
      </c>
    </row>
    <row r="125" spans="20:28">
      <c r="T125" s="741">
        <v>130</v>
      </c>
      <c r="U125" s="764">
        <v>0.13</v>
      </c>
      <c r="V125" s="741">
        <v>8</v>
      </c>
      <c r="W125" s="763">
        <f t="shared" ref="W125:W136" si="34">+U125*V125</f>
        <v>1.04</v>
      </c>
      <c r="Y125" s="741">
        <v>42</v>
      </c>
      <c r="Z125" s="764">
        <v>4.2000000000000003E-2</v>
      </c>
      <c r="AA125" s="741">
        <v>8</v>
      </c>
      <c r="AB125" s="763">
        <f t="shared" ref="AB125:AB136" si="35">+Z125*AA125</f>
        <v>0.33600000000000002</v>
      </c>
    </row>
    <row r="126" spans="20:28">
      <c r="T126" s="741">
        <v>130</v>
      </c>
      <c r="U126" s="764">
        <v>0.13</v>
      </c>
      <c r="V126" s="741">
        <v>17</v>
      </c>
      <c r="W126" s="763">
        <f t="shared" si="34"/>
        <v>2.21</v>
      </c>
      <c r="Y126" s="741">
        <v>46</v>
      </c>
      <c r="Z126" s="764">
        <v>4.5999999999999999E-2</v>
      </c>
      <c r="AA126" s="741">
        <v>17</v>
      </c>
      <c r="AB126" s="763">
        <f t="shared" si="35"/>
        <v>0.78200000000000003</v>
      </c>
    </row>
    <row r="127" spans="20:28">
      <c r="T127" s="741">
        <v>130</v>
      </c>
      <c r="U127" s="764">
        <v>0.13</v>
      </c>
      <c r="V127" s="741">
        <v>22</v>
      </c>
      <c r="W127" s="763">
        <f t="shared" si="34"/>
        <v>2.8600000000000003</v>
      </c>
      <c r="Y127" s="741">
        <v>48</v>
      </c>
      <c r="Z127" s="764">
        <v>4.8000000000000001E-2</v>
      </c>
      <c r="AA127" s="741">
        <v>22</v>
      </c>
      <c r="AB127" s="763">
        <f t="shared" si="35"/>
        <v>1.056</v>
      </c>
    </row>
    <row r="128" spans="20:28">
      <c r="T128" s="741">
        <v>130</v>
      </c>
      <c r="U128" s="764">
        <v>0.13</v>
      </c>
      <c r="V128" s="741">
        <v>56</v>
      </c>
      <c r="W128" s="763">
        <f t="shared" si="34"/>
        <v>7.28</v>
      </c>
      <c r="Y128" s="741">
        <v>52</v>
      </c>
      <c r="Z128" s="764">
        <v>5.1999999999999998E-2</v>
      </c>
      <c r="AA128" s="741">
        <v>56</v>
      </c>
      <c r="AB128" s="763">
        <f t="shared" si="35"/>
        <v>2.9119999999999999</v>
      </c>
    </row>
    <row r="129" spans="20:28">
      <c r="T129" s="741">
        <v>130</v>
      </c>
      <c r="U129" s="764">
        <v>0.13</v>
      </c>
      <c r="V129" s="741">
        <v>20</v>
      </c>
      <c r="W129" s="763">
        <f t="shared" si="34"/>
        <v>2.6</v>
      </c>
      <c r="Y129" s="741">
        <v>69</v>
      </c>
      <c r="Z129" s="764">
        <v>6.9000000000000006E-2</v>
      </c>
      <c r="AA129" s="741">
        <v>20</v>
      </c>
      <c r="AB129" s="763">
        <f t="shared" si="35"/>
        <v>1.3800000000000001</v>
      </c>
    </row>
    <row r="130" spans="20:28">
      <c r="T130" s="741">
        <v>130</v>
      </c>
      <c r="U130" s="764">
        <v>0.13</v>
      </c>
      <c r="V130" s="741">
        <v>40</v>
      </c>
      <c r="W130" s="763">
        <f t="shared" si="34"/>
        <v>5.2</v>
      </c>
      <c r="Y130" s="741">
        <v>80</v>
      </c>
      <c r="Z130" s="764">
        <v>0.08</v>
      </c>
      <c r="AA130" s="741">
        <v>40</v>
      </c>
      <c r="AB130" s="763">
        <f t="shared" si="35"/>
        <v>3.2</v>
      </c>
    </row>
    <row r="131" spans="20:28">
      <c r="T131" s="741">
        <v>130</v>
      </c>
      <c r="U131" s="764">
        <v>0.13</v>
      </c>
      <c r="V131" s="741">
        <v>10</v>
      </c>
      <c r="W131" s="763">
        <f t="shared" si="34"/>
        <v>1.3</v>
      </c>
      <c r="Y131" s="741">
        <v>92</v>
      </c>
      <c r="Z131" s="764">
        <v>9.1999999999999998E-2</v>
      </c>
      <c r="AA131" s="741">
        <v>10</v>
      </c>
      <c r="AB131" s="763">
        <f t="shared" si="35"/>
        <v>0.91999999999999993</v>
      </c>
    </row>
    <row r="132" spans="20:28">
      <c r="T132" s="741">
        <v>130</v>
      </c>
      <c r="U132" s="764">
        <v>0.13</v>
      </c>
      <c r="V132" s="741">
        <v>20</v>
      </c>
      <c r="W132" s="763">
        <f t="shared" si="34"/>
        <v>2.6</v>
      </c>
      <c r="Y132" s="741">
        <v>99</v>
      </c>
      <c r="Z132" s="764">
        <v>9.9000000000000005E-2</v>
      </c>
      <c r="AA132" s="741">
        <v>20</v>
      </c>
      <c r="AB132" s="763">
        <f t="shared" si="35"/>
        <v>1.98</v>
      </c>
    </row>
    <row r="133" spans="20:28">
      <c r="T133" s="741">
        <v>130</v>
      </c>
      <c r="U133" s="764">
        <v>0.13</v>
      </c>
      <c r="V133" s="741">
        <v>2</v>
      </c>
      <c r="W133" s="763">
        <f t="shared" si="34"/>
        <v>0.26</v>
      </c>
      <c r="Y133" s="741">
        <v>133</v>
      </c>
      <c r="Z133" s="764">
        <v>0.13300000000000001</v>
      </c>
      <c r="AA133" s="741">
        <v>2</v>
      </c>
      <c r="AB133" s="763">
        <f t="shared" si="35"/>
        <v>0.26600000000000001</v>
      </c>
    </row>
    <row r="134" spans="20:28">
      <c r="T134" s="741">
        <v>320</v>
      </c>
      <c r="U134" s="764">
        <v>0.32</v>
      </c>
      <c r="V134" s="741">
        <v>18</v>
      </c>
      <c r="W134" s="763">
        <f t="shared" si="34"/>
        <v>5.76</v>
      </c>
      <c r="Y134" s="741">
        <v>46</v>
      </c>
      <c r="Z134" s="764">
        <v>4.5999999999999999E-2</v>
      </c>
      <c r="AA134" s="741">
        <v>18</v>
      </c>
      <c r="AB134" s="763">
        <f t="shared" si="35"/>
        <v>0.82799999999999996</v>
      </c>
    </row>
    <row r="135" spans="20:28">
      <c r="T135" s="741">
        <v>320</v>
      </c>
      <c r="U135" s="764">
        <v>0.32</v>
      </c>
      <c r="V135" s="741">
        <v>9</v>
      </c>
      <c r="W135" s="763">
        <f t="shared" si="34"/>
        <v>2.88</v>
      </c>
      <c r="Y135" s="741">
        <v>80</v>
      </c>
      <c r="Z135" s="764">
        <v>0.08</v>
      </c>
      <c r="AA135" s="741">
        <v>9</v>
      </c>
      <c r="AB135" s="763">
        <f t="shared" si="35"/>
        <v>0.72</v>
      </c>
    </row>
    <row r="136" spans="20:28">
      <c r="T136" s="741">
        <v>320</v>
      </c>
      <c r="U136" s="764">
        <v>0.32</v>
      </c>
      <c r="V136" s="741">
        <v>6</v>
      </c>
      <c r="W136" s="763">
        <f t="shared" si="34"/>
        <v>1.92</v>
      </c>
      <c r="Y136" s="741">
        <v>92</v>
      </c>
      <c r="Z136" s="764">
        <v>9.1999999999999998E-2</v>
      </c>
      <c r="AA136" s="741">
        <v>6</v>
      </c>
      <c r="AB136" s="763">
        <f t="shared" si="35"/>
        <v>0.55200000000000005</v>
      </c>
    </row>
    <row r="137" spans="20:28">
      <c r="T137" s="762">
        <v>43160</v>
      </c>
      <c r="U137" s="764" t="s">
        <v>768</v>
      </c>
      <c r="V137" s="741" t="s">
        <v>768</v>
      </c>
      <c r="W137" s="763" t="s">
        <v>768</v>
      </c>
      <c r="Y137" s="762">
        <v>43160</v>
      </c>
      <c r="Z137" s="764" t="s">
        <v>768</v>
      </c>
      <c r="AA137" s="741" t="s">
        <v>768</v>
      </c>
      <c r="AB137" s="763" t="s">
        <v>768</v>
      </c>
    </row>
    <row r="138" spans="20:28">
      <c r="T138" s="741">
        <v>130</v>
      </c>
      <c r="U138" s="764">
        <v>0.13</v>
      </c>
      <c r="V138" s="741">
        <v>22</v>
      </c>
      <c r="W138" s="763">
        <f>+U138*V138</f>
        <v>2.8600000000000003</v>
      </c>
      <c r="Y138" s="741">
        <v>35</v>
      </c>
      <c r="Z138" s="764">
        <v>3.5000000000000003E-2</v>
      </c>
      <c r="AA138" s="741">
        <v>22</v>
      </c>
      <c r="AB138" s="763">
        <f>+Z138*AA138</f>
        <v>0.77</v>
      </c>
    </row>
    <row r="139" spans="20:28">
      <c r="T139" s="741">
        <v>130</v>
      </c>
      <c r="U139" s="764">
        <v>0.13</v>
      </c>
      <c r="V139" s="741">
        <v>243</v>
      </c>
      <c r="W139" s="763">
        <f t="shared" ref="W139:W148" si="36">+U139*V139</f>
        <v>31.59</v>
      </c>
      <c r="Y139" s="741">
        <v>42</v>
      </c>
      <c r="Z139" s="764">
        <v>4.2000000000000003E-2</v>
      </c>
      <c r="AA139" s="741">
        <v>243</v>
      </c>
      <c r="AB139" s="763">
        <f t="shared" ref="AB139:AB148" si="37">+Z139*AA139</f>
        <v>10.206000000000001</v>
      </c>
    </row>
    <row r="140" spans="20:28">
      <c r="T140" s="741">
        <v>130</v>
      </c>
      <c r="U140" s="764">
        <v>0.13</v>
      </c>
      <c r="V140" s="741">
        <v>19</v>
      </c>
      <c r="W140" s="763">
        <f t="shared" si="36"/>
        <v>2.4700000000000002</v>
      </c>
      <c r="Y140" s="741">
        <v>46</v>
      </c>
      <c r="Z140" s="764">
        <v>4.5999999999999999E-2</v>
      </c>
      <c r="AA140" s="741">
        <v>19</v>
      </c>
      <c r="AB140" s="763">
        <f t="shared" si="37"/>
        <v>0.874</v>
      </c>
    </row>
    <row r="141" spans="20:28">
      <c r="T141" s="741">
        <v>130</v>
      </c>
      <c r="U141" s="764">
        <v>0.13</v>
      </c>
      <c r="V141" s="741">
        <v>19</v>
      </c>
      <c r="W141" s="763">
        <f t="shared" si="36"/>
        <v>2.4700000000000002</v>
      </c>
      <c r="Y141" s="741">
        <v>48</v>
      </c>
      <c r="Z141" s="764">
        <v>4.8000000000000001E-2</v>
      </c>
      <c r="AA141" s="741">
        <v>19</v>
      </c>
      <c r="AB141" s="763">
        <f t="shared" si="37"/>
        <v>0.91200000000000003</v>
      </c>
    </row>
    <row r="142" spans="20:28">
      <c r="T142" s="741">
        <v>130</v>
      </c>
      <c r="U142" s="764">
        <v>0.13</v>
      </c>
      <c r="V142" s="741">
        <v>22</v>
      </c>
      <c r="W142" s="763">
        <f t="shared" si="36"/>
        <v>2.8600000000000003</v>
      </c>
      <c r="Y142" s="741">
        <v>52</v>
      </c>
      <c r="Z142" s="764">
        <v>5.1999999999999998E-2</v>
      </c>
      <c r="AA142" s="741">
        <v>22</v>
      </c>
      <c r="AB142" s="763">
        <f t="shared" si="37"/>
        <v>1.1439999999999999</v>
      </c>
    </row>
    <row r="143" spans="20:28">
      <c r="T143" s="741">
        <v>130</v>
      </c>
      <c r="U143" s="764">
        <v>0.13</v>
      </c>
      <c r="V143" s="741">
        <v>21</v>
      </c>
      <c r="W143" s="763">
        <f t="shared" si="36"/>
        <v>2.73</v>
      </c>
      <c r="Y143" s="741">
        <v>54</v>
      </c>
      <c r="Z143" s="764">
        <v>5.3999999999999999E-2</v>
      </c>
      <c r="AA143" s="741">
        <v>21</v>
      </c>
      <c r="AB143" s="763">
        <f t="shared" si="37"/>
        <v>1.1339999999999999</v>
      </c>
    </row>
    <row r="144" spans="20:28">
      <c r="T144" s="741">
        <v>130</v>
      </c>
      <c r="U144" s="764">
        <v>0.13</v>
      </c>
      <c r="V144" s="741">
        <v>11</v>
      </c>
      <c r="W144" s="763">
        <f t="shared" si="36"/>
        <v>1.4300000000000002</v>
      </c>
      <c r="Y144" s="741">
        <v>69</v>
      </c>
      <c r="Z144" s="764">
        <v>6.9000000000000006E-2</v>
      </c>
      <c r="AA144" s="741">
        <v>11</v>
      </c>
      <c r="AB144" s="763">
        <f t="shared" si="37"/>
        <v>0.75900000000000012</v>
      </c>
    </row>
    <row r="145" spans="20:28">
      <c r="T145" s="741">
        <v>130</v>
      </c>
      <c r="U145" s="764">
        <v>0.13</v>
      </c>
      <c r="V145" s="741">
        <v>2</v>
      </c>
      <c r="W145" s="763">
        <f t="shared" si="36"/>
        <v>0.26</v>
      </c>
      <c r="Y145" s="741">
        <v>80</v>
      </c>
      <c r="Z145" s="764">
        <v>0.08</v>
      </c>
      <c r="AA145" s="741">
        <v>2</v>
      </c>
      <c r="AB145" s="763">
        <f t="shared" si="37"/>
        <v>0.16</v>
      </c>
    </row>
    <row r="146" spans="20:28">
      <c r="T146" s="741">
        <v>130</v>
      </c>
      <c r="U146" s="764">
        <v>0.13</v>
      </c>
      <c r="V146" s="741">
        <v>16</v>
      </c>
      <c r="W146" s="763">
        <f t="shared" si="36"/>
        <v>2.08</v>
      </c>
      <c r="Y146" s="741">
        <v>92</v>
      </c>
      <c r="Z146" s="764">
        <v>9.1999999999999998E-2</v>
      </c>
      <c r="AA146" s="741">
        <v>16</v>
      </c>
      <c r="AB146" s="763">
        <f t="shared" si="37"/>
        <v>1.472</v>
      </c>
    </row>
    <row r="147" spans="20:28">
      <c r="T147" s="741">
        <v>130</v>
      </c>
      <c r="U147" s="764">
        <v>0.13</v>
      </c>
      <c r="V147" s="741">
        <v>1</v>
      </c>
      <c r="W147" s="763">
        <f t="shared" si="36"/>
        <v>0.13</v>
      </c>
      <c r="Y147" s="741">
        <v>113</v>
      </c>
      <c r="Z147" s="764">
        <v>0.113</v>
      </c>
      <c r="AA147" s="741">
        <v>1</v>
      </c>
      <c r="AB147" s="763">
        <f t="shared" si="37"/>
        <v>0.113</v>
      </c>
    </row>
    <row r="148" spans="20:28">
      <c r="T148" s="741">
        <v>320</v>
      </c>
      <c r="U148" s="764">
        <v>0.32</v>
      </c>
      <c r="V148" s="741">
        <v>10</v>
      </c>
      <c r="W148" s="763">
        <f t="shared" si="36"/>
        <v>3.2</v>
      </c>
      <c r="Y148" s="741">
        <v>92</v>
      </c>
      <c r="Z148" s="764">
        <v>9.1999999999999998E-2</v>
      </c>
      <c r="AA148" s="741">
        <v>10</v>
      </c>
      <c r="AB148" s="763">
        <f t="shared" si="37"/>
        <v>0.91999999999999993</v>
      </c>
    </row>
    <row r="149" spans="20:28">
      <c r="T149" s="762">
        <v>43191</v>
      </c>
      <c r="U149" s="764" t="s">
        <v>768</v>
      </c>
      <c r="V149" s="741" t="s">
        <v>768</v>
      </c>
      <c r="W149" s="763" t="s">
        <v>768</v>
      </c>
      <c r="Y149" s="762">
        <v>43191</v>
      </c>
      <c r="Z149" s="764" t="s">
        <v>768</v>
      </c>
      <c r="AA149" s="741" t="s">
        <v>768</v>
      </c>
      <c r="AB149" s="763" t="s">
        <v>768</v>
      </c>
    </row>
    <row r="150" spans="20:28">
      <c r="T150" s="741">
        <v>130</v>
      </c>
      <c r="U150" s="764">
        <v>0.13</v>
      </c>
      <c r="V150" s="741">
        <v>19</v>
      </c>
      <c r="W150" s="763">
        <f>+U150*V150</f>
        <v>2.4700000000000002</v>
      </c>
      <c r="Y150" s="741">
        <v>35</v>
      </c>
      <c r="Z150" s="764">
        <v>3.5000000000000003E-2</v>
      </c>
      <c r="AA150" s="741">
        <v>19</v>
      </c>
      <c r="AB150" s="763">
        <f>+Z150*AA150</f>
        <v>0.66500000000000004</v>
      </c>
    </row>
    <row r="151" spans="20:28">
      <c r="T151" s="741">
        <v>130</v>
      </c>
      <c r="U151" s="764">
        <v>0.13</v>
      </c>
      <c r="V151" s="741">
        <v>27</v>
      </c>
      <c r="W151" s="763">
        <f t="shared" ref="W151:W154" si="38">+U151*V151</f>
        <v>3.5100000000000002</v>
      </c>
      <c r="Y151" s="741">
        <v>52</v>
      </c>
      <c r="Z151" s="764">
        <v>5.1999999999999998E-2</v>
      </c>
      <c r="AA151" s="741">
        <v>27</v>
      </c>
      <c r="AB151" s="763">
        <f t="shared" ref="AB151:AB154" si="39">+Z151*AA151</f>
        <v>1.4039999999999999</v>
      </c>
    </row>
    <row r="152" spans="20:28">
      <c r="T152" s="741">
        <v>130</v>
      </c>
      <c r="U152" s="764">
        <v>0.13</v>
      </c>
      <c r="V152" s="741">
        <v>2</v>
      </c>
      <c r="W152" s="763">
        <f t="shared" si="38"/>
        <v>0.26</v>
      </c>
      <c r="Y152" s="741">
        <v>80</v>
      </c>
      <c r="Z152" s="764">
        <v>0.08</v>
      </c>
      <c r="AA152" s="741">
        <v>2</v>
      </c>
      <c r="AB152" s="763">
        <f t="shared" si="39"/>
        <v>0.16</v>
      </c>
    </row>
    <row r="153" spans="20:28">
      <c r="T153" s="741">
        <v>190</v>
      </c>
      <c r="U153" s="764">
        <v>0.19</v>
      </c>
      <c r="V153" s="741">
        <v>2</v>
      </c>
      <c r="W153" s="763">
        <f t="shared" si="38"/>
        <v>0.38</v>
      </c>
      <c r="Y153" s="741">
        <v>80</v>
      </c>
      <c r="Z153" s="764">
        <v>0.08</v>
      </c>
      <c r="AA153" s="741">
        <v>2</v>
      </c>
      <c r="AB153" s="763">
        <f t="shared" si="39"/>
        <v>0.16</v>
      </c>
    </row>
    <row r="154" spans="20:28">
      <c r="T154" s="741">
        <v>190</v>
      </c>
      <c r="U154" s="764">
        <v>0.19</v>
      </c>
      <c r="V154" s="741">
        <v>3</v>
      </c>
      <c r="W154" s="763">
        <f t="shared" si="38"/>
        <v>0.57000000000000006</v>
      </c>
      <c r="Y154" s="741">
        <v>108</v>
      </c>
      <c r="Z154" s="764">
        <v>0.108</v>
      </c>
      <c r="AA154" s="741">
        <v>3</v>
      </c>
      <c r="AB154" s="763">
        <f t="shared" si="39"/>
        <v>0.32400000000000001</v>
      </c>
    </row>
    <row r="155" spans="20:28">
      <c r="T155" s="762">
        <v>43252</v>
      </c>
      <c r="U155" s="764" t="s">
        <v>768</v>
      </c>
      <c r="V155" s="741" t="s">
        <v>768</v>
      </c>
      <c r="W155" s="763" t="s">
        <v>768</v>
      </c>
      <c r="Y155" s="762">
        <v>43252</v>
      </c>
      <c r="Z155" s="764" t="s">
        <v>768</v>
      </c>
      <c r="AA155" s="741" t="s">
        <v>768</v>
      </c>
      <c r="AB155" s="763" t="s">
        <v>768</v>
      </c>
    </row>
    <row r="156" spans="20:28">
      <c r="T156" s="741">
        <v>130</v>
      </c>
      <c r="U156" s="764">
        <v>0.13</v>
      </c>
      <c r="V156" s="741">
        <v>1</v>
      </c>
      <c r="W156" s="763">
        <f>+U156*V156</f>
        <v>0.13</v>
      </c>
      <c r="Y156" s="741">
        <v>25</v>
      </c>
      <c r="Z156" s="764">
        <v>2.5000000000000001E-2</v>
      </c>
      <c r="AA156" s="741">
        <v>1</v>
      </c>
      <c r="AB156" s="763">
        <f>+Z156*AA156</f>
        <v>2.5000000000000001E-2</v>
      </c>
    </row>
    <row r="157" spans="20:28">
      <c r="T157" s="762">
        <v>43313</v>
      </c>
      <c r="U157" s="764" t="s">
        <v>768</v>
      </c>
      <c r="V157" s="741" t="s">
        <v>768</v>
      </c>
      <c r="W157" s="763" t="s">
        <v>768</v>
      </c>
      <c r="Y157" s="762">
        <v>43313</v>
      </c>
      <c r="Z157" s="764" t="s">
        <v>768</v>
      </c>
      <c r="AA157" s="741" t="s">
        <v>768</v>
      </c>
      <c r="AB157" s="763" t="s">
        <v>768</v>
      </c>
    </row>
    <row r="158" spans="20:28">
      <c r="T158" s="741">
        <v>130</v>
      </c>
      <c r="U158" s="764">
        <v>0.13</v>
      </c>
      <c r="V158" s="741">
        <v>22</v>
      </c>
      <c r="W158" s="763">
        <f>+U158*V158</f>
        <v>2.8600000000000003</v>
      </c>
      <c r="Y158" s="741">
        <v>52</v>
      </c>
      <c r="Z158" s="764">
        <v>5.1999999999999998E-2</v>
      </c>
      <c r="AA158" s="741">
        <v>22</v>
      </c>
      <c r="AB158" s="763">
        <f>+Z158*AA158</f>
        <v>1.1439999999999999</v>
      </c>
    </row>
    <row r="159" spans="20:28">
      <c r="T159" s="762">
        <v>43344</v>
      </c>
      <c r="U159" s="764" t="s">
        <v>768</v>
      </c>
      <c r="V159" s="741" t="s">
        <v>768</v>
      </c>
      <c r="W159" s="763" t="s">
        <v>768</v>
      </c>
      <c r="Y159" s="762">
        <v>43344</v>
      </c>
      <c r="Z159" s="764" t="s">
        <v>768</v>
      </c>
      <c r="AA159" s="741" t="s">
        <v>768</v>
      </c>
      <c r="AB159" s="763" t="s">
        <v>768</v>
      </c>
    </row>
    <row r="160" spans="20:28">
      <c r="T160" s="741">
        <v>130</v>
      </c>
      <c r="U160" s="764">
        <v>0.13</v>
      </c>
      <c r="V160" s="741">
        <v>16</v>
      </c>
      <c r="W160" s="763">
        <f>+U160*V160</f>
        <v>2.08</v>
      </c>
      <c r="Y160" s="741">
        <v>25</v>
      </c>
      <c r="Z160" s="764">
        <v>2.5000000000000001E-2</v>
      </c>
      <c r="AA160" s="741">
        <v>16</v>
      </c>
      <c r="AB160" s="763">
        <f>+Z160*AA160</f>
        <v>0.4</v>
      </c>
    </row>
    <row r="161" spans="20:28">
      <c r="T161" s="741">
        <v>130</v>
      </c>
      <c r="U161" s="764">
        <v>0.13</v>
      </c>
      <c r="V161" s="741">
        <v>44</v>
      </c>
      <c r="W161" s="763">
        <f t="shared" ref="W161:W164" si="40">+U161*V161</f>
        <v>5.7200000000000006</v>
      </c>
      <c r="Y161" s="741">
        <v>52</v>
      </c>
      <c r="Z161" s="764">
        <v>5.1999999999999998E-2</v>
      </c>
      <c r="AA161" s="741">
        <v>44</v>
      </c>
      <c r="AB161" s="763">
        <f t="shared" ref="AB161:AB164" si="41">+Z161*AA161</f>
        <v>2.2879999999999998</v>
      </c>
    </row>
    <row r="162" spans="20:28">
      <c r="T162" s="741">
        <v>190</v>
      </c>
      <c r="U162" s="764">
        <v>0.19</v>
      </c>
      <c r="V162" s="741">
        <v>1</v>
      </c>
      <c r="W162" s="763">
        <f t="shared" si="40"/>
        <v>0.19</v>
      </c>
      <c r="Y162" s="741">
        <v>75</v>
      </c>
      <c r="Z162" s="764">
        <v>7.4999999999999997E-2</v>
      </c>
      <c r="AA162" s="741">
        <v>1</v>
      </c>
      <c r="AB162" s="763">
        <f t="shared" si="41"/>
        <v>7.4999999999999997E-2</v>
      </c>
    </row>
    <row r="163" spans="20:28">
      <c r="T163" s="741">
        <v>190</v>
      </c>
      <c r="U163" s="764">
        <v>0.19</v>
      </c>
      <c r="V163" s="741">
        <v>27</v>
      </c>
      <c r="W163" s="763">
        <f t="shared" si="40"/>
        <v>5.13</v>
      </c>
      <c r="Y163" s="741">
        <v>80</v>
      </c>
      <c r="Z163" s="764">
        <v>0.08</v>
      </c>
      <c r="AA163" s="741">
        <v>27</v>
      </c>
      <c r="AB163" s="763">
        <f t="shared" si="41"/>
        <v>2.16</v>
      </c>
    </row>
    <row r="164" spans="20:28">
      <c r="T164" s="741">
        <v>130</v>
      </c>
      <c r="U164" s="764">
        <v>0.13</v>
      </c>
      <c r="V164" s="741">
        <v>13</v>
      </c>
      <c r="W164" s="763">
        <f t="shared" si="40"/>
        <v>1.69</v>
      </c>
      <c r="Y164" s="741">
        <v>92</v>
      </c>
      <c r="Z164" s="764">
        <v>9.1999999999999998E-2</v>
      </c>
      <c r="AA164" s="741">
        <v>13</v>
      </c>
      <c r="AB164" s="763">
        <f t="shared" si="41"/>
        <v>1.196</v>
      </c>
    </row>
    <row r="165" spans="20:28">
      <c r="T165" s="762">
        <v>43374</v>
      </c>
      <c r="U165" s="764" t="s">
        <v>768</v>
      </c>
      <c r="V165" s="741" t="s">
        <v>768</v>
      </c>
      <c r="W165" s="763" t="s">
        <v>768</v>
      </c>
      <c r="Y165" s="762">
        <v>43374</v>
      </c>
      <c r="Z165" s="764" t="s">
        <v>768</v>
      </c>
      <c r="AA165" s="741" t="s">
        <v>768</v>
      </c>
      <c r="AB165" s="763" t="s">
        <v>768</v>
      </c>
    </row>
    <row r="166" spans="20:28">
      <c r="T166" s="741">
        <v>130</v>
      </c>
      <c r="U166" s="764">
        <v>0.13</v>
      </c>
      <c r="V166" s="741">
        <v>2</v>
      </c>
      <c r="W166" s="763">
        <f>+U166*V166</f>
        <v>0.26</v>
      </c>
      <c r="Y166" s="741">
        <v>52</v>
      </c>
      <c r="Z166" s="764">
        <v>5.1999999999999998E-2</v>
      </c>
      <c r="AA166" s="741">
        <v>2</v>
      </c>
      <c r="AB166" s="763">
        <f>+Z166*AA166</f>
        <v>0.104</v>
      </c>
    </row>
    <row r="167" spans="20:28">
      <c r="T167" s="741">
        <v>320</v>
      </c>
      <c r="U167" s="764">
        <v>0.32</v>
      </c>
      <c r="V167" s="741">
        <v>16</v>
      </c>
      <c r="W167" s="763">
        <f t="shared" ref="W167:W174" si="42">+U167*V167</f>
        <v>5.12</v>
      </c>
      <c r="Y167" s="741">
        <v>158</v>
      </c>
      <c r="Z167" s="764">
        <v>0.158</v>
      </c>
      <c r="AA167" s="741">
        <v>16</v>
      </c>
      <c r="AB167" s="763">
        <f t="shared" ref="AB167:AB174" si="43">+Z167*AA167</f>
        <v>2.528</v>
      </c>
    </row>
    <row r="168" spans="20:28">
      <c r="T168" s="741">
        <v>320</v>
      </c>
      <c r="U168" s="764">
        <v>0.32</v>
      </c>
      <c r="V168" s="741">
        <v>14</v>
      </c>
      <c r="W168" s="763">
        <f t="shared" si="42"/>
        <v>4.4800000000000004</v>
      </c>
      <c r="Y168" s="741">
        <v>113</v>
      </c>
      <c r="Z168" s="764">
        <v>0.113</v>
      </c>
      <c r="AA168" s="741">
        <v>14</v>
      </c>
      <c r="AB168" s="763">
        <f t="shared" si="43"/>
        <v>1.5820000000000001</v>
      </c>
    </row>
    <row r="169" spans="20:28">
      <c r="T169" s="741">
        <v>320</v>
      </c>
      <c r="U169" s="764">
        <v>0.32</v>
      </c>
      <c r="V169" s="741">
        <v>11</v>
      </c>
      <c r="W169" s="763">
        <f t="shared" si="42"/>
        <v>3.52</v>
      </c>
      <c r="Y169" s="741">
        <v>133</v>
      </c>
      <c r="Z169" s="764">
        <v>0.13300000000000001</v>
      </c>
      <c r="AA169" s="741">
        <v>11</v>
      </c>
      <c r="AB169" s="763">
        <f t="shared" si="43"/>
        <v>1.4630000000000001</v>
      </c>
    </row>
    <row r="170" spans="20:28">
      <c r="T170" s="741">
        <v>130</v>
      </c>
      <c r="U170" s="764">
        <v>0.13</v>
      </c>
      <c r="V170" s="741">
        <v>15</v>
      </c>
      <c r="W170" s="763">
        <f t="shared" si="42"/>
        <v>1.9500000000000002</v>
      </c>
      <c r="Y170" s="741">
        <v>35</v>
      </c>
      <c r="Z170" s="764">
        <v>3.5000000000000003E-2</v>
      </c>
      <c r="AA170" s="741">
        <v>15</v>
      </c>
      <c r="AB170" s="763">
        <f t="shared" si="43"/>
        <v>0.52500000000000002</v>
      </c>
    </row>
    <row r="171" spans="20:28">
      <c r="T171" s="741">
        <v>130</v>
      </c>
      <c r="U171" s="764">
        <v>0.13</v>
      </c>
      <c r="V171" s="741">
        <v>12</v>
      </c>
      <c r="W171" s="763">
        <f t="shared" si="42"/>
        <v>1.56</v>
      </c>
      <c r="Y171" s="741">
        <v>46</v>
      </c>
      <c r="Z171" s="764">
        <v>4.5999999999999999E-2</v>
      </c>
      <c r="AA171" s="741">
        <v>12</v>
      </c>
      <c r="AB171" s="763">
        <f t="shared" si="43"/>
        <v>0.55200000000000005</v>
      </c>
    </row>
    <row r="172" spans="20:28">
      <c r="T172" s="741">
        <v>130</v>
      </c>
      <c r="U172" s="764">
        <v>0.13</v>
      </c>
      <c r="V172" s="741">
        <v>1</v>
      </c>
      <c r="W172" s="763">
        <f t="shared" si="42"/>
        <v>0.13</v>
      </c>
      <c r="Y172" s="741">
        <v>54</v>
      </c>
      <c r="Z172" s="764">
        <v>5.3999999999999999E-2</v>
      </c>
      <c r="AA172" s="741">
        <v>1</v>
      </c>
      <c r="AB172" s="763">
        <f t="shared" si="43"/>
        <v>5.3999999999999999E-2</v>
      </c>
    </row>
    <row r="173" spans="20:28">
      <c r="T173" s="741">
        <v>130</v>
      </c>
      <c r="U173" s="764">
        <v>0.13</v>
      </c>
      <c r="V173" s="741">
        <v>6</v>
      </c>
      <c r="W173" s="763">
        <f t="shared" si="42"/>
        <v>0.78</v>
      </c>
      <c r="Y173" s="741">
        <v>60</v>
      </c>
      <c r="Z173" s="764">
        <v>0.06</v>
      </c>
      <c r="AA173" s="741">
        <v>6</v>
      </c>
      <c r="AB173" s="763">
        <f t="shared" si="43"/>
        <v>0.36</v>
      </c>
    </row>
    <row r="174" spans="20:28">
      <c r="T174" s="741">
        <v>320</v>
      </c>
      <c r="U174" s="764">
        <v>0.32</v>
      </c>
      <c r="V174" s="741">
        <v>7</v>
      </c>
      <c r="W174" s="763">
        <f t="shared" si="42"/>
        <v>2.2400000000000002</v>
      </c>
      <c r="Y174" s="741">
        <v>65</v>
      </c>
      <c r="Z174" s="764">
        <v>6.5000000000000002E-2</v>
      </c>
      <c r="AA174" s="741">
        <v>7</v>
      </c>
      <c r="AB174" s="763">
        <f t="shared" si="43"/>
        <v>0.45500000000000002</v>
      </c>
    </row>
    <row r="175" spans="20:28">
      <c r="T175" s="762">
        <v>43405</v>
      </c>
      <c r="U175" s="764" t="s">
        <v>768</v>
      </c>
      <c r="V175" s="741" t="s">
        <v>768</v>
      </c>
      <c r="W175" s="763" t="s">
        <v>768</v>
      </c>
      <c r="Y175" s="762">
        <v>43405</v>
      </c>
      <c r="Z175" s="764" t="s">
        <v>768</v>
      </c>
      <c r="AA175" s="741" t="s">
        <v>768</v>
      </c>
      <c r="AB175" s="763" t="s">
        <v>768</v>
      </c>
    </row>
    <row r="176" spans="20:28">
      <c r="T176" s="741">
        <v>320</v>
      </c>
      <c r="U176" s="764">
        <v>0.32</v>
      </c>
      <c r="V176" s="741">
        <v>2</v>
      </c>
      <c r="W176" s="763">
        <f>+U176*V176</f>
        <v>0.64</v>
      </c>
      <c r="Y176" s="741">
        <v>113</v>
      </c>
      <c r="Z176" s="741">
        <v>0.113</v>
      </c>
      <c r="AA176" s="741">
        <v>2</v>
      </c>
      <c r="AB176" s="763">
        <f>+Z176*AA176</f>
        <v>0.22600000000000001</v>
      </c>
    </row>
    <row r="177" spans="20:28">
      <c r="T177" s="741">
        <v>320</v>
      </c>
      <c r="U177" s="764">
        <v>0.32</v>
      </c>
      <c r="V177" s="741">
        <v>2</v>
      </c>
      <c r="W177" s="763">
        <f t="shared" ref="W177:W181" si="44">+U177*V177</f>
        <v>0.64</v>
      </c>
      <c r="Y177" s="741">
        <v>158</v>
      </c>
      <c r="Z177" s="741">
        <v>0.158</v>
      </c>
      <c r="AA177" s="741">
        <v>2</v>
      </c>
      <c r="AB177" s="763">
        <f t="shared" ref="AB177:AB181" si="45">+Z177*AA177</f>
        <v>0.316</v>
      </c>
    </row>
    <row r="178" spans="20:28">
      <c r="T178" s="741">
        <v>130</v>
      </c>
      <c r="U178" s="764">
        <v>0.13</v>
      </c>
      <c r="V178" s="741">
        <v>22</v>
      </c>
      <c r="W178" s="763">
        <f t="shared" si="44"/>
        <v>2.8600000000000003</v>
      </c>
      <c r="Y178" s="741">
        <v>41</v>
      </c>
      <c r="Z178" s="741">
        <v>4.1000000000000002E-2</v>
      </c>
      <c r="AA178" s="741">
        <v>22</v>
      </c>
      <c r="AB178" s="763">
        <f t="shared" si="45"/>
        <v>0.90200000000000002</v>
      </c>
    </row>
    <row r="179" spans="20:28">
      <c r="T179" s="741">
        <v>130</v>
      </c>
      <c r="U179" s="764">
        <v>0.13</v>
      </c>
      <c r="V179" s="741">
        <v>1</v>
      </c>
      <c r="W179" s="763">
        <f t="shared" si="44"/>
        <v>0.13</v>
      </c>
      <c r="Y179" s="741">
        <v>52</v>
      </c>
      <c r="Z179" s="741">
        <v>5.1999999999999998E-2</v>
      </c>
      <c r="AA179" s="741">
        <v>1</v>
      </c>
      <c r="AB179" s="763">
        <f t="shared" si="45"/>
        <v>5.1999999999999998E-2</v>
      </c>
    </row>
    <row r="180" spans="20:28">
      <c r="T180" s="741">
        <v>320</v>
      </c>
      <c r="U180" s="764">
        <v>0.32</v>
      </c>
      <c r="V180" s="741">
        <v>32</v>
      </c>
      <c r="W180" s="763">
        <f t="shared" si="44"/>
        <v>10.24</v>
      </c>
      <c r="Y180" s="741">
        <v>65</v>
      </c>
      <c r="Z180" s="741">
        <v>6.5000000000000002E-2</v>
      </c>
      <c r="AA180" s="741">
        <v>32</v>
      </c>
      <c r="AB180" s="763">
        <f t="shared" si="45"/>
        <v>2.08</v>
      </c>
    </row>
    <row r="181" spans="20:28">
      <c r="T181" s="741">
        <v>130</v>
      </c>
      <c r="U181" s="764">
        <v>0.13</v>
      </c>
      <c r="V181" s="741">
        <v>4</v>
      </c>
      <c r="W181" s="763">
        <f t="shared" si="44"/>
        <v>0.52</v>
      </c>
      <c r="Y181" s="741">
        <v>69</v>
      </c>
      <c r="Z181" s="741">
        <v>6.9000000000000006E-2</v>
      </c>
      <c r="AA181" s="741">
        <v>4</v>
      </c>
      <c r="AB181" s="763">
        <f t="shared" si="45"/>
        <v>0.27600000000000002</v>
      </c>
    </row>
    <row r="183" spans="20:28">
      <c r="T183" s="741" t="s">
        <v>26</v>
      </c>
      <c r="U183" s="764"/>
      <c r="V183" s="763">
        <f>SUM(V28:V181)</f>
        <v>11381</v>
      </c>
      <c r="W183" s="763">
        <f t="shared" ref="W183:AB183" si="46">SUM(W28:W181)</f>
        <v>1946.6099999999997</v>
      </c>
      <c r="X183" s="12" t="s">
        <v>768</v>
      </c>
      <c r="Y183" s="741" t="s">
        <v>768</v>
      </c>
      <c r="Z183" s="741" t="s">
        <v>768</v>
      </c>
      <c r="AA183" s="763">
        <f t="shared" si="46"/>
        <v>11381</v>
      </c>
      <c r="AB183" s="763">
        <f t="shared" si="46"/>
        <v>650.70200000000023</v>
      </c>
    </row>
  </sheetData>
  <mergeCells count="2">
    <mergeCell ref="B24:R24"/>
    <mergeCell ref="B18:AG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59"/>
  <sheetViews>
    <sheetView zoomScale="80" zoomScaleNormal="80" workbookViewId="0">
      <pane ySplit="16" topLeftCell="A17" activePane="bottomLeft" state="frozen"/>
      <selection pane="bottomLeft" activeCell="C39" sqref="C39"/>
    </sheetView>
  </sheetViews>
  <sheetFormatPr defaultColWidth="9.15234375" defaultRowHeight="14.6"/>
  <cols>
    <col min="1" max="1" width="9.15234375" style="12"/>
    <col min="2" max="2" width="36.84375" style="703" customWidth="1"/>
    <col min="3" max="3" width="9.15234375" style="10"/>
    <col min="4" max="16384" width="9.15234375" style="12"/>
  </cols>
  <sheetData>
    <row r="16" spans="2:21" ht="26.25" customHeight="1">
      <c r="B16" s="704" t="s">
        <v>561</v>
      </c>
      <c r="C16" s="1049" t="s">
        <v>505</v>
      </c>
      <c r="D16" s="1050"/>
      <c r="E16" s="1050"/>
      <c r="F16" s="1050"/>
      <c r="G16" s="1050"/>
      <c r="H16" s="1050"/>
      <c r="I16" s="1050"/>
      <c r="J16" s="1050"/>
      <c r="K16" s="1050"/>
      <c r="L16" s="1050"/>
      <c r="M16" s="1050"/>
      <c r="N16" s="1050"/>
      <c r="O16" s="1050"/>
      <c r="P16" s="1050"/>
      <c r="Q16" s="1050"/>
      <c r="R16" s="1050"/>
      <c r="S16" s="1050"/>
      <c r="T16" s="1050"/>
      <c r="U16" s="1050"/>
    </row>
    <row r="17" spans="2:21" ht="55.5" customHeight="1">
      <c r="B17" s="705" t="s">
        <v>633</v>
      </c>
      <c r="C17" s="1051" t="s">
        <v>716</v>
      </c>
      <c r="D17" s="1051"/>
      <c r="E17" s="1051"/>
      <c r="F17" s="1051"/>
      <c r="G17" s="1051"/>
      <c r="H17" s="1051"/>
      <c r="I17" s="1051"/>
      <c r="J17" s="1051"/>
      <c r="K17" s="1051"/>
      <c r="L17" s="1051"/>
      <c r="M17" s="1051"/>
      <c r="N17" s="1051"/>
      <c r="O17" s="1051"/>
      <c r="P17" s="1051"/>
      <c r="Q17" s="1051"/>
      <c r="R17" s="1051"/>
      <c r="S17" s="1051"/>
      <c r="T17" s="1051"/>
      <c r="U17" s="1052"/>
    </row>
    <row r="18" spans="2:21" ht="15.45">
      <c r="B18" s="706"/>
      <c r="C18" s="707"/>
      <c r="D18" s="708"/>
      <c r="E18" s="708"/>
      <c r="F18" s="708"/>
      <c r="G18" s="708"/>
      <c r="H18" s="708"/>
      <c r="I18" s="708"/>
      <c r="J18" s="708"/>
      <c r="K18" s="708"/>
      <c r="L18" s="708"/>
      <c r="M18" s="708"/>
      <c r="N18" s="708"/>
      <c r="O18" s="708"/>
      <c r="P18" s="708"/>
      <c r="Q18" s="708"/>
      <c r="R18" s="708"/>
      <c r="S18" s="708"/>
      <c r="T18" s="708"/>
      <c r="U18" s="709"/>
    </row>
    <row r="19" spans="2:21" ht="15.45">
      <c r="B19" s="706"/>
      <c r="C19" s="707" t="s">
        <v>637</v>
      </c>
      <c r="D19" s="708"/>
      <c r="E19" s="708"/>
      <c r="F19" s="708"/>
      <c r="G19" s="708"/>
      <c r="H19" s="708"/>
      <c r="I19" s="708"/>
      <c r="J19" s="708"/>
      <c r="K19" s="708"/>
      <c r="L19" s="708"/>
      <c r="M19" s="708"/>
      <c r="N19" s="708"/>
      <c r="O19" s="708"/>
      <c r="P19" s="708"/>
      <c r="Q19" s="708"/>
      <c r="R19" s="708"/>
      <c r="S19" s="708"/>
      <c r="T19" s="708"/>
      <c r="U19" s="709"/>
    </row>
    <row r="20" spans="2:21" ht="15.45">
      <c r="B20" s="706"/>
      <c r="C20" s="707"/>
      <c r="D20" s="708"/>
      <c r="E20" s="708"/>
      <c r="F20" s="708"/>
      <c r="G20" s="708"/>
      <c r="H20" s="708"/>
      <c r="I20" s="708"/>
      <c r="J20" s="708"/>
      <c r="K20" s="708"/>
      <c r="L20" s="708"/>
      <c r="M20" s="708"/>
      <c r="N20" s="708"/>
      <c r="O20" s="708"/>
      <c r="P20" s="708"/>
      <c r="Q20" s="708"/>
      <c r="R20" s="708"/>
      <c r="S20" s="708"/>
      <c r="T20" s="708"/>
      <c r="U20" s="709"/>
    </row>
    <row r="21" spans="2:21" ht="15.45">
      <c r="B21" s="706"/>
      <c r="C21" s="707" t="s">
        <v>634</v>
      </c>
      <c r="D21" s="708"/>
      <c r="E21" s="708"/>
      <c r="F21" s="708"/>
      <c r="G21" s="708"/>
      <c r="H21" s="708"/>
      <c r="I21" s="708"/>
      <c r="J21" s="708"/>
      <c r="K21" s="708"/>
      <c r="L21" s="708"/>
      <c r="M21" s="708"/>
      <c r="N21" s="708"/>
      <c r="O21" s="708"/>
      <c r="P21" s="708"/>
      <c r="Q21" s="708"/>
      <c r="R21" s="708"/>
      <c r="S21" s="708"/>
      <c r="T21" s="708"/>
      <c r="U21" s="709"/>
    </row>
    <row r="22" spans="2:21" ht="15.45">
      <c r="B22" s="706"/>
      <c r="C22" s="707"/>
      <c r="D22" s="708"/>
      <c r="E22" s="708"/>
      <c r="F22" s="708"/>
      <c r="G22" s="708"/>
      <c r="H22" s="708"/>
      <c r="I22" s="708"/>
      <c r="J22" s="708"/>
      <c r="K22" s="708"/>
      <c r="L22" s="708"/>
      <c r="M22" s="708"/>
      <c r="N22" s="708"/>
      <c r="O22" s="708"/>
      <c r="P22" s="708"/>
      <c r="Q22" s="708"/>
      <c r="R22" s="708"/>
      <c r="S22" s="708"/>
      <c r="T22" s="708"/>
      <c r="U22" s="709"/>
    </row>
    <row r="23" spans="2:21" ht="30" customHeight="1">
      <c r="B23" s="706"/>
      <c r="C23" s="1048" t="s">
        <v>635</v>
      </c>
      <c r="D23" s="1048"/>
      <c r="E23" s="1048"/>
      <c r="F23" s="1048"/>
      <c r="G23" s="1048"/>
      <c r="H23" s="1048"/>
      <c r="I23" s="1048"/>
      <c r="J23" s="1048"/>
      <c r="K23" s="1048"/>
      <c r="L23" s="1048"/>
      <c r="M23" s="1048"/>
      <c r="N23" s="1048"/>
      <c r="O23" s="1048"/>
      <c r="P23" s="1048"/>
      <c r="Q23" s="1048"/>
      <c r="R23" s="1048"/>
      <c r="S23" s="1048"/>
      <c r="T23" s="708"/>
      <c r="U23" s="709"/>
    </row>
    <row r="24" spans="2:21" ht="15.45">
      <c r="B24" s="706"/>
      <c r="C24" s="707"/>
      <c r="D24" s="708"/>
      <c r="E24" s="708"/>
      <c r="F24" s="708"/>
      <c r="G24" s="708"/>
      <c r="H24" s="708"/>
      <c r="I24" s="708"/>
      <c r="J24" s="708"/>
      <c r="K24" s="708"/>
      <c r="L24" s="708"/>
      <c r="M24" s="708"/>
      <c r="N24" s="708"/>
      <c r="O24" s="708"/>
      <c r="P24" s="708"/>
      <c r="Q24" s="708"/>
      <c r="R24" s="708"/>
      <c r="S24" s="708"/>
      <c r="T24" s="708"/>
      <c r="U24" s="709"/>
    </row>
    <row r="25" spans="2:21" ht="15.45">
      <c r="B25" s="706"/>
      <c r="C25" s="707" t="s">
        <v>638</v>
      </c>
      <c r="D25" s="708"/>
      <c r="E25" s="708"/>
      <c r="F25" s="708"/>
      <c r="G25" s="708"/>
      <c r="H25" s="708"/>
      <c r="I25" s="708"/>
      <c r="J25" s="708"/>
      <c r="K25" s="708"/>
      <c r="L25" s="708"/>
      <c r="M25" s="708"/>
      <c r="N25" s="708"/>
      <c r="O25" s="708"/>
      <c r="P25" s="708"/>
      <c r="Q25" s="708"/>
      <c r="R25" s="708"/>
      <c r="S25" s="708"/>
      <c r="T25" s="708"/>
      <c r="U25" s="709"/>
    </row>
    <row r="26" spans="2:21" ht="15.45">
      <c r="B26" s="706"/>
      <c r="C26" s="707"/>
      <c r="D26" s="708"/>
      <c r="E26" s="708"/>
      <c r="F26" s="708"/>
      <c r="G26" s="708"/>
      <c r="H26" s="708"/>
      <c r="I26" s="708"/>
      <c r="J26" s="708"/>
      <c r="K26" s="708"/>
      <c r="L26" s="708"/>
      <c r="M26" s="708"/>
      <c r="N26" s="708"/>
      <c r="O26" s="708"/>
      <c r="P26" s="708"/>
      <c r="Q26" s="708"/>
      <c r="R26" s="708"/>
      <c r="S26" s="708"/>
      <c r="T26" s="708"/>
      <c r="U26" s="709"/>
    </row>
    <row r="27" spans="2:21" ht="31.5" customHeight="1">
      <c r="B27" s="706"/>
      <c r="C27" s="1048" t="s">
        <v>636</v>
      </c>
      <c r="D27" s="1048"/>
      <c r="E27" s="1048"/>
      <c r="F27" s="1048"/>
      <c r="G27" s="1048"/>
      <c r="H27" s="1048"/>
      <c r="I27" s="1048"/>
      <c r="J27" s="1048"/>
      <c r="K27" s="1048"/>
      <c r="L27" s="1048"/>
      <c r="M27" s="1048"/>
      <c r="N27" s="1048"/>
      <c r="O27" s="1048"/>
      <c r="P27" s="1048"/>
      <c r="Q27" s="1048"/>
      <c r="R27" s="1048"/>
      <c r="S27" s="1048"/>
      <c r="T27" s="1048"/>
      <c r="U27" s="1053"/>
    </row>
    <row r="28" spans="2:21" ht="15.45">
      <c r="B28" s="706"/>
      <c r="C28" s="707"/>
      <c r="D28" s="708"/>
      <c r="E28" s="708"/>
      <c r="F28" s="708"/>
      <c r="G28" s="708"/>
      <c r="H28" s="708"/>
      <c r="I28" s="708"/>
      <c r="J28" s="708"/>
      <c r="K28" s="708"/>
      <c r="L28" s="708"/>
      <c r="M28" s="708"/>
      <c r="N28" s="708"/>
      <c r="O28" s="708"/>
      <c r="P28" s="708"/>
      <c r="Q28" s="708"/>
      <c r="R28" s="708"/>
      <c r="S28" s="708"/>
      <c r="T28" s="708"/>
      <c r="U28" s="709"/>
    </row>
    <row r="29" spans="2:21" ht="31.5" customHeight="1">
      <c r="B29" s="706"/>
      <c r="C29" s="1048" t="s">
        <v>639</v>
      </c>
      <c r="D29" s="1048"/>
      <c r="E29" s="1048"/>
      <c r="F29" s="1048"/>
      <c r="G29" s="1048"/>
      <c r="H29" s="1048"/>
      <c r="I29" s="1048"/>
      <c r="J29" s="1048"/>
      <c r="K29" s="1048"/>
      <c r="L29" s="1048"/>
      <c r="M29" s="1048"/>
      <c r="N29" s="1048"/>
      <c r="O29" s="1048"/>
      <c r="P29" s="1048"/>
      <c r="Q29" s="1048"/>
      <c r="R29" s="1048"/>
      <c r="S29" s="1048"/>
      <c r="T29" s="1048"/>
      <c r="U29" s="1053"/>
    </row>
    <row r="30" spans="2:21" ht="15.45">
      <c r="B30" s="706"/>
      <c r="C30" s="707"/>
      <c r="D30" s="708"/>
      <c r="E30" s="708"/>
      <c r="F30" s="708"/>
      <c r="G30" s="708"/>
      <c r="H30" s="708"/>
      <c r="I30" s="708"/>
      <c r="J30" s="708"/>
      <c r="K30" s="708"/>
      <c r="L30" s="708"/>
      <c r="M30" s="708"/>
      <c r="N30" s="708"/>
      <c r="O30" s="708"/>
      <c r="P30" s="708"/>
      <c r="Q30" s="708"/>
      <c r="R30" s="708"/>
      <c r="S30" s="708"/>
      <c r="T30" s="708"/>
      <c r="U30" s="709"/>
    </row>
    <row r="31" spans="2:21" ht="15.45">
      <c r="B31" s="706"/>
      <c r="C31" s="707" t="s">
        <v>640</v>
      </c>
      <c r="D31" s="708"/>
      <c r="E31" s="708"/>
      <c r="F31" s="708"/>
      <c r="G31" s="708"/>
      <c r="H31" s="708"/>
      <c r="I31" s="708"/>
      <c r="J31" s="708"/>
      <c r="K31" s="708"/>
      <c r="L31" s="708"/>
      <c r="M31" s="708"/>
      <c r="N31" s="708"/>
      <c r="O31" s="708"/>
      <c r="P31" s="708"/>
      <c r="Q31" s="708"/>
      <c r="R31" s="708"/>
      <c r="S31" s="708"/>
      <c r="T31" s="708"/>
      <c r="U31" s="709"/>
    </row>
    <row r="32" spans="2:21" ht="15.45">
      <c r="B32" s="710"/>
      <c r="C32" s="711"/>
      <c r="D32" s="712"/>
      <c r="E32" s="712"/>
      <c r="F32" s="712"/>
      <c r="G32" s="712"/>
      <c r="H32" s="712"/>
      <c r="I32" s="712"/>
      <c r="J32" s="712"/>
      <c r="K32" s="712"/>
      <c r="L32" s="712"/>
      <c r="M32" s="712"/>
      <c r="N32" s="712"/>
      <c r="O32" s="712"/>
      <c r="P32" s="712"/>
      <c r="Q32" s="712"/>
      <c r="R32" s="712"/>
      <c r="S32" s="712"/>
      <c r="T32" s="712"/>
      <c r="U32" s="713"/>
    </row>
    <row r="33" spans="2:21" ht="39" customHeight="1">
      <c r="B33" s="714" t="s">
        <v>641</v>
      </c>
      <c r="C33" s="1054" t="s">
        <v>642</v>
      </c>
      <c r="D33" s="1054"/>
      <c r="E33" s="1054"/>
      <c r="F33" s="1054"/>
      <c r="G33" s="1054"/>
      <c r="H33" s="1054"/>
      <c r="I33" s="1054"/>
      <c r="J33" s="1054"/>
      <c r="K33" s="1054"/>
      <c r="L33" s="1054"/>
      <c r="M33" s="1054"/>
      <c r="N33" s="1054"/>
      <c r="O33" s="1054"/>
      <c r="P33" s="1054"/>
      <c r="Q33" s="1054"/>
      <c r="R33" s="1054"/>
      <c r="S33" s="1054"/>
      <c r="T33" s="1054"/>
      <c r="U33" s="1055"/>
    </row>
    <row r="34" spans="2:21">
      <c r="B34" s="715"/>
      <c r="C34" s="716"/>
      <c r="D34" s="716"/>
      <c r="E34" s="716"/>
      <c r="F34" s="716"/>
      <c r="G34" s="716"/>
      <c r="H34" s="716"/>
      <c r="I34" s="716"/>
      <c r="J34" s="716"/>
      <c r="K34" s="716"/>
      <c r="L34" s="716"/>
      <c r="M34" s="716"/>
      <c r="N34" s="716"/>
      <c r="O34" s="716"/>
      <c r="P34" s="716"/>
      <c r="Q34" s="716"/>
      <c r="R34" s="716"/>
      <c r="S34" s="716"/>
      <c r="T34" s="716"/>
      <c r="U34" s="717"/>
    </row>
    <row r="35" spans="2:21" ht="15.45">
      <c r="B35" s="718" t="s">
        <v>643</v>
      </c>
      <c r="C35" s="719" t="s">
        <v>644</v>
      </c>
      <c r="D35" s="708"/>
      <c r="E35" s="708"/>
      <c r="F35" s="708"/>
      <c r="G35" s="708"/>
      <c r="H35" s="708"/>
      <c r="I35" s="708"/>
      <c r="J35" s="708"/>
      <c r="K35" s="708"/>
      <c r="L35" s="708"/>
      <c r="M35" s="708"/>
      <c r="N35" s="708"/>
      <c r="O35" s="708"/>
      <c r="P35" s="708"/>
      <c r="Q35" s="708"/>
      <c r="R35" s="708"/>
      <c r="S35" s="708"/>
      <c r="T35" s="708"/>
      <c r="U35" s="709"/>
    </row>
    <row r="36" spans="2:21">
      <c r="B36" s="720"/>
      <c r="C36" s="712"/>
      <c r="D36" s="712"/>
      <c r="E36" s="712"/>
      <c r="F36" s="712"/>
      <c r="G36" s="712"/>
      <c r="H36" s="712"/>
      <c r="I36" s="712"/>
      <c r="J36" s="712"/>
      <c r="K36" s="712"/>
      <c r="L36" s="712"/>
      <c r="M36" s="712"/>
      <c r="N36" s="712"/>
      <c r="O36" s="712"/>
      <c r="P36" s="712"/>
      <c r="Q36" s="712"/>
      <c r="R36" s="712"/>
      <c r="S36" s="712"/>
      <c r="T36" s="712"/>
      <c r="U36" s="713"/>
    </row>
    <row r="37" spans="2:21" ht="34.5" customHeight="1">
      <c r="B37" s="705" t="s">
        <v>645</v>
      </c>
      <c r="C37" s="1056" t="s">
        <v>646</v>
      </c>
      <c r="D37" s="1056"/>
      <c r="E37" s="1056"/>
      <c r="F37" s="1056"/>
      <c r="G37" s="1056"/>
      <c r="H37" s="1056"/>
      <c r="I37" s="1056"/>
      <c r="J37" s="1056"/>
      <c r="K37" s="1056"/>
      <c r="L37" s="1056"/>
      <c r="M37" s="1056"/>
      <c r="N37" s="1056"/>
      <c r="O37" s="1056"/>
      <c r="P37" s="1056"/>
      <c r="Q37" s="1056"/>
      <c r="R37" s="1056"/>
      <c r="S37" s="1056"/>
      <c r="T37" s="1056"/>
      <c r="U37" s="1057"/>
    </row>
    <row r="38" spans="2:21">
      <c r="B38" s="720"/>
      <c r="C38" s="712"/>
      <c r="D38" s="712"/>
      <c r="E38" s="712"/>
      <c r="F38" s="712"/>
      <c r="G38" s="712"/>
      <c r="H38" s="712"/>
      <c r="I38" s="712"/>
      <c r="J38" s="712"/>
      <c r="K38" s="712"/>
      <c r="L38" s="712"/>
      <c r="M38" s="712"/>
      <c r="N38" s="712"/>
      <c r="O38" s="712"/>
      <c r="P38" s="712"/>
      <c r="Q38" s="712"/>
      <c r="R38" s="712"/>
      <c r="S38" s="712"/>
      <c r="T38" s="712"/>
      <c r="U38" s="713"/>
    </row>
    <row r="39" spans="2:21" ht="15.45">
      <c r="B39" s="705" t="s">
        <v>647</v>
      </c>
      <c r="C39" s="721" t="s">
        <v>648</v>
      </c>
      <c r="D39" s="716"/>
      <c r="E39" s="716"/>
      <c r="F39" s="716"/>
      <c r="G39" s="716"/>
      <c r="H39" s="716"/>
      <c r="I39" s="716"/>
      <c r="J39" s="716"/>
      <c r="K39" s="716"/>
      <c r="L39" s="716"/>
      <c r="M39" s="716"/>
      <c r="N39" s="716"/>
      <c r="O39" s="716"/>
      <c r="P39" s="716"/>
      <c r="Q39" s="716"/>
      <c r="R39" s="716"/>
      <c r="S39" s="716"/>
      <c r="T39" s="716"/>
      <c r="U39" s="717"/>
    </row>
    <row r="40" spans="2:21">
      <c r="B40" s="720"/>
      <c r="C40" s="712"/>
      <c r="D40" s="712"/>
      <c r="E40" s="712"/>
      <c r="F40" s="712"/>
      <c r="G40" s="712"/>
      <c r="H40" s="712"/>
      <c r="I40" s="712"/>
      <c r="J40" s="712"/>
      <c r="K40" s="712"/>
      <c r="L40" s="712"/>
      <c r="M40" s="712"/>
      <c r="N40" s="712"/>
      <c r="O40" s="712"/>
      <c r="P40" s="712"/>
      <c r="Q40" s="712"/>
      <c r="R40" s="712"/>
      <c r="S40" s="712"/>
      <c r="T40" s="712"/>
      <c r="U40" s="713"/>
    </row>
    <row r="41" spans="2:21" ht="38.25" customHeight="1">
      <c r="B41" s="714" t="s">
        <v>649</v>
      </c>
      <c r="C41" s="1058" t="s">
        <v>650</v>
      </c>
      <c r="D41" s="1058"/>
      <c r="E41" s="1058"/>
      <c r="F41" s="1058"/>
      <c r="G41" s="1058"/>
      <c r="H41" s="1058"/>
      <c r="I41" s="1058"/>
      <c r="J41" s="1058"/>
      <c r="K41" s="1058"/>
      <c r="L41" s="1058"/>
      <c r="M41" s="1058"/>
      <c r="N41" s="1058"/>
      <c r="O41" s="1058"/>
      <c r="P41" s="1058"/>
      <c r="Q41" s="1058"/>
      <c r="R41" s="1058"/>
      <c r="S41" s="1058"/>
      <c r="T41" s="1058"/>
      <c r="U41" s="1059"/>
    </row>
    <row r="42" spans="2:21">
      <c r="B42" s="722"/>
      <c r="C42" s="716"/>
      <c r="D42" s="716"/>
      <c r="E42" s="716"/>
      <c r="F42" s="716"/>
      <c r="G42" s="716"/>
      <c r="H42" s="716"/>
      <c r="I42" s="716"/>
      <c r="J42" s="716"/>
      <c r="K42" s="716"/>
      <c r="L42" s="716"/>
      <c r="M42" s="716"/>
      <c r="N42" s="716"/>
      <c r="O42" s="716"/>
      <c r="P42" s="716"/>
      <c r="Q42" s="716"/>
      <c r="R42" s="716"/>
      <c r="S42" s="716"/>
      <c r="T42" s="716"/>
      <c r="U42" s="717"/>
    </row>
    <row r="43" spans="2:21" ht="15.45">
      <c r="B43" s="718" t="s">
        <v>651</v>
      </c>
      <c r="C43" s="719" t="s">
        <v>652</v>
      </c>
      <c r="D43" s="708"/>
      <c r="E43" s="708"/>
      <c r="F43" s="708"/>
      <c r="G43" s="708"/>
      <c r="H43" s="708"/>
      <c r="I43" s="708"/>
      <c r="J43" s="708"/>
      <c r="K43" s="708"/>
      <c r="L43" s="708"/>
      <c r="M43" s="708"/>
      <c r="N43" s="708"/>
      <c r="O43" s="708"/>
      <c r="P43" s="708"/>
      <c r="Q43" s="708"/>
      <c r="R43" s="708"/>
      <c r="S43" s="708"/>
      <c r="T43" s="708"/>
      <c r="U43" s="709"/>
    </row>
    <row r="44" spans="2:21">
      <c r="B44" s="723"/>
      <c r="C44" s="708"/>
      <c r="D44" s="708"/>
      <c r="E44" s="708"/>
      <c r="F44" s="708"/>
      <c r="G44" s="708"/>
      <c r="H44" s="708"/>
      <c r="I44" s="708"/>
      <c r="J44" s="708"/>
      <c r="K44" s="708"/>
      <c r="L44" s="708"/>
      <c r="M44" s="708"/>
      <c r="N44" s="708"/>
      <c r="O44" s="708"/>
      <c r="P44" s="708"/>
      <c r="Q44" s="708"/>
      <c r="R44" s="708"/>
      <c r="S44" s="708"/>
      <c r="T44" s="708"/>
      <c r="U44" s="709"/>
    </row>
    <row r="45" spans="2:21" ht="36" customHeight="1">
      <c r="B45" s="723"/>
      <c r="C45" s="1046" t="s">
        <v>668</v>
      </c>
      <c r="D45" s="1046"/>
      <c r="E45" s="1046"/>
      <c r="F45" s="1046"/>
      <c r="G45" s="1046"/>
      <c r="H45" s="1046"/>
      <c r="I45" s="1046"/>
      <c r="J45" s="1046"/>
      <c r="K45" s="1046"/>
      <c r="L45" s="1046"/>
      <c r="M45" s="1046"/>
      <c r="N45" s="1046"/>
      <c r="O45" s="1046"/>
      <c r="P45" s="1046"/>
      <c r="Q45" s="1046"/>
      <c r="R45" s="1046"/>
      <c r="S45" s="1046"/>
      <c r="T45" s="1046"/>
      <c r="U45" s="1047"/>
    </row>
    <row r="46" spans="2:21">
      <c r="B46" s="723"/>
      <c r="C46" s="724"/>
      <c r="D46" s="708"/>
      <c r="E46" s="708"/>
      <c r="F46" s="708"/>
      <c r="G46" s="708"/>
      <c r="H46" s="708"/>
      <c r="I46" s="708"/>
      <c r="J46" s="708"/>
      <c r="K46" s="708"/>
      <c r="L46" s="708"/>
      <c r="M46" s="708"/>
      <c r="N46" s="708"/>
      <c r="O46" s="708"/>
      <c r="P46" s="708"/>
      <c r="Q46" s="708"/>
      <c r="R46" s="708"/>
      <c r="S46" s="708"/>
      <c r="T46" s="708"/>
      <c r="U46" s="709"/>
    </row>
    <row r="47" spans="2:21" ht="35.25" customHeight="1">
      <c r="B47" s="723"/>
      <c r="C47" s="1046" t="s">
        <v>653</v>
      </c>
      <c r="D47" s="1046"/>
      <c r="E47" s="1046"/>
      <c r="F47" s="1046"/>
      <c r="G47" s="1046"/>
      <c r="H47" s="1046"/>
      <c r="I47" s="1046"/>
      <c r="J47" s="1046"/>
      <c r="K47" s="1046"/>
      <c r="L47" s="1046"/>
      <c r="M47" s="1046"/>
      <c r="N47" s="1046"/>
      <c r="O47" s="1046"/>
      <c r="P47" s="1046"/>
      <c r="Q47" s="1046"/>
      <c r="R47" s="1046"/>
      <c r="S47" s="1046"/>
      <c r="T47" s="1046"/>
      <c r="U47" s="1047"/>
    </row>
    <row r="48" spans="2:21">
      <c r="B48" s="723"/>
      <c r="C48" s="724"/>
      <c r="D48" s="708"/>
      <c r="E48" s="708"/>
      <c r="F48" s="708"/>
      <c r="G48" s="708"/>
      <c r="H48" s="708"/>
      <c r="I48" s="708"/>
      <c r="J48" s="708"/>
      <c r="K48" s="708"/>
      <c r="L48" s="708"/>
      <c r="M48" s="708"/>
      <c r="N48" s="708"/>
      <c r="O48" s="708"/>
      <c r="P48" s="708"/>
      <c r="Q48" s="708"/>
      <c r="R48" s="708"/>
      <c r="S48" s="708"/>
      <c r="T48" s="708"/>
      <c r="U48" s="709"/>
    </row>
    <row r="49" spans="2:21" ht="40.5" customHeight="1">
      <c r="B49" s="723"/>
      <c r="C49" s="1046" t="s">
        <v>654</v>
      </c>
      <c r="D49" s="1046"/>
      <c r="E49" s="1046"/>
      <c r="F49" s="1046"/>
      <c r="G49" s="1046"/>
      <c r="H49" s="1046"/>
      <c r="I49" s="1046"/>
      <c r="J49" s="1046"/>
      <c r="K49" s="1046"/>
      <c r="L49" s="1046"/>
      <c r="M49" s="1046"/>
      <c r="N49" s="1046"/>
      <c r="O49" s="1046"/>
      <c r="P49" s="1046"/>
      <c r="Q49" s="1046"/>
      <c r="R49" s="1046"/>
      <c r="S49" s="1046"/>
      <c r="T49" s="1046"/>
      <c r="U49" s="1047"/>
    </row>
    <row r="50" spans="2:21">
      <c r="B50" s="723"/>
      <c r="C50" s="724"/>
      <c r="D50" s="708"/>
      <c r="E50" s="708"/>
      <c r="F50" s="708"/>
      <c r="G50" s="708"/>
      <c r="H50" s="708"/>
      <c r="I50" s="708"/>
      <c r="J50" s="708"/>
      <c r="K50" s="708"/>
      <c r="L50" s="708"/>
      <c r="M50" s="708"/>
      <c r="N50" s="708"/>
      <c r="O50" s="708"/>
      <c r="P50" s="708"/>
      <c r="Q50" s="708"/>
      <c r="R50" s="708"/>
      <c r="S50" s="708"/>
      <c r="T50" s="708"/>
      <c r="U50" s="709"/>
    </row>
    <row r="51" spans="2:21" ht="30" customHeight="1">
      <c r="B51" s="723"/>
      <c r="C51" s="1046" t="s">
        <v>655</v>
      </c>
      <c r="D51" s="1046"/>
      <c r="E51" s="1046"/>
      <c r="F51" s="1046"/>
      <c r="G51" s="1046"/>
      <c r="H51" s="1046"/>
      <c r="I51" s="1046"/>
      <c r="J51" s="1046"/>
      <c r="K51" s="1046"/>
      <c r="L51" s="1046"/>
      <c r="M51" s="1046"/>
      <c r="N51" s="1046"/>
      <c r="O51" s="1046"/>
      <c r="P51" s="1046"/>
      <c r="Q51" s="1046"/>
      <c r="R51" s="1046"/>
      <c r="S51" s="1046"/>
      <c r="T51" s="1046"/>
      <c r="U51" s="1047"/>
    </row>
    <row r="52" spans="2:21" ht="15.45">
      <c r="B52" s="723"/>
      <c r="C52" s="707"/>
      <c r="D52" s="708"/>
      <c r="E52" s="708"/>
      <c r="F52" s="708"/>
      <c r="G52" s="708"/>
      <c r="H52" s="708"/>
      <c r="I52" s="708"/>
      <c r="J52" s="708"/>
      <c r="K52" s="708"/>
      <c r="L52" s="708"/>
      <c r="M52" s="708"/>
      <c r="N52" s="708"/>
      <c r="O52" s="708"/>
      <c r="P52" s="708"/>
      <c r="Q52" s="708"/>
      <c r="R52" s="708"/>
      <c r="S52" s="708"/>
      <c r="T52" s="708"/>
      <c r="U52" s="709"/>
    </row>
    <row r="53" spans="2:21" ht="31.5" customHeight="1">
      <c r="B53" s="723"/>
      <c r="C53" s="1048" t="s">
        <v>667</v>
      </c>
      <c r="D53" s="1048"/>
      <c r="E53" s="1048"/>
      <c r="F53" s="1048"/>
      <c r="G53" s="1048"/>
      <c r="H53" s="1048"/>
      <c r="I53" s="1048"/>
      <c r="J53" s="1048"/>
      <c r="K53" s="1048"/>
      <c r="L53" s="1048"/>
      <c r="M53" s="1048"/>
      <c r="N53" s="1048"/>
      <c r="O53" s="1048"/>
      <c r="P53" s="1048"/>
      <c r="Q53" s="1048"/>
      <c r="R53" s="1048"/>
      <c r="S53" s="1048"/>
      <c r="T53" s="1048"/>
      <c r="U53" s="1053"/>
    </row>
    <row r="54" spans="2:21">
      <c r="B54" s="720"/>
      <c r="C54" s="712"/>
      <c r="D54" s="712"/>
      <c r="E54" s="712"/>
      <c r="F54" s="712"/>
      <c r="G54" s="712"/>
      <c r="H54" s="712"/>
      <c r="I54" s="712"/>
      <c r="J54" s="712"/>
      <c r="K54" s="712"/>
      <c r="L54" s="712"/>
      <c r="M54" s="712"/>
      <c r="N54" s="712"/>
      <c r="O54" s="712"/>
      <c r="P54" s="712"/>
      <c r="Q54" s="712"/>
      <c r="R54" s="712"/>
      <c r="S54" s="712"/>
      <c r="T54" s="712"/>
      <c r="U54" s="713"/>
    </row>
    <row r="55" spans="2:21" ht="48" customHeight="1">
      <c r="B55" s="705" t="s">
        <v>656</v>
      </c>
      <c r="C55" s="1056" t="s">
        <v>657</v>
      </c>
      <c r="D55" s="1056"/>
      <c r="E55" s="1056"/>
      <c r="F55" s="1056"/>
      <c r="G55" s="1056"/>
      <c r="H55" s="1056"/>
      <c r="I55" s="1056"/>
      <c r="J55" s="1056"/>
      <c r="K55" s="1056"/>
      <c r="L55" s="1056"/>
      <c r="M55" s="1056"/>
      <c r="N55" s="1056"/>
      <c r="O55" s="1056"/>
      <c r="P55" s="1056"/>
      <c r="Q55" s="1056"/>
      <c r="R55" s="1056"/>
      <c r="S55" s="1056"/>
      <c r="T55" s="1056"/>
      <c r="U55" s="1057"/>
    </row>
    <row r="56" spans="2:21">
      <c r="B56" s="720"/>
      <c r="C56" s="712"/>
      <c r="D56" s="712"/>
      <c r="E56" s="712"/>
      <c r="F56" s="712"/>
      <c r="G56" s="712"/>
      <c r="H56" s="712"/>
      <c r="I56" s="712"/>
      <c r="J56" s="712"/>
      <c r="K56" s="712"/>
      <c r="L56" s="712"/>
      <c r="M56" s="712"/>
      <c r="N56" s="712"/>
      <c r="O56" s="712"/>
      <c r="P56" s="712"/>
      <c r="Q56" s="712"/>
      <c r="R56" s="712"/>
      <c r="S56" s="712"/>
      <c r="T56" s="712"/>
      <c r="U56" s="713"/>
    </row>
    <row r="57" spans="2:21" ht="34.5" customHeight="1">
      <c r="B57" s="705" t="s">
        <v>658</v>
      </c>
      <c r="C57" s="1056" t="s">
        <v>659</v>
      </c>
      <c r="D57" s="1056"/>
      <c r="E57" s="1056"/>
      <c r="F57" s="1056"/>
      <c r="G57" s="1056"/>
      <c r="H57" s="1056"/>
      <c r="I57" s="1056"/>
      <c r="J57" s="1056"/>
      <c r="K57" s="1056"/>
      <c r="L57" s="1056"/>
      <c r="M57" s="1056"/>
      <c r="N57" s="1056"/>
      <c r="O57" s="1056"/>
      <c r="P57" s="1056"/>
      <c r="Q57" s="1056"/>
      <c r="R57" s="1056"/>
      <c r="S57" s="1056"/>
      <c r="T57" s="1056"/>
      <c r="U57" s="1057"/>
    </row>
    <row r="58" spans="2:21">
      <c r="B58" s="725"/>
      <c r="C58" s="712"/>
      <c r="D58" s="712"/>
      <c r="E58" s="712"/>
      <c r="F58" s="712"/>
      <c r="G58" s="712"/>
      <c r="H58" s="712"/>
      <c r="I58" s="712"/>
      <c r="J58" s="712"/>
      <c r="K58" s="712"/>
      <c r="L58" s="712"/>
      <c r="M58" s="712"/>
      <c r="N58" s="712"/>
      <c r="O58" s="712"/>
      <c r="P58" s="712"/>
      <c r="Q58" s="712"/>
      <c r="R58" s="712"/>
      <c r="S58" s="712"/>
      <c r="T58" s="712"/>
      <c r="U58" s="713"/>
    </row>
    <row r="59" spans="2:21" ht="30.75" customHeight="1">
      <c r="B59" s="714" t="s">
        <v>660</v>
      </c>
      <c r="C59" s="726" t="s">
        <v>661</v>
      </c>
      <c r="D59" s="727"/>
      <c r="E59" s="727"/>
      <c r="F59" s="727"/>
      <c r="G59" s="727"/>
      <c r="H59" s="727"/>
      <c r="I59" s="727"/>
      <c r="J59" s="727"/>
      <c r="K59" s="727"/>
      <c r="L59" s="727"/>
      <c r="M59" s="727"/>
      <c r="N59" s="727"/>
      <c r="O59" s="727"/>
      <c r="P59" s="727"/>
      <c r="Q59" s="727"/>
      <c r="R59" s="727"/>
      <c r="S59" s="727"/>
      <c r="T59" s="727"/>
      <c r="U59" s="728"/>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4"/>
  <sheetViews>
    <sheetView zoomScale="85" zoomScaleNormal="85" workbookViewId="0">
      <selection activeCell="B27" sqref="B27"/>
    </sheetView>
  </sheetViews>
  <sheetFormatPr defaultColWidth="9.15234375" defaultRowHeight="15.9"/>
  <cols>
    <col min="1" max="1" width="3.15234375" style="12" customWidth="1"/>
    <col min="2" max="2" width="61.53515625" style="10" customWidth="1"/>
    <col min="3" max="3" width="58.53515625" style="12" customWidth="1"/>
    <col min="4" max="4" width="62.53515625" style="12" customWidth="1"/>
    <col min="5" max="5" width="42" style="12" customWidth="1"/>
    <col min="6" max="6" width="44.15234375" style="12" customWidth="1"/>
    <col min="7" max="7" width="9.15234375" style="16"/>
    <col min="8" max="10" width="9.15234375" style="12"/>
    <col min="11" max="11" width="26.15234375" style="12" customWidth="1"/>
    <col min="12" max="12" width="59.84375" style="17" customWidth="1"/>
    <col min="13" max="13" width="14.53515625" style="25" customWidth="1"/>
    <col min="14" max="14" width="29.53515625" style="17" customWidth="1"/>
    <col min="15" max="16384" width="9.15234375" style="12"/>
  </cols>
  <sheetData>
    <row r="1" spans="2:20" ht="146.25" customHeight="1"/>
    <row r="3" spans="2:20" ht="25.5" customHeight="1">
      <c r="B3" s="1061" t="s">
        <v>711</v>
      </c>
      <c r="C3" s="1062"/>
      <c r="D3" s="1062"/>
      <c r="E3" s="1062"/>
      <c r="F3" s="1063"/>
      <c r="G3" s="122"/>
    </row>
    <row r="4" spans="2:20" ht="16.5" customHeight="1">
      <c r="B4" s="1064"/>
      <c r="C4" s="1065"/>
      <c r="D4" s="1065"/>
      <c r="E4" s="1065"/>
      <c r="F4" s="1066"/>
      <c r="G4" s="122"/>
    </row>
    <row r="5" spans="2:20" ht="71.25" customHeight="1">
      <c r="B5" s="1064"/>
      <c r="C5" s="1065"/>
      <c r="D5" s="1065"/>
      <c r="E5" s="1065"/>
      <c r="F5" s="1066"/>
      <c r="G5" s="122"/>
    </row>
    <row r="6" spans="2:20" ht="21.75" customHeight="1">
      <c r="B6" s="1067"/>
      <c r="C6" s="1068"/>
      <c r="D6" s="1068"/>
      <c r="E6" s="1068"/>
      <c r="F6" s="1069"/>
      <c r="G6" s="122"/>
    </row>
    <row r="8" spans="2:20" ht="21">
      <c r="B8" s="1060" t="s">
        <v>481</v>
      </c>
      <c r="C8" s="1060"/>
      <c r="D8" s="1060"/>
      <c r="E8" s="1060"/>
      <c r="F8" s="1060"/>
      <c r="G8" s="1060"/>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587</v>
      </c>
      <c r="G12" s="28"/>
      <c r="L12" s="33"/>
      <c r="M12" s="33"/>
      <c r="N12" s="33"/>
      <c r="O12" s="33"/>
      <c r="P12" s="33"/>
      <c r="Q12" s="68"/>
      <c r="S12" s="8"/>
      <c r="T12" s="8"/>
    </row>
    <row r="13" spans="2:20" s="9" customFormat="1" ht="26.25" customHeight="1" thickBot="1">
      <c r="B13" s="102" t="s">
        <v>416</v>
      </c>
      <c r="C13" s="124" t="s">
        <v>626</v>
      </c>
      <c r="G13" s="109"/>
      <c r="L13" s="33"/>
      <c r="M13" s="33"/>
      <c r="N13" s="33"/>
      <c r="O13" s="33"/>
      <c r="P13" s="33"/>
      <c r="Q13" s="68"/>
      <c r="S13" s="8"/>
      <c r="T13" s="8"/>
    </row>
    <row r="14" spans="2:20" s="9" customFormat="1" ht="26.25" customHeight="1" thickBot="1">
      <c r="B14" s="102" t="s">
        <v>418</v>
      </c>
      <c r="C14" s="172" t="s">
        <v>621</v>
      </c>
      <c r="G14" s="123"/>
      <c r="L14" s="33"/>
      <c r="M14" s="33"/>
      <c r="N14" s="33"/>
      <c r="O14" s="33"/>
      <c r="P14" s="33"/>
      <c r="Q14" s="68"/>
      <c r="S14" s="8"/>
      <c r="T14" s="8"/>
    </row>
    <row r="15" spans="2:20" s="9" customFormat="1" ht="26.25" customHeight="1" thickBot="1">
      <c r="B15" s="102" t="s">
        <v>418</v>
      </c>
      <c r="C15" s="172" t="s">
        <v>622</v>
      </c>
      <c r="G15" s="123"/>
      <c r="L15" s="33"/>
      <c r="M15" s="33"/>
      <c r="N15" s="33"/>
      <c r="O15" s="33"/>
      <c r="P15" s="33"/>
      <c r="Q15" s="68"/>
      <c r="S15" s="8"/>
      <c r="T15" s="8"/>
    </row>
    <row r="16" spans="2:20" s="9" customFormat="1" ht="26.25" customHeight="1" thickBot="1">
      <c r="B16" s="102" t="s">
        <v>416</v>
      </c>
      <c r="C16" s="172" t="s">
        <v>623</v>
      </c>
      <c r="G16" s="123"/>
      <c r="L16" s="33"/>
      <c r="M16" s="33"/>
      <c r="N16" s="33"/>
      <c r="O16" s="33"/>
      <c r="P16" s="33"/>
      <c r="Q16" s="68"/>
      <c r="S16" s="8"/>
      <c r="T16" s="8"/>
    </row>
    <row r="17" spans="2:20" s="9" customFormat="1" ht="26.25" customHeight="1" thickBot="1">
      <c r="B17" s="102" t="s">
        <v>416</v>
      </c>
      <c r="C17" s="124" t="s">
        <v>624</v>
      </c>
      <c r="G17" s="109"/>
      <c r="L17" s="33"/>
      <c r="M17" s="33"/>
      <c r="N17" s="33"/>
      <c r="O17" s="33"/>
      <c r="P17" s="33"/>
      <c r="Q17" s="68"/>
      <c r="S17" s="8"/>
      <c r="T17" s="8"/>
    </row>
    <row r="18" spans="2:20" s="9" customFormat="1" ht="26.25" customHeight="1" thickBot="1">
      <c r="B18" s="102" t="s">
        <v>416</v>
      </c>
      <c r="C18" s="124" t="s">
        <v>625</v>
      </c>
      <c r="G18" s="123"/>
      <c r="L18" s="33"/>
      <c r="M18" s="33"/>
      <c r="N18" s="33"/>
      <c r="O18" s="33"/>
      <c r="P18" s="33"/>
      <c r="Q18" s="68"/>
      <c r="S18" s="8"/>
      <c r="T18" s="8"/>
    </row>
    <row r="19" spans="2:20" s="9" customFormat="1" ht="26.25" customHeight="1" thickBot="1">
      <c r="B19" s="102" t="s">
        <v>416</v>
      </c>
      <c r="C19" s="124" t="s">
        <v>627</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540</v>
      </c>
      <c r="C21" s="243" t="s">
        <v>471</v>
      </c>
      <c r="D21" s="243" t="s">
        <v>447</v>
      </c>
      <c r="E21" s="243" t="s">
        <v>439</v>
      </c>
      <c r="F21" s="243" t="s">
        <v>553</v>
      </c>
      <c r="G21" s="40"/>
      <c r="M21" s="25"/>
      <c r="T21" s="25"/>
    </row>
    <row r="22" spans="2:20" s="103" customFormat="1" ht="36" customHeight="1">
      <c r="B22" s="647" t="s">
        <v>543</v>
      </c>
      <c r="C22" s="653" t="s">
        <v>437</v>
      </c>
      <c r="D22" s="656" t="s">
        <v>443</v>
      </c>
      <c r="E22" s="660" t="s">
        <v>586</v>
      </c>
      <c r="F22" s="656" t="s">
        <v>448</v>
      </c>
      <c r="G22" s="174"/>
      <c r="M22" s="645"/>
      <c r="T22" s="645"/>
    </row>
    <row r="23" spans="2:20" s="103" customFormat="1" ht="35.25" customHeight="1">
      <c r="B23" s="648" t="s">
        <v>458</v>
      </c>
      <c r="C23" s="654" t="s">
        <v>438</v>
      </c>
      <c r="D23" s="657" t="s">
        <v>444</v>
      </c>
      <c r="E23" s="661" t="s">
        <v>586</v>
      </c>
      <c r="F23" s="657" t="s">
        <v>448</v>
      </c>
      <c r="G23" s="174"/>
      <c r="M23" s="645"/>
      <c r="T23" s="645"/>
    </row>
    <row r="24" spans="2:20" s="103" customFormat="1" ht="34.5" customHeight="1">
      <c r="B24" s="648" t="s">
        <v>455</v>
      </c>
      <c r="C24" s="654" t="s">
        <v>438</v>
      </c>
      <c r="D24" s="657" t="s">
        <v>445</v>
      </c>
      <c r="E24" s="661" t="s">
        <v>586</v>
      </c>
      <c r="F24" s="657" t="s">
        <v>448</v>
      </c>
      <c r="G24" s="174"/>
      <c r="M24" s="645"/>
      <c r="T24" s="645"/>
    </row>
    <row r="25" spans="2:20" s="103" customFormat="1" ht="32.25" customHeight="1">
      <c r="B25" s="649" t="s">
        <v>456</v>
      </c>
      <c r="C25" s="654" t="s">
        <v>437</v>
      </c>
      <c r="D25" s="657" t="s">
        <v>446</v>
      </c>
      <c r="E25" s="662" t="s">
        <v>605</v>
      </c>
      <c r="F25" s="665"/>
      <c r="G25" s="174"/>
      <c r="M25" s="645"/>
      <c r="T25" s="645"/>
    </row>
    <row r="26" spans="2:20" s="103" customFormat="1" ht="30.75" customHeight="1">
      <c r="B26" s="650" t="s">
        <v>541</v>
      </c>
      <c r="C26" s="654" t="s">
        <v>437</v>
      </c>
      <c r="D26" s="657"/>
      <c r="E26" s="662"/>
      <c r="F26" s="665"/>
      <c r="G26" s="174"/>
      <c r="M26" s="645"/>
      <c r="T26" s="645"/>
    </row>
    <row r="27" spans="2:20" s="103" customFormat="1" ht="32.25" customHeight="1">
      <c r="B27" s="651" t="s">
        <v>542</v>
      </c>
      <c r="C27" s="654" t="s">
        <v>437</v>
      </c>
      <c r="D27" s="658" t="s">
        <v>538</v>
      </c>
      <c r="E27" s="662"/>
      <c r="F27" s="665"/>
      <c r="G27" s="174"/>
      <c r="M27" s="645"/>
      <c r="T27" s="645"/>
    </row>
    <row r="28" spans="2:20" s="103" customFormat="1" ht="27" customHeight="1">
      <c r="B28" s="649" t="s">
        <v>457</v>
      </c>
      <c r="C28" s="654" t="s">
        <v>440</v>
      </c>
      <c r="D28" s="657" t="s">
        <v>482</v>
      </c>
      <c r="E28" s="662" t="s">
        <v>459</v>
      </c>
      <c r="F28" s="665"/>
      <c r="G28" s="174"/>
      <c r="M28" s="645"/>
      <c r="T28" s="645"/>
    </row>
    <row r="29" spans="2:20" s="103" customFormat="1" ht="27" customHeight="1">
      <c r="B29" s="651" t="s">
        <v>452</v>
      </c>
      <c r="C29" s="654" t="s">
        <v>437</v>
      </c>
      <c r="D29" s="657"/>
      <c r="E29" s="662"/>
      <c r="F29" s="657" t="s">
        <v>407</v>
      </c>
      <c r="G29" s="174"/>
      <c r="M29" s="645"/>
      <c r="T29" s="645"/>
    </row>
    <row r="30" spans="2:20" s="103" customFormat="1" ht="32.25" customHeight="1">
      <c r="B30" s="649" t="s">
        <v>207</v>
      </c>
      <c r="C30" s="654" t="s">
        <v>442</v>
      </c>
      <c r="D30" s="657" t="s">
        <v>555</v>
      </c>
      <c r="E30" s="663"/>
      <c r="F30" s="657" t="s">
        <v>554</v>
      </c>
      <c r="G30" s="646"/>
      <c r="M30" s="645"/>
    </row>
    <row r="31" spans="2:20" s="103" customFormat="1" ht="27.75" customHeight="1">
      <c r="B31" s="652" t="s">
        <v>539</v>
      </c>
      <c r="C31" s="655" t="s">
        <v>441</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15234375" defaultRowHeight="14.6"/>
  <cols>
    <col min="1" max="1" width="61.15234375" style="12" bestFit="1" customWidth="1"/>
    <col min="2" max="2" width="13.53515625" style="12" customWidth="1"/>
    <col min="3" max="3" width="9.15234375" style="10"/>
    <col min="4" max="4" width="15" style="12" customWidth="1"/>
    <col min="5" max="5" width="11.53515625" style="10" customWidth="1"/>
    <col min="6" max="6" width="24.15234375" style="12" customWidth="1"/>
    <col min="7" max="7" width="32" style="12" customWidth="1"/>
    <col min="8" max="8" width="14.53515625" style="12" customWidth="1"/>
    <col min="9" max="16384" width="9.15234375" style="12"/>
  </cols>
  <sheetData>
    <row r="1" spans="1:8">
      <c r="A1" s="8" t="s">
        <v>410</v>
      </c>
      <c r="B1" s="8" t="s">
        <v>41</v>
      </c>
      <c r="C1" s="120" t="s">
        <v>234</v>
      </c>
      <c r="D1" s="8" t="s">
        <v>415</v>
      </c>
      <c r="E1" s="120" t="s">
        <v>450</v>
      </c>
      <c r="F1" s="120" t="s">
        <v>549</v>
      </c>
      <c r="G1" s="120" t="s">
        <v>569</v>
      </c>
      <c r="H1" s="120" t="s">
        <v>580</v>
      </c>
    </row>
    <row r="2" spans="1:8">
      <c r="A2" s="12" t="s">
        <v>29</v>
      </c>
      <c r="B2" s="12" t="s">
        <v>27</v>
      </c>
      <c r="C2" s="10">
        <v>2006</v>
      </c>
      <c r="D2" s="12" t="s">
        <v>416</v>
      </c>
      <c r="E2" s="10">
        <f>'2. LRAMVA Threshold'!D9</f>
        <v>0</v>
      </c>
      <c r="F2" s="26" t="s">
        <v>170</v>
      </c>
      <c r="G2" s="12" t="s">
        <v>570</v>
      </c>
      <c r="H2" s="12" t="s">
        <v>588</v>
      </c>
    </row>
    <row r="3" spans="1:8">
      <c r="A3" s="12" t="s">
        <v>371</v>
      </c>
      <c r="B3" s="12" t="s">
        <v>27</v>
      </c>
      <c r="C3" s="10">
        <v>2007</v>
      </c>
      <c r="D3" s="12" t="s">
        <v>417</v>
      </c>
      <c r="E3" s="10">
        <f>'2. LRAMVA Threshold'!D24</f>
        <v>0</v>
      </c>
      <c r="F3" s="12" t="s">
        <v>550</v>
      </c>
      <c r="G3" s="12" t="s">
        <v>571</v>
      </c>
      <c r="H3" s="12" t="s">
        <v>581</v>
      </c>
    </row>
    <row r="4" spans="1:8">
      <c r="A4" s="12" t="s">
        <v>372</v>
      </c>
      <c r="B4" s="12" t="s">
        <v>28</v>
      </c>
      <c r="C4" s="10">
        <v>2008</v>
      </c>
      <c r="D4" s="12" t="s">
        <v>418</v>
      </c>
      <c r="F4" s="12" t="s">
        <v>169</v>
      </c>
      <c r="G4" s="12" t="s">
        <v>572</v>
      </c>
    </row>
    <row r="5" spans="1:8">
      <c r="A5" s="12" t="s">
        <v>373</v>
      </c>
      <c r="B5" s="12" t="s">
        <v>28</v>
      </c>
      <c r="C5" s="10">
        <v>2009</v>
      </c>
      <c r="F5" s="12" t="s">
        <v>368</v>
      </c>
      <c r="G5" s="12" t="s">
        <v>573</v>
      </c>
    </row>
    <row r="6" spans="1:8">
      <c r="A6" s="12" t="s">
        <v>374</v>
      </c>
      <c r="B6" s="12" t="s">
        <v>28</v>
      </c>
      <c r="C6" s="10">
        <v>2010</v>
      </c>
      <c r="F6" s="12" t="s">
        <v>369</v>
      </c>
      <c r="G6" s="12" t="s">
        <v>574</v>
      </c>
    </row>
    <row r="7" spans="1:8">
      <c r="A7" s="12" t="s">
        <v>375</v>
      </c>
      <c r="B7" s="12" t="s">
        <v>28</v>
      </c>
      <c r="C7" s="10">
        <v>2011</v>
      </c>
      <c r="F7" s="12" t="s">
        <v>370</v>
      </c>
      <c r="G7" s="12" t="s">
        <v>575</v>
      </c>
    </row>
    <row r="8" spans="1:8">
      <c r="A8" s="12" t="s">
        <v>376</v>
      </c>
      <c r="B8" s="12" t="s">
        <v>28</v>
      </c>
      <c r="C8" s="10">
        <v>2012</v>
      </c>
      <c r="F8" s="12" t="s">
        <v>558</v>
      </c>
      <c r="G8" s="12" t="s">
        <v>576</v>
      </c>
    </row>
    <row r="9" spans="1:8">
      <c r="A9" s="12" t="s">
        <v>377</v>
      </c>
      <c r="B9" s="12" t="s">
        <v>28</v>
      </c>
      <c r="C9" s="10">
        <v>2013</v>
      </c>
      <c r="G9" s="12" t="s">
        <v>577</v>
      </c>
    </row>
    <row r="10" spans="1:8">
      <c r="A10" s="12" t="s">
        <v>378</v>
      </c>
      <c r="B10" s="12" t="s">
        <v>28</v>
      </c>
      <c r="C10" s="10">
        <v>2014</v>
      </c>
      <c r="G10" s="12" t="s">
        <v>578</v>
      </c>
    </row>
    <row r="11" spans="1:8">
      <c r="A11" s="12" t="s">
        <v>379</v>
      </c>
      <c r="B11" s="12" t="s">
        <v>28</v>
      </c>
      <c r="C11" s="10">
        <v>2015</v>
      </c>
      <c r="G11" s="12" t="s">
        <v>579</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8"/>
  <sheetViews>
    <sheetView tabSelected="1" topLeftCell="A16" zoomScale="85" zoomScaleNormal="85" workbookViewId="0">
      <selection activeCell="I31" sqref="I31"/>
    </sheetView>
  </sheetViews>
  <sheetFormatPr defaultColWidth="9.15234375" defaultRowHeight="15.9"/>
  <cols>
    <col min="1" max="1" width="2.53515625" style="9" customWidth="1"/>
    <col min="2" max="2" width="33.53515625" style="9" customWidth="1"/>
    <col min="3" max="4" width="29.53515625" style="9" customWidth="1"/>
    <col min="5" max="5" width="24.3828125" style="17" customWidth="1"/>
    <col min="6" max="6" width="34.3828125" style="9" customWidth="1"/>
    <col min="7" max="7" width="27.53515625" style="9" customWidth="1"/>
    <col min="8" max="8" width="28.84375" style="9" customWidth="1"/>
    <col min="9" max="9" width="23.15234375" style="9" customWidth="1"/>
    <col min="10" max="10" width="22" style="9" customWidth="1"/>
    <col min="11" max="11" width="19.53515625" style="9" customWidth="1"/>
    <col min="12" max="12" width="21.53515625" style="9" customWidth="1"/>
    <col min="13" max="13" width="24" style="9" customWidth="1"/>
    <col min="14" max="14" width="24.15234375" style="9" customWidth="1"/>
    <col min="15" max="15" width="21.3828125" style="9" customWidth="1"/>
    <col min="16" max="16" width="22.15234375" style="9" customWidth="1"/>
    <col min="17" max="17" width="16.3828125" style="9" customWidth="1"/>
    <col min="18" max="18" width="15.53515625" style="9" customWidth="1"/>
    <col min="19" max="19" width="17.15234375" style="9" customWidth="1"/>
    <col min="20" max="20" width="13.53515625" style="8" customWidth="1"/>
    <col min="21" max="21" width="6.3828125" style="8" customWidth="1"/>
    <col min="22" max="22" width="13.53515625" style="9" customWidth="1"/>
    <col min="23" max="23" width="15.3828125" style="9" customWidth="1"/>
    <col min="24" max="16384" width="9.1523437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551</v>
      </c>
      <c r="D6" s="17"/>
      <c r="E6" s="9"/>
      <c r="T6" s="9"/>
      <c r="V6" s="8"/>
    </row>
    <row r="7" spans="2:22" ht="21" customHeight="1">
      <c r="B7" s="537"/>
      <c r="C7" s="17"/>
      <c r="D7" s="17"/>
      <c r="E7" s="9"/>
      <c r="T7" s="9"/>
      <c r="V7" s="8"/>
    </row>
    <row r="8" spans="2:22" ht="24.75" customHeight="1">
      <c r="B8" s="117" t="s">
        <v>239</v>
      </c>
      <c r="C8" s="189" t="s">
        <v>926</v>
      </c>
      <c r="D8" s="601"/>
      <c r="E8" s="9"/>
      <c r="T8" s="9"/>
      <c r="V8" s="8"/>
    </row>
    <row r="9" spans="2:22" ht="41.25" customHeight="1">
      <c r="B9" s="551" t="s">
        <v>520</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556</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42" t="s">
        <v>927</v>
      </c>
      <c r="E14" s="130"/>
      <c r="F14" s="124" t="s">
        <v>548</v>
      </c>
      <c r="H14" s="1017" t="s">
        <v>930</v>
      </c>
      <c r="J14" s="124" t="s">
        <v>515</v>
      </c>
      <c r="L14" s="132"/>
      <c r="N14" s="103"/>
      <c r="Q14" s="99"/>
      <c r="R14" s="96"/>
    </row>
    <row r="15" spans="2:22" ht="26.25" customHeight="1" thickBot="1">
      <c r="B15" s="124" t="s">
        <v>424</v>
      </c>
      <c r="C15" s="106"/>
      <c r="D15" s="542" t="s">
        <v>928</v>
      </c>
      <c r="F15" s="124" t="s">
        <v>414</v>
      </c>
      <c r="G15" s="127"/>
      <c r="H15" s="542" t="s">
        <v>929</v>
      </c>
      <c r="I15" s="17"/>
      <c r="J15" s="124" t="s">
        <v>516</v>
      </c>
      <c r="L15" s="132"/>
      <c r="M15" s="103"/>
      <c r="Q15" s="108"/>
      <c r="R15" s="96"/>
    </row>
    <row r="16" spans="2:22" ht="28.5" customHeight="1" thickBot="1">
      <c r="B16" s="124" t="s">
        <v>454</v>
      </c>
      <c r="C16" s="106"/>
      <c r="D16" s="543">
        <v>2017</v>
      </c>
      <c r="E16" s="103"/>
      <c r="F16" s="124" t="s">
        <v>434</v>
      </c>
      <c r="G16" s="125"/>
      <c r="H16" s="543">
        <v>2018</v>
      </c>
      <c r="I16" s="103"/>
      <c r="K16" s="195"/>
      <c r="L16" s="195"/>
      <c r="M16" s="195"/>
      <c r="N16" s="195"/>
      <c r="Q16" s="115"/>
      <c r="R16" s="96"/>
    </row>
    <row r="17" spans="1:21" ht="29.25" customHeight="1">
      <c r="B17" s="124" t="s">
        <v>421</v>
      </c>
      <c r="C17" s="106"/>
      <c r="D17" s="732">
        <v>452191.03362844879</v>
      </c>
      <c r="E17" s="121"/>
      <c r="F17" s="739" t="s">
        <v>671</v>
      </c>
      <c r="G17" s="195"/>
      <c r="H17" s="733">
        <v>1</v>
      </c>
      <c r="I17" s="17"/>
      <c r="M17" s="195"/>
      <c r="N17" s="195"/>
      <c r="P17" s="99"/>
      <c r="Q17" s="99"/>
      <c r="R17" s="96"/>
    </row>
    <row r="18" spans="1:21" s="28" customFormat="1" ht="29.25" customHeight="1">
      <c r="B18" s="124"/>
      <c r="C18" s="734"/>
      <c r="D18" s="731"/>
      <c r="E18" s="735"/>
      <c r="F18" s="730"/>
      <c r="G18" s="736"/>
      <c r="H18" s="737"/>
      <c r="I18" s="163"/>
      <c r="M18" s="736"/>
      <c r="N18" s="736"/>
      <c r="P18" s="736"/>
      <c r="Q18" s="736"/>
      <c r="R18" s="738"/>
      <c r="T18" s="37"/>
      <c r="U18" s="37"/>
    </row>
    <row r="19" spans="1:21" ht="27.75" customHeight="1" thickBot="1">
      <c r="E19" s="9"/>
      <c r="F19" s="124" t="s">
        <v>435</v>
      </c>
      <c r="G19" s="603" t="s">
        <v>363</v>
      </c>
      <c r="H19" s="242">
        <f>SUM(R54,R57,R60,R63,R66,R69,R72,R75,R78)</f>
        <v>381829.81463823654</v>
      </c>
      <c r="I19" s="17"/>
      <c r="J19" s="115"/>
      <c r="K19" s="115"/>
      <c r="L19" s="115"/>
      <c r="M19" s="115"/>
      <c r="N19" s="115"/>
      <c r="P19" s="115"/>
      <c r="Q19" s="115"/>
      <c r="R19" s="96"/>
    </row>
    <row r="20" spans="1:21" ht="27.75" customHeight="1" thickBot="1">
      <c r="E20" s="9"/>
      <c r="F20" s="124" t="s">
        <v>436</v>
      </c>
      <c r="G20" s="603" t="s">
        <v>364</v>
      </c>
      <c r="H20" s="131">
        <f>-SUM(R55,R58,R61,R64,R67,R70,R73,R76,R79)</f>
        <v>0</v>
      </c>
      <c r="I20" s="17"/>
      <c r="J20" s="115"/>
      <c r="P20" s="115"/>
      <c r="Q20" s="115"/>
      <c r="R20" s="96"/>
    </row>
    <row r="21" spans="1:21" ht="27.75" customHeight="1" thickBot="1">
      <c r="C21" s="32"/>
      <c r="D21" s="32"/>
      <c r="E21" s="32"/>
      <c r="F21" s="124" t="s">
        <v>408</v>
      </c>
      <c r="G21" s="603" t="s">
        <v>365</v>
      </c>
      <c r="H21" s="188">
        <f>R84</f>
        <v>16231</v>
      </c>
      <c r="I21" s="103"/>
      <c r="P21" s="115"/>
      <c r="Q21" s="115"/>
      <c r="R21" s="96"/>
    </row>
    <row r="22" spans="1:21" ht="27.75" customHeight="1">
      <c r="C22" s="32"/>
      <c r="D22" s="32"/>
      <c r="E22" s="32"/>
      <c r="F22" s="124" t="s">
        <v>510</v>
      </c>
      <c r="G22" s="603" t="s">
        <v>449</v>
      </c>
      <c r="H22" s="188">
        <f>H19-H20+H21</f>
        <v>398060.81463823654</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1072" t="s">
        <v>678</v>
      </c>
      <c r="C26" s="1072"/>
      <c r="D26" s="1072"/>
      <c r="E26" s="1072"/>
      <c r="F26" s="1072"/>
      <c r="G26" s="1072"/>
    </row>
    <row r="27" spans="1:21" ht="14.25" customHeight="1">
      <c r="A27" s="28"/>
      <c r="B27" s="548"/>
      <c r="C27" s="548"/>
      <c r="D27" s="538"/>
      <c r="E27" s="538"/>
      <c r="F27" s="538"/>
      <c r="G27" s="548"/>
    </row>
    <row r="28" spans="1:21" s="17" customFormat="1" ht="27" customHeight="1">
      <c r="B28" s="1073" t="s">
        <v>507</v>
      </c>
      <c r="C28" s="1074"/>
      <c r="D28" s="133" t="s">
        <v>41</v>
      </c>
      <c r="E28" s="134" t="s">
        <v>669</v>
      </c>
      <c r="F28" s="134" t="s">
        <v>408</v>
      </c>
      <c r="G28" s="135" t="s">
        <v>409</v>
      </c>
      <c r="I28" s="25" t="s">
        <v>964</v>
      </c>
      <c r="T28" s="136"/>
      <c r="U28" s="136"/>
    </row>
    <row r="29" spans="1:21" ht="20.25" customHeight="1">
      <c r="B29" s="1070" t="s">
        <v>29</v>
      </c>
      <c r="C29" s="1071"/>
      <c r="D29" s="638" t="s">
        <v>27</v>
      </c>
      <c r="E29" s="138">
        <f>SUM(D54:D80)</f>
        <v>94512.070462053409</v>
      </c>
      <c r="F29" s="139">
        <f>D84</f>
        <v>4017.1725000000006</v>
      </c>
      <c r="G29" s="138">
        <f>E29+F29</f>
        <v>98529.242962053409</v>
      </c>
      <c r="I29" s="1044">
        <f>+E29/$E$43</f>
        <v>0.24752407182136515</v>
      </c>
    </row>
    <row r="30" spans="1:21" ht="20.25" customHeight="1">
      <c r="B30" s="1070" t="s">
        <v>371</v>
      </c>
      <c r="C30" s="1071"/>
      <c r="D30" s="638" t="s">
        <v>27</v>
      </c>
      <c r="E30" s="140">
        <f>SUM(E54:E80)</f>
        <v>47358.558592211855</v>
      </c>
      <c r="F30" s="141">
        <f>E84</f>
        <v>2012.6440000000002</v>
      </c>
      <c r="G30" s="140">
        <f>E30+F30</f>
        <v>49371.202592211856</v>
      </c>
      <c r="I30" s="1044">
        <f>+E30/$E$43</f>
        <v>0.12403054129516201</v>
      </c>
    </row>
    <row r="31" spans="1:21" ht="20.25" customHeight="1">
      <c r="B31" s="1070" t="s">
        <v>372</v>
      </c>
      <c r="C31" s="1071"/>
      <c r="D31" s="638" t="s">
        <v>28</v>
      </c>
      <c r="E31" s="140">
        <f>SUM(F54:F80)</f>
        <v>163768.95755206118</v>
      </c>
      <c r="F31" s="141">
        <f>F84</f>
        <v>6963.0990000000002</v>
      </c>
      <c r="G31" s="140">
        <f t="shared" ref="G31:G34" si="0">E31+F31</f>
        <v>170732.05655206117</v>
      </c>
      <c r="I31" s="1044">
        <f>+E31/$E$43</f>
        <v>0.42890563092152345</v>
      </c>
    </row>
    <row r="32" spans="1:21" ht="20.25" customHeight="1">
      <c r="B32" s="1070" t="s">
        <v>727</v>
      </c>
      <c r="C32" s="1071"/>
      <c r="D32" s="638" t="s">
        <v>28</v>
      </c>
      <c r="E32" s="140">
        <f>SUM(G54:G80)</f>
        <v>76190.228031910083</v>
      </c>
      <c r="F32" s="141">
        <f>G84</f>
        <v>3238.0844999999999</v>
      </c>
      <c r="G32" s="140">
        <f t="shared" si="0"/>
        <v>79428.31253191008</v>
      </c>
      <c r="I32" s="1044">
        <f>+E32/$E$43</f>
        <v>0.19953975596194937</v>
      </c>
    </row>
    <row r="33" spans="2:22" ht="20.25" customHeight="1">
      <c r="B33" s="1070"/>
      <c r="C33" s="1071"/>
      <c r="D33" s="638"/>
      <c r="E33" s="140">
        <f>SUM(H54:H80)</f>
        <v>0</v>
      </c>
      <c r="F33" s="141">
        <f>H84</f>
        <v>0</v>
      </c>
      <c r="G33" s="140">
        <f>E33+F33</f>
        <v>0</v>
      </c>
    </row>
    <row r="34" spans="2:22" ht="20.25" customHeight="1">
      <c r="B34" s="1070"/>
      <c r="C34" s="1071"/>
      <c r="D34" s="638"/>
      <c r="E34" s="140">
        <f>SUM(I54:I80)</f>
        <v>0</v>
      </c>
      <c r="F34" s="141">
        <f>I84</f>
        <v>0</v>
      </c>
      <c r="G34" s="140">
        <f t="shared" si="0"/>
        <v>0</v>
      </c>
    </row>
    <row r="35" spans="2:22" ht="20.25" customHeight="1">
      <c r="B35" s="1070"/>
      <c r="C35" s="1071"/>
      <c r="D35" s="638"/>
      <c r="E35" s="140">
        <f>SUM(J54:J80)</f>
        <v>0</v>
      </c>
      <c r="F35" s="141">
        <f>J84</f>
        <v>0</v>
      </c>
      <c r="G35" s="140">
        <f>E35+F35</f>
        <v>0</v>
      </c>
    </row>
    <row r="36" spans="2:22" ht="20.25" customHeight="1">
      <c r="B36" s="1070"/>
      <c r="C36" s="1071"/>
      <c r="D36" s="638"/>
      <c r="E36" s="140">
        <f>SUM(K54:K80)</f>
        <v>0</v>
      </c>
      <c r="F36" s="141">
        <f>K84</f>
        <v>0</v>
      </c>
      <c r="G36" s="140">
        <f t="shared" ref="G36:G42" si="1">E36+F36</f>
        <v>0</v>
      </c>
    </row>
    <row r="37" spans="2:22" ht="20.25" customHeight="1">
      <c r="B37" s="1070"/>
      <c r="C37" s="1071"/>
      <c r="D37" s="638"/>
      <c r="E37" s="140">
        <f>SUM(L54:L80)</f>
        <v>0</v>
      </c>
      <c r="F37" s="141">
        <f>L84</f>
        <v>0</v>
      </c>
      <c r="G37" s="140">
        <f t="shared" si="1"/>
        <v>0</v>
      </c>
    </row>
    <row r="38" spans="2:22" ht="20.25" customHeight="1">
      <c r="B38" s="1070"/>
      <c r="C38" s="1071"/>
      <c r="D38" s="638"/>
      <c r="E38" s="140">
        <f>SUM(M54:M80)</f>
        <v>0</v>
      </c>
      <c r="F38" s="141">
        <f>M84</f>
        <v>0</v>
      </c>
      <c r="G38" s="140">
        <f t="shared" si="1"/>
        <v>0</v>
      </c>
    </row>
    <row r="39" spans="2:22" ht="20.25" customHeight="1">
      <c r="B39" s="1070"/>
      <c r="C39" s="1071"/>
      <c r="D39" s="638"/>
      <c r="E39" s="140">
        <f>SUM(N54:N80)</f>
        <v>0</v>
      </c>
      <c r="F39" s="141">
        <f>N84</f>
        <v>0</v>
      </c>
      <c r="G39" s="140">
        <f t="shared" si="1"/>
        <v>0</v>
      </c>
    </row>
    <row r="40" spans="2:22" ht="20.25" customHeight="1">
      <c r="B40" s="1070"/>
      <c r="C40" s="1071"/>
      <c r="D40" s="638"/>
      <c r="E40" s="140">
        <f>SUM(O54:O80)</f>
        <v>0</v>
      </c>
      <c r="F40" s="141">
        <f>O84</f>
        <v>0</v>
      </c>
      <c r="G40" s="140">
        <f t="shared" si="1"/>
        <v>0</v>
      </c>
    </row>
    <row r="41" spans="2:22" ht="20.25" customHeight="1">
      <c r="B41" s="1070"/>
      <c r="C41" s="1071"/>
      <c r="D41" s="638"/>
      <c r="E41" s="140">
        <f>SUM(P54:P80)</f>
        <v>0</v>
      </c>
      <c r="F41" s="141">
        <f>P84</f>
        <v>0</v>
      </c>
      <c r="G41" s="140">
        <f t="shared" si="1"/>
        <v>0</v>
      </c>
    </row>
    <row r="42" spans="2:22" ht="20.25" customHeight="1">
      <c r="B42" s="1070"/>
      <c r="C42" s="1071"/>
      <c r="D42" s="639"/>
      <c r="E42" s="142">
        <f>SUM(Q54:Q80)</f>
        <v>0</v>
      </c>
      <c r="F42" s="143">
        <f>Q84</f>
        <v>0</v>
      </c>
      <c r="G42" s="142">
        <f t="shared" si="1"/>
        <v>0</v>
      </c>
    </row>
    <row r="43" spans="2:22" s="8" customFormat="1" ht="21" customHeight="1">
      <c r="B43" s="1075" t="s">
        <v>26</v>
      </c>
      <c r="C43" s="1076"/>
      <c r="D43" s="137"/>
      <c r="E43" s="144">
        <f>SUM(E29:E42)</f>
        <v>381829.81463823654</v>
      </c>
      <c r="F43" s="144">
        <f>SUM(F29:F42)</f>
        <v>16231</v>
      </c>
      <c r="G43" s="144">
        <f>SUM(G29:G42)</f>
        <v>398060.81463823648</v>
      </c>
      <c r="H43" s="200"/>
    </row>
    <row r="44" spans="2:22" ht="18" customHeight="1">
      <c r="D44" s="94"/>
      <c r="E44" s="9"/>
      <c r="F44" s="17"/>
    </row>
    <row r="45" spans="2:22" s="28" customFormat="1" ht="20.6">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1072" t="s">
        <v>608</v>
      </c>
      <c r="C48" s="1072"/>
      <c r="D48" s="1072"/>
      <c r="E48" s="1072"/>
      <c r="F48" s="1072"/>
      <c r="G48" s="1072"/>
      <c r="H48" s="1072"/>
      <c r="I48" s="1072"/>
      <c r="J48" s="1072"/>
      <c r="K48" s="1072"/>
      <c r="L48" s="1072"/>
      <c r="M48" s="617"/>
      <c r="N48" s="105"/>
      <c r="O48" s="105"/>
      <c r="P48" s="105"/>
      <c r="Q48" s="105"/>
      <c r="R48" s="105"/>
      <c r="T48" s="37"/>
      <c r="U48" s="19"/>
      <c r="V48" s="38"/>
    </row>
    <row r="49" spans="2:22" s="28" customFormat="1" ht="41.25" customHeight="1">
      <c r="B49" s="1072" t="s">
        <v>562</v>
      </c>
      <c r="C49" s="1072"/>
      <c r="D49" s="1072"/>
      <c r="E49" s="1072"/>
      <c r="F49" s="1072"/>
      <c r="G49" s="1072"/>
      <c r="H49" s="1072"/>
      <c r="I49" s="1072"/>
      <c r="J49" s="1072"/>
      <c r="K49" s="1072"/>
      <c r="L49" s="1072"/>
      <c r="M49" s="617"/>
      <c r="N49" s="105"/>
      <c r="O49" s="105"/>
      <c r="P49" s="105"/>
      <c r="Q49" s="105"/>
      <c r="R49" s="105"/>
      <c r="T49" s="37"/>
      <c r="U49" s="19"/>
      <c r="V49" s="38"/>
    </row>
    <row r="50" spans="2:22" s="28" customFormat="1" ht="18" customHeight="1">
      <c r="B50" s="1072" t="s">
        <v>677</v>
      </c>
      <c r="C50" s="1072"/>
      <c r="D50" s="1072"/>
      <c r="E50" s="1072"/>
      <c r="F50" s="1072"/>
      <c r="G50" s="1072"/>
      <c r="H50" s="1072"/>
      <c r="I50" s="1072"/>
      <c r="J50" s="1072"/>
      <c r="K50" s="1072"/>
      <c r="L50" s="1072"/>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GS&gt;50 kW</v>
      </c>
      <c r="G52" s="135" t="str">
        <f>IF($B32&lt;&gt;"",$B32,"")</f>
        <v>Streetlighting</v>
      </c>
      <c r="H52" s="135" t="str">
        <f>IF($B33&lt;&gt;"",$B33,"")</f>
        <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f>D33</f>
        <v>0</v>
      </c>
      <c r="I53" s="576">
        <f>D34</f>
        <v>0</v>
      </c>
      <c r="J53" s="576">
        <f>D35</f>
        <v>0</v>
      </c>
      <c r="K53" s="576">
        <f>D36</f>
        <v>0</v>
      </c>
      <c r="L53" s="576">
        <f>D37</f>
        <v>0</v>
      </c>
      <c r="M53" s="576">
        <f>D38</f>
        <v>0</v>
      </c>
      <c r="N53" s="576">
        <f>D39</f>
        <v>0</v>
      </c>
      <c r="O53" s="576">
        <f>D40</f>
        <v>0</v>
      </c>
      <c r="P53" s="576">
        <f>D41</f>
        <v>0</v>
      </c>
      <c r="Q53" s="576">
        <f>D42</f>
        <v>0</v>
      </c>
      <c r="R53" s="577"/>
      <c r="U53" s="147"/>
    </row>
    <row r="54" spans="2:22" s="17" customFormat="1">
      <c r="B54" s="148" t="s">
        <v>142</v>
      </c>
      <c r="C54" s="149"/>
      <c r="D54" s="150">
        <v>0</v>
      </c>
      <c r="E54" s="150">
        <v>0</v>
      </c>
      <c r="F54" s="150">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v>0</v>
      </c>
      <c r="E57" s="156">
        <v>0</v>
      </c>
      <c r="F57" s="156">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v>0</v>
      </c>
      <c r="E60" s="156">
        <v>0</v>
      </c>
      <c r="F60" s="156">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v>0</v>
      </c>
      <c r="E63" s="156">
        <v>0</v>
      </c>
      <c r="F63" s="156">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v>0</v>
      </c>
      <c r="E66" s="164">
        <v>0</v>
      </c>
      <c r="F66" s="164">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v>0</v>
      </c>
      <c r="E69" s="156">
        <v>0</v>
      </c>
      <c r="F69" s="156">
        <v>0</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f>-'5.  2015-2020 LRAM'!Y389</f>
        <v>0</v>
      </c>
      <c r="E70" s="156">
        <f>-'5.  2015-2020 LRAM'!Z389</f>
        <v>0</v>
      </c>
      <c r="F70" s="156">
        <f>-'5.  2015-2020 LRAM'!AA389</f>
        <v>0</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v>0</v>
      </c>
      <c r="E72" s="156">
        <v>0</v>
      </c>
      <c r="F72" s="156">
        <v>0</v>
      </c>
      <c r="G72" s="156">
        <f>'5.  2015-2020 LRAM'!AB572</f>
        <v>0</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0</v>
      </c>
      <c r="U72" s="152"/>
      <c r="V72" s="153"/>
    </row>
    <row r="73" spans="2:22" s="163" customFormat="1">
      <c r="B73" s="154" t="s">
        <v>226</v>
      </c>
      <c r="C73" s="155"/>
      <c r="D73" s="156">
        <f>-'5.  2015-2020 LRAM'!Y573</f>
        <v>0</v>
      </c>
      <c r="E73" s="156">
        <f>-'5.  2015-2020 LRAM'!Z573</f>
        <v>0</v>
      </c>
      <c r="F73" s="156">
        <f>-'5.  2015-2020 LRAM'!AA573</f>
        <v>0</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0</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LRAM'!Y756</f>
        <v>94512.070462053409</v>
      </c>
      <c r="E75" s="156">
        <f>'5.  2015-2020 LRAM'!Z756</f>
        <v>47358.558592211855</v>
      </c>
      <c r="F75" s="156">
        <f>'5.  2015-2020 LRAM'!AA756</f>
        <v>163768.95755206118</v>
      </c>
      <c r="G75" s="156">
        <f>+'8.  Streetlighting'!R70</f>
        <v>76190.228031910083</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381829.81463823654</v>
      </c>
      <c r="U75" s="152"/>
      <c r="V75" s="153"/>
    </row>
    <row r="76" spans="2:22" s="163" customFormat="1" ht="16.5" customHeight="1">
      <c r="B76" s="154" t="s">
        <v>228</v>
      </c>
      <c r="C76" s="155"/>
      <c r="D76" s="156">
        <f>-'5.  2015-2020 LRAM'!Y757</f>
        <v>0</v>
      </c>
      <c r="E76" s="156">
        <f>-'5.  2015-2020 LRAM'!Z757</f>
        <v>0</v>
      </c>
      <c r="F76" s="156">
        <f>-'5.  2015-2020 LRAM'!AA757</f>
        <v>0</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LRAM'!Y940</f>
        <v>0</v>
      </c>
      <c r="E78" s="156">
        <f>'5.  2015-2020 LRAM'!Z940</f>
        <v>0</v>
      </c>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c r="B79" s="154" t="s">
        <v>230</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5"/>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hidden="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Charges'!I162</f>
        <v>4017.1725000000006</v>
      </c>
      <c r="E84" s="679">
        <f>+'6.  Carrying Charges'!J162</f>
        <v>2012.6440000000002</v>
      </c>
      <c r="F84" s="679">
        <f>+'6.  Carrying Charges'!K162</f>
        <v>6963.0990000000002</v>
      </c>
      <c r="G84" s="679">
        <f>+'6.  Carrying Charges'!L162</f>
        <v>3238.0844999999999</v>
      </c>
      <c r="H84" s="679">
        <f>+'6.  Carrying Charges'!M162</f>
        <v>0</v>
      </c>
      <c r="I84" s="679">
        <f>+'6.  Carrying Charges'!N162</f>
        <v>0</v>
      </c>
      <c r="J84" s="679">
        <f>+'6.  Carrying Charges'!O162</f>
        <v>0</v>
      </c>
      <c r="K84" s="679">
        <f>+'6.  Carrying Charges'!P162</f>
        <v>0</v>
      </c>
      <c r="L84" s="679">
        <f>+'6.  Carrying Charges'!Q162</f>
        <v>0</v>
      </c>
      <c r="M84" s="679">
        <f>+'6.  Carrying Charges'!R162</f>
        <v>0</v>
      </c>
      <c r="N84" s="679">
        <f>+'6.  Carrying Charges'!S162</f>
        <v>0</v>
      </c>
      <c r="O84" s="679">
        <f>+'6.  Carrying Charges'!T162</f>
        <v>0</v>
      </c>
      <c r="P84" s="679">
        <f>+'6.  Carrying Charges'!U162</f>
        <v>0</v>
      </c>
      <c r="Q84" s="679">
        <f>+'6.  Carrying Charges'!V162</f>
        <v>0</v>
      </c>
      <c r="R84" s="680">
        <f>SUM(D84:Q84)</f>
        <v>16231</v>
      </c>
      <c r="U84" s="152"/>
      <c r="V84" s="153"/>
    </row>
    <row r="85" spans="2:22" s="163" customFormat="1" ht="21.75" customHeight="1">
      <c r="B85" s="623" t="s">
        <v>240</v>
      </c>
      <c r="C85" s="624"/>
      <c r="D85" s="623">
        <f>SUM(D54:D80)+D84</f>
        <v>98529.242962053409</v>
      </c>
      <c r="E85" s="623">
        <f t="shared" ref="E85:Q85" si="2">SUM(E54:E80)+E84</f>
        <v>49371.202592211856</v>
      </c>
      <c r="F85" s="623">
        <f t="shared" si="2"/>
        <v>170732.05655206117</v>
      </c>
      <c r="G85" s="623">
        <f t="shared" si="2"/>
        <v>79428.31253191008</v>
      </c>
      <c r="H85" s="623">
        <f t="shared" si="2"/>
        <v>0</v>
      </c>
      <c r="I85" s="623">
        <f t="shared" si="2"/>
        <v>0</v>
      </c>
      <c r="J85" s="623">
        <f t="shared" si="2"/>
        <v>0</v>
      </c>
      <c r="K85" s="623">
        <f t="shared" si="2"/>
        <v>0</v>
      </c>
      <c r="L85" s="623">
        <f t="shared" si="2"/>
        <v>0</v>
      </c>
      <c r="M85" s="623">
        <f t="shared" si="2"/>
        <v>0</v>
      </c>
      <c r="N85" s="623">
        <f t="shared" si="2"/>
        <v>0</v>
      </c>
      <c r="O85" s="623">
        <f t="shared" si="2"/>
        <v>0</v>
      </c>
      <c r="P85" s="623">
        <f t="shared" si="2"/>
        <v>0</v>
      </c>
      <c r="Q85" s="623">
        <f t="shared" si="2"/>
        <v>0</v>
      </c>
      <c r="R85" s="623">
        <f>SUM(R54:R80)+R84</f>
        <v>398060.81463823654</v>
      </c>
      <c r="U85" s="152"/>
      <c r="V85" s="153"/>
    </row>
    <row r="86" spans="2:22" ht="20.25" customHeight="1">
      <c r="B86" s="453" t="s">
        <v>536</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4.6">
      <c r="E88" s="9"/>
    </row>
    <row r="89" spans="2:22" ht="21" hidden="1" customHeight="1">
      <c r="B89" s="118" t="s">
        <v>537</v>
      </c>
      <c r="F89" s="589"/>
    </row>
    <row r="90" spans="2:22" s="549" customFormat="1" ht="27.75" hidden="1" customHeight="1">
      <c r="B90" s="570" t="s">
        <v>557</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32637.439488442455</v>
      </c>
      <c r="D93" s="556">
        <f>SUM('4.  2011-2014 LRAM'!Y259:AL259)</f>
        <v>33231.782239110144</v>
      </c>
      <c r="E93" s="556">
        <f>SUM('4.  2011-2014 LRAM'!Y388:AL388)</f>
        <v>32552.443285523208</v>
      </c>
      <c r="F93" s="557">
        <f>SUM('4.  2011-2014 LRAM'!Y517:AL517)</f>
        <v>32827.683327233332</v>
      </c>
      <c r="G93" s="557">
        <f>SUM('5.  2015-2020 LRAM'!Y199:AL199)</f>
        <v>31605.021690000001</v>
      </c>
      <c r="H93" s="556">
        <f>SUM('5.  2015-2020 LRAM'!Y382:AL382)</f>
        <v>25825.573893000001</v>
      </c>
      <c r="I93" s="557">
        <f>SUM('5.  2015-2020 LRAM'!Y565:AL565)</f>
        <v>21533.3997584672</v>
      </c>
      <c r="J93" s="556">
        <f>SUM('5.  2015-2020 LRAM'!Y748:AL748)</f>
        <v>18093.518042416563</v>
      </c>
      <c r="K93" s="556">
        <f>SUM('5.  2015-2020 LRAM'!Y931:AL931)</f>
        <v>0</v>
      </c>
      <c r="L93" s="556">
        <f>SUM('5.  2015-2020 LRAM'!Y1114:AL1114)</f>
        <v>0</v>
      </c>
      <c r="M93" s="556">
        <f>SUM(C93:L93)</f>
        <v>228306.86172419289</v>
      </c>
      <c r="T93" s="197"/>
      <c r="U93" s="197"/>
    </row>
    <row r="94" spans="2:22" s="90" customFormat="1" ht="23.25" hidden="1" customHeight="1">
      <c r="B94" s="198">
        <v>2012</v>
      </c>
      <c r="C94" s="558"/>
      <c r="D94" s="557">
        <f>SUM('4.  2011-2014 LRAM'!Y260:AL260)</f>
        <v>27910.179854999998</v>
      </c>
      <c r="E94" s="556">
        <f>SUM('4.  2011-2014 LRAM'!Y389:AL389)</f>
        <v>27517.032173</v>
      </c>
      <c r="F94" s="557">
        <f>SUM('4.  2011-2014 LRAM'!Y518:AL518)</f>
        <v>27891.432851999998</v>
      </c>
      <c r="G94" s="557">
        <f>SUM('5.  2015-2020 LRAM'!Y200:AL200)</f>
        <v>27815.703608000003</v>
      </c>
      <c r="H94" s="556">
        <f>SUM('5.  2015-2020 LRAM'!Y383:AL383)</f>
        <v>24815.335499000001</v>
      </c>
      <c r="I94" s="557">
        <f>SUM('5.  2015-2020 LRAM'!Y566:AL566)</f>
        <v>21560.121559851999</v>
      </c>
      <c r="J94" s="556">
        <f>SUM('5.  2015-2020 LRAM'!Y749:AL749)</f>
        <v>18588.302772587904</v>
      </c>
      <c r="K94" s="556">
        <f>SUM('5.  2015-2020 LRAM'!Y932:AL932)</f>
        <v>0</v>
      </c>
      <c r="L94" s="556">
        <f>SUM('5.  2015-2020 LRAM'!Y1115:AL1115)</f>
        <v>0</v>
      </c>
      <c r="M94" s="556">
        <f>SUM(D94:L94)</f>
        <v>176098.1083194399</v>
      </c>
      <c r="T94" s="197"/>
      <c r="U94" s="197"/>
    </row>
    <row r="95" spans="2:22" s="90" customFormat="1" ht="23.25" hidden="1" customHeight="1">
      <c r="B95" s="198">
        <v>2013</v>
      </c>
      <c r="C95" s="559"/>
      <c r="D95" s="559"/>
      <c r="E95" s="557">
        <f>SUM('4.  2011-2014 LRAM'!Y390:AL390)</f>
        <v>34794.947211999999</v>
      </c>
      <c r="F95" s="557">
        <f>SUM('4.  2011-2014 LRAM'!Y519:AL519)</f>
        <v>35186.620439999999</v>
      </c>
      <c r="G95" s="557">
        <f>SUM('5.  2015-2020 LRAM'!Y201:AL201)</f>
        <v>35442.512053999999</v>
      </c>
      <c r="H95" s="556">
        <f>SUM('5.  2015-2020 LRAM'!Y384:AL384)</f>
        <v>32223.231365999996</v>
      </c>
      <c r="I95" s="557">
        <f>SUM('5.  2015-2020 LRAM'!Y567:AL567)</f>
        <v>27965.504703475999</v>
      </c>
      <c r="J95" s="556">
        <f>SUM('5.  2015-2020 LRAM'!Y750:AL750)</f>
        <v>20525.006173717782</v>
      </c>
      <c r="K95" s="556">
        <f>SUM('5.  2015-2020 LRAM'!Y933:AL933)</f>
        <v>0</v>
      </c>
      <c r="L95" s="556">
        <f>SUM('5.  2015-2020 LRAM'!Y1116:AL1116)</f>
        <v>0</v>
      </c>
      <c r="M95" s="556">
        <f>SUM(C95:L95)</f>
        <v>186137.82194919378</v>
      </c>
      <c r="T95" s="197"/>
      <c r="U95" s="197"/>
    </row>
    <row r="96" spans="2:22" s="90" customFormat="1" ht="23.25" hidden="1" customHeight="1">
      <c r="B96" s="198">
        <v>2014</v>
      </c>
      <c r="C96" s="559"/>
      <c r="D96" s="559"/>
      <c r="E96" s="559"/>
      <c r="F96" s="557">
        <f>SUM('4.  2011-2014 LRAM'!Y520:AL520)</f>
        <v>65120.238594000002</v>
      </c>
      <c r="G96" s="557">
        <f>SUM('5.  2015-2020 LRAM'!Y202:AL202)</f>
        <v>63613.186400000006</v>
      </c>
      <c r="H96" s="556">
        <f>SUM('5.  2015-2020 LRAM'!Y385:AL385)</f>
        <v>54763.720100000006</v>
      </c>
      <c r="I96" s="557">
        <f>SUM('5.  2015-2020 LRAM'!Y568:AL568)</f>
        <v>46102.572431143999</v>
      </c>
      <c r="J96" s="556">
        <f>SUM('5.  2015-2020 LRAM'!Y751:AL751)</f>
        <v>33742.879721167003</v>
      </c>
      <c r="K96" s="556">
        <f>SUM('5.  2015-2020 LRAM'!Y934:AL934)</f>
        <v>0</v>
      </c>
      <c r="L96" s="556">
        <f>SUM('5.  2015-2020 LRAM'!Y1117:AL1117)</f>
        <v>0</v>
      </c>
      <c r="M96" s="556">
        <f>SUM(F96:L96)</f>
        <v>263342.59724631102</v>
      </c>
      <c r="T96" s="197"/>
      <c r="U96" s="197"/>
    </row>
    <row r="97" spans="2:21" s="90" customFormat="1" ht="23.25" hidden="1" customHeight="1">
      <c r="B97" s="198">
        <v>2015</v>
      </c>
      <c r="C97" s="559"/>
      <c r="D97" s="559"/>
      <c r="E97" s="559"/>
      <c r="F97" s="559"/>
      <c r="G97" s="557">
        <f>SUM('5.  2015-2020 LRAM'!Y203:AL203)</f>
        <v>66380.177568957006</v>
      </c>
      <c r="H97" s="556">
        <f>SUM('5.  2015-2020 LRAM'!Y386:AL386)</f>
        <v>57658.520743470348</v>
      </c>
      <c r="I97" s="557">
        <f>SUM('5.  2015-2020 LRAM'!Y569:AL569)</f>
        <v>48681.890169428327</v>
      </c>
      <c r="J97" s="556">
        <f>SUM('5.  2015-2020 LRAM'!Y752:AL752)</f>
        <v>38220.886261851199</v>
      </c>
      <c r="K97" s="556">
        <f>SUM('5.  2015-2020 LRAM'!Y935:AL935)</f>
        <v>0</v>
      </c>
      <c r="L97" s="556">
        <f>SUM('5.  2015-2020 LRAM'!Y1118:AL1118)</f>
        <v>0</v>
      </c>
      <c r="M97" s="556">
        <f>SUM(G97:L97)</f>
        <v>210941.4747437069</v>
      </c>
      <c r="T97" s="197"/>
      <c r="U97" s="197"/>
    </row>
    <row r="98" spans="2:21" s="90" customFormat="1" ht="23.25" hidden="1" customHeight="1">
      <c r="B98" s="198">
        <v>2016</v>
      </c>
      <c r="C98" s="559"/>
      <c r="D98" s="559"/>
      <c r="E98" s="559"/>
      <c r="F98" s="559"/>
      <c r="G98" s="559"/>
      <c r="H98" s="556">
        <f>SUM('5.  2015-2020 LRAM'!Y387:AL387)</f>
        <v>96791.487809545113</v>
      </c>
      <c r="I98" s="557">
        <f>SUM('5.  2015-2020 LRAM'!Y570:AL570)</f>
        <v>70849.968695119998</v>
      </c>
      <c r="J98" s="556">
        <f>SUM('5.  2015-2020 LRAM'!Y753:AL753)</f>
        <v>43572.347168403998</v>
      </c>
      <c r="K98" s="556">
        <f>SUM('5.  2015-2020 LRAM'!Y936:AL936)</f>
        <v>0</v>
      </c>
      <c r="L98" s="556">
        <f>SUM('5.  2015-2020 LRAM'!Y1119:AL1119)</f>
        <v>0</v>
      </c>
      <c r="M98" s="556">
        <f>SUM(H98:L98)</f>
        <v>211213.80367306911</v>
      </c>
      <c r="T98" s="197"/>
      <c r="U98" s="197"/>
    </row>
    <row r="99" spans="2:21" s="90" customFormat="1" ht="23.25" hidden="1" customHeight="1">
      <c r="B99" s="198">
        <v>2017</v>
      </c>
      <c r="C99" s="559"/>
      <c r="D99" s="559"/>
      <c r="E99" s="559"/>
      <c r="F99" s="559"/>
      <c r="G99" s="559"/>
      <c r="H99" s="559"/>
      <c r="I99" s="556">
        <f>SUM('5.  2015-2020 LRAM'!Y571:AL571)</f>
        <v>139246.35729312687</v>
      </c>
      <c r="J99" s="556">
        <f>SUM('5.  2015-2020 LRAM'!Y754:AL754)</f>
        <v>85392.296873832966</v>
      </c>
      <c r="K99" s="556">
        <f>SUM('5.  2015-2020 LRAM'!Y937:AL937)</f>
        <v>0</v>
      </c>
      <c r="L99" s="556">
        <f>SUM('5.  2015-2020 LRAM'!Y1120:AL1120)</f>
        <v>0</v>
      </c>
      <c r="M99" s="556">
        <f>SUM(I99:L99)</f>
        <v>224638.65416695984</v>
      </c>
      <c r="T99" s="197"/>
      <c r="U99" s="197"/>
    </row>
    <row r="100" spans="2:21" s="90" customFormat="1" ht="23.25" hidden="1" customHeight="1">
      <c r="B100" s="198">
        <v>2018</v>
      </c>
      <c r="C100" s="559"/>
      <c r="D100" s="559"/>
      <c r="E100" s="559"/>
      <c r="F100" s="559"/>
      <c r="G100" s="559"/>
      <c r="H100" s="559"/>
      <c r="I100" s="559"/>
      <c r="J100" s="556">
        <f>SUM('5.  2015-2020 LRAM'!Y755:AL755)</f>
        <v>47504.349592349055</v>
      </c>
      <c r="K100" s="556">
        <f>SUM('5.  2015-2020 LRAM'!Y938:AL938)</f>
        <v>0</v>
      </c>
      <c r="L100" s="556">
        <f>SUM('5.  2015-2020 LRAM'!Y1121:AL1121)</f>
        <v>0</v>
      </c>
      <c r="M100" s="556">
        <f>SUM(J100:L100)</f>
        <v>47504.349592349055</v>
      </c>
      <c r="T100" s="197"/>
      <c r="U100" s="197"/>
    </row>
    <row r="101" spans="2:21" s="90" customFormat="1" ht="23.25" hidden="1" customHeight="1">
      <c r="B101" s="198">
        <v>2019</v>
      </c>
      <c r="C101" s="559"/>
      <c r="D101" s="559"/>
      <c r="E101" s="559"/>
      <c r="F101" s="559"/>
      <c r="G101" s="559"/>
      <c r="H101" s="559"/>
      <c r="I101" s="559"/>
      <c r="J101" s="559"/>
      <c r="K101" s="556">
        <f>SUM('5.  2015-2020 LRAM'!Y939:AL939)</f>
        <v>0</v>
      </c>
      <c r="L101" s="556">
        <f>SUM('5.  2015-2020 LRAM'!Y1122:AL1122)</f>
        <v>0</v>
      </c>
      <c r="M101" s="556">
        <f>SUM(K101:L101)</f>
        <v>0</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0</v>
      </c>
      <c r="M102" s="558">
        <f>L102</f>
        <v>0</v>
      </c>
      <c r="T102" s="197"/>
      <c r="U102" s="197"/>
    </row>
    <row r="103" spans="2:21" s="196" customFormat="1" ht="24" hidden="1" customHeight="1">
      <c r="B103" s="571" t="s">
        <v>519</v>
      </c>
      <c r="C103" s="555">
        <f>C93</f>
        <v>32637.439488442455</v>
      </c>
      <c r="D103" s="556">
        <f>D93+D94</f>
        <v>61141.962094110146</v>
      </c>
      <c r="E103" s="556">
        <f>E93+E94+E95</f>
        <v>94864.422670523199</v>
      </c>
      <c r="F103" s="556">
        <f>F93+F94+F95+F96</f>
        <v>161025.97521323332</v>
      </c>
      <c r="G103" s="556">
        <f>G93+G94+G95+G96+G97</f>
        <v>224856.60132095701</v>
      </c>
      <c r="H103" s="556">
        <f>H93+H94+H95+H96+H97+H98</f>
        <v>292077.86941101548</v>
      </c>
      <c r="I103" s="556">
        <f>I93+I94+I95+I96+I97+I98+I99</f>
        <v>375939.81461061438</v>
      </c>
      <c r="J103" s="556">
        <f>J93+J94+J95+J96+J97+J98+J99+J100</f>
        <v>305639.58660632651</v>
      </c>
      <c r="K103" s="556">
        <f>K93+K94+K95+K96+K97+K98+K99+K100+K101</f>
        <v>0</v>
      </c>
      <c r="L103" s="556">
        <f>SUM(L93:L102)</f>
        <v>0</v>
      </c>
      <c r="M103" s="556">
        <f>SUM(M93:M102)</f>
        <v>1548183.6714152226</v>
      </c>
      <c r="T103" s="199"/>
      <c r="U103" s="199"/>
    </row>
    <row r="104" spans="2:21" s="27" customFormat="1" ht="24.75" hidden="1" customHeight="1">
      <c r="B104" s="572" t="s">
        <v>518</v>
      </c>
      <c r="C104" s="554">
        <f>'4.  2011-2014 LRAM'!AM132</f>
        <v>0</v>
      </c>
      <c r="D104" s="554">
        <f>'4.  2011-2014 LRAM'!AM262</f>
        <v>0</v>
      </c>
      <c r="E104" s="554">
        <f>'4.  2011-2014 LRAM'!AM392</f>
        <v>0</v>
      </c>
      <c r="F104" s="554">
        <f>'4.  2011-2014 LRAM'!AM522</f>
        <v>0</v>
      </c>
      <c r="G104" s="554">
        <f>'5.  2015-2020 LRAM'!AM205</f>
        <v>0</v>
      </c>
      <c r="H104" s="554">
        <f>'5.  2015-2020 LRAM'!AM389</f>
        <v>0</v>
      </c>
      <c r="I104" s="554">
        <f>'5.  2015-2020 LRAM'!AM573</f>
        <v>0</v>
      </c>
      <c r="J104" s="554">
        <f>'5.  2015-2020 LRAM'!AM757</f>
        <v>0</v>
      </c>
      <c r="K104" s="554">
        <f>'5.  2015-2020 LRAM'!AM941</f>
        <v>0</v>
      </c>
      <c r="L104" s="554">
        <f>'5.  2015-2020 LRAM'!AM1125</f>
        <v>0</v>
      </c>
      <c r="M104" s="556">
        <f>SUM(C104:L104)</f>
        <v>0</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0</v>
      </c>
      <c r="I105" s="554">
        <f>'6.  Carrying Charges'!W117</f>
        <v>0</v>
      </c>
      <c r="J105" s="554">
        <f>'6.  Carrying Charges'!W132</f>
        <v>2644</v>
      </c>
      <c r="K105" s="554">
        <f>'6.  Carrying Charges'!W147</f>
        <v>10981</v>
      </c>
      <c r="L105" s="554">
        <f>'6.  Carrying Charges'!W162</f>
        <v>16231</v>
      </c>
      <c r="M105" s="556">
        <f>SUM(C105:L105)</f>
        <v>29856</v>
      </c>
    </row>
    <row r="106" spans="2:21" ht="23.25" hidden="1" customHeight="1">
      <c r="B106" s="571" t="s">
        <v>26</v>
      </c>
      <c r="C106" s="554">
        <f>C103-C104+C105</f>
        <v>32637.439488442455</v>
      </c>
      <c r="D106" s="554">
        <f t="shared" ref="D106:J106" si="3">D103-D104+D105</f>
        <v>61141.962094110146</v>
      </c>
      <c r="E106" s="554">
        <f t="shared" si="3"/>
        <v>94864.422670523199</v>
      </c>
      <c r="F106" s="554">
        <f t="shared" si="3"/>
        <v>161025.97521323332</v>
      </c>
      <c r="G106" s="554">
        <f t="shared" si="3"/>
        <v>224856.60132095701</v>
      </c>
      <c r="H106" s="554">
        <f t="shared" si="3"/>
        <v>292077.86941101548</v>
      </c>
      <c r="I106" s="554">
        <f t="shared" si="3"/>
        <v>375939.81461061438</v>
      </c>
      <c r="J106" s="554">
        <f t="shared" si="3"/>
        <v>308283.58660632651</v>
      </c>
      <c r="K106" s="554">
        <f>K103-K104+K105</f>
        <v>10981</v>
      </c>
      <c r="L106" s="554">
        <f>L103-L104+L105</f>
        <v>16231</v>
      </c>
      <c r="M106" s="554">
        <f>M103-M104+M105</f>
        <v>1578039.6714152226</v>
      </c>
    </row>
    <row r="107" spans="2:21" hidden="1"/>
    <row r="108" spans="2:21">
      <c r="B108" s="589" t="s">
        <v>526</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963386</xdr:colOff>
                    <xdr:row>53</xdr:row>
                    <xdr:rowOff>27214</xdr:rowOff>
                  </from>
                  <to>
                    <xdr:col>2</xdr:col>
                    <xdr:colOff>1382486</xdr:colOff>
                    <xdr:row>54</xdr:row>
                    <xdr:rowOff>163286</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963386</xdr:colOff>
                    <xdr:row>56</xdr:row>
                    <xdr:rowOff>27214</xdr:rowOff>
                  </from>
                  <to>
                    <xdr:col>2</xdr:col>
                    <xdr:colOff>1382486</xdr:colOff>
                    <xdr:row>57</xdr:row>
                    <xdr:rowOff>163286</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963386</xdr:colOff>
                    <xdr:row>59</xdr:row>
                    <xdr:rowOff>27214</xdr:rowOff>
                  </from>
                  <to>
                    <xdr:col>2</xdr:col>
                    <xdr:colOff>1382486</xdr:colOff>
                    <xdr:row>60</xdr:row>
                    <xdr:rowOff>163286</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963386</xdr:colOff>
                    <xdr:row>62</xdr:row>
                    <xdr:rowOff>27214</xdr:rowOff>
                  </from>
                  <to>
                    <xdr:col>2</xdr:col>
                    <xdr:colOff>1382486</xdr:colOff>
                    <xdr:row>63</xdr:row>
                    <xdr:rowOff>163286</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963386</xdr:colOff>
                    <xdr:row>65</xdr:row>
                    <xdr:rowOff>27214</xdr:rowOff>
                  </from>
                  <to>
                    <xdr:col>2</xdr:col>
                    <xdr:colOff>1382486</xdr:colOff>
                    <xdr:row>66</xdr:row>
                    <xdr:rowOff>163286</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963386</xdr:colOff>
                    <xdr:row>68</xdr:row>
                    <xdr:rowOff>38100</xdr:rowOff>
                  </from>
                  <to>
                    <xdr:col>2</xdr:col>
                    <xdr:colOff>1382486</xdr:colOff>
                    <xdr:row>69</xdr:row>
                    <xdr:rowOff>179614</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963386</xdr:colOff>
                    <xdr:row>71</xdr:row>
                    <xdr:rowOff>38100</xdr:rowOff>
                  </from>
                  <to>
                    <xdr:col>2</xdr:col>
                    <xdr:colOff>1382486</xdr:colOff>
                    <xdr:row>72</xdr:row>
                    <xdr:rowOff>179614</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27214</xdr:rowOff>
                  </from>
                  <to>
                    <xdr:col>2</xdr:col>
                    <xdr:colOff>1371600</xdr:colOff>
                    <xdr:row>75</xdr:row>
                    <xdr:rowOff>163286</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topLeftCell="A4" zoomScale="80" zoomScaleNormal="80" workbookViewId="0">
      <selection activeCell="G29" sqref="G29"/>
    </sheetView>
  </sheetViews>
  <sheetFormatPr defaultColWidth="9.15234375" defaultRowHeight="14.6"/>
  <cols>
    <col min="1" max="1" width="5.3828125" style="12" customWidth="1"/>
    <col min="2" max="2" width="27" style="12" customWidth="1"/>
    <col min="3" max="3" width="24.3828125" style="12" customWidth="1"/>
    <col min="4" max="4" width="23.3828125" style="12" customWidth="1"/>
    <col min="5" max="5" width="28.53515625" style="12" customWidth="1"/>
    <col min="6" max="6" width="43.84375" style="12" customWidth="1"/>
    <col min="7" max="7" width="72.53515625" style="12" customWidth="1"/>
    <col min="8" max="16384" width="9.15234375" style="12"/>
  </cols>
  <sheetData>
    <row r="13" spans="2:3" ht="15" thickBot="1"/>
    <row r="14" spans="2:3" ht="26.25" customHeight="1" thickBot="1">
      <c r="B14" s="537" t="s">
        <v>171</v>
      </c>
      <c r="C14" s="126" t="s">
        <v>175</v>
      </c>
    </row>
    <row r="15" spans="2:3" ht="26.25" customHeight="1" thickBot="1">
      <c r="C15" s="128" t="s">
        <v>406</v>
      </c>
    </row>
    <row r="16" spans="2:3" ht="27" customHeight="1" thickBot="1">
      <c r="C16" s="569" t="s">
        <v>551</v>
      </c>
    </row>
    <row r="19" spans="2:8" ht="15.45">
      <c r="B19" s="537" t="s">
        <v>613</v>
      </c>
    </row>
    <row r="20" spans="2:8" ht="13.5" customHeight="1"/>
    <row r="21" spans="2:8" ht="41.25" customHeight="1">
      <c r="B21" s="1072" t="s">
        <v>676</v>
      </c>
      <c r="C21" s="1072"/>
      <c r="D21" s="1072"/>
      <c r="E21" s="1072"/>
      <c r="F21" s="1072"/>
      <c r="G21" s="1072"/>
      <c r="H21" s="1072"/>
    </row>
    <row r="23" spans="2:8" s="609" customFormat="1" ht="15.45">
      <c r="B23" s="619" t="s">
        <v>546</v>
      </c>
      <c r="C23" s="619" t="s">
        <v>561</v>
      </c>
      <c r="D23" s="619" t="s">
        <v>545</v>
      </c>
      <c r="E23" s="1079" t="s">
        <v>34</v>
      </c>
      <c r="F23" s="1080"/>
      <c r="G23" s="1079" t="s">
        <v>544</v>
      </c>
      <c r="H23" s="1080"/>
    </row>
    <row r="24" spans="2:8" s="668" customFormat="1" ht="47.15" customHeight="1">
      <c r="B24" s="1015">
        <v>1</v>
      </c>
      <c r="C24" s="1011" t="s">
        <v>369</v>
      </c>
      <c r="D24" s="1016" t="s">
        <v>908</v>
      </c>
      <c r="E24" s="1081" t="s">
        <v>909</v>
      </c>
      <c r="F24" s="1082"/>
      <c r="G24" s="1010" t="s">
        <v>913</v>
      </c>
      <c r="H24" s="1014"/>
    </row>
    <row r="25" spans="2:8" ht="43.75">
      <c r="B25" s="608">
        <v>2</v>
      </c>
      <c r="C25" s="1011" t="s">
        <v>369</v>
      </c>
      <c r="D25" s="1016" t="s">
        <v>910</v>
      </c>
      <c r="E25" s="1081" t="s">
        <v>911</v>
      </c>
      <c r="F25" s="1082"/>
      <c r="G25" s="1010" t="s">
        <v>912</v>
      </c>
      <c r="H25" s="1013"/>
    </row>
    <row r="26" spans="2:8" ht="57" customHeight="1">
      <c r="B26" s="608">
        <v>3</v>
      </c>
      <c r="C26" s="1011" t="s">
        <v>370</v>
      </c>
      <c r="D26" s="1012" t="s">
        <v>960</v>
      </c>
      <c r="E26" s="1081" t="s">
        <v>905</v>
      </c>
      <c r="F26" s="1082"/>
      <c r="G26" s="1010" t="s">
        <v>932</v>
      </c>
      <c r="H26" s="1013"/>
    </row>
    <row r="27" spans="2:8" s="668" customFormat="1" ht="43.75">
      <c r="B27" s="1015">
        <v>4</v>
      </c>
      <c r="C27" s="1011" t="s">
        <v>906</v>
      </c>
      <c r="D27" s="1012" t="s">
        <v>768</v>
      </c>
      <c r="E27" s="1019" t="s">
        <v>961</v>
      </c>
      <c r="F27" s="1020"/>
      <c r="G27" s="1018" t="s">
        <v>907</v>
      </c>
      <c r="H27" s="1013"/>
    </row>
    <row r="28" spans="2:8" ht="87.45">
      <c r="B28" s="608">
        <v>5</v>
      </c>
      <c r="C28" s="644" t="s">
        <v>369</v>
      </c>
      <c r="D28" s="1025" t="s">
        <v>959</v>
      </c>
      <c r="E28" s="1083" t="s">
        <v>931</v>
      </c>
      <c r="F28" s="1084"/>
      <c r="G28" s="1021" t="s">
        <v>933</v>
      </c>
      <c r="H28" s="1022"/>
    </row>
    <row r="29" spans="2:8" ht="67.5" customHeight="1">
      <c r="B29" s="608">
        <v>6</v>
      </c>
      <c r="C29" s="644" t="s">
        <v>558</v>
      </c>
      <c r="D29" s="607"/>
      <c r="E29" s="1083" t="s">
        <v>962</v>
      </c>
      <c r="F29" s="1084"/>
      <c r="G29" s="1023" t="s">
        <v>963</v>
      </c>
      <c r="H29" s="1024"/>
    </row>
    <row r="30" spans="2:8">
      <c r="B30" s="608">
        <v>7</v>
      </c>
      <c r="C30" s="644"/>
      <c r="D30" s="607"/>
      <c r="E30" s="1083"/>
      <c r="F30" s="1084"/>
      <c r="G30" s="1077"/>
      <c r="H30" s="1078"/>
    </row>
    <row r="31" spans="2:8">
      <c r="B31" s="608">
        <v>8</v>
      </c>
      <c r="C31" s="644"/>
      <c r="D31" s="607"/>
      <c r="E31" s="1083"/>
      <c r="F31" s="1084"/>
      <c r="G31" s="1077"/>
      <c r="H31" s="1078"/>
    </row>
    <row r="32" spans="2:8">
      <c r="B32" s="608">
        <v>9</v>
      </c>
      <c r="C32" s="644"/>
      <c r="D32" s="607"/>
      <c r="E32" s="1083"/>
      <c r="F32" s="1084"/>
      <c r="G32" s="1077"/>
      <c r="H32" s="1078"/>
    </row>
    <row r="33" spans="2:8">
      <c r="B33" s="608">
        <v>10</v>
      </c>
      <c r="C33" s="644"/>
      <c r="D33" s="607"/>
      <c r="E33" s="1083"/>
      <c r="F33" s="1084"/>
      <c r="G33" s="1077"/>
      <c r="H33" s="1078"/>
    </row>
    <row r="34" spans="2:8">
      <c r="B34" s="608" t="s">
        <v>480</v>
      </c>
      <c r="C34" s="644"/>
      <c r="D34" s="607"/>
      <c r="E34" s="1083"/>
      <c r="F34" s="1084"/>
      <c r="G34" s="1077"/>
      <c r="H34" s="1078"/>
    </row>
    <row r="36" spans="2:8" ht="30.75" customHeight="1">
      <c r="B36" s="537" t="s">
        <v>609</v>
      </c>
    </row>
    <row r="37" spans="2:8" ht="23.25" customHeight="1">
      <c r="B37" s="568" t="s">
        <v>614</v>
      </c>
      <c r="C37" s="605"/>
      <c r="D37" s="605"/>
      <c r="E37" s="605"/>
      <c r="F37" s="605"/>
      <c r="G37" s="605"/>
      <c r="H37" s="605"/>
    </row>
    <row r="39" spans="2:8" s="90" customFormat="1" ht="15.45">
      <c r="B39" s="619" t="s">
        <v>546</v>
      </c>
      <c r="C39" s="619" t="s">
        <v>561</v>
      </c>
      <c r="D39" s="619" t="s">
        <v>545</v>
      </c>
      <c r="E39" s="1079" t="s">
        <v>34</v>
      </c>
      <c r="F39" s="1080"/>
      <c r="G39" s="1079" t="s">
        <v>544</v>
      </c>
      <c r="H39" s="1080"/>
    </row>
    <row r="40" spans="2:8">
      <c r="B40" s="608">
        <v>1</v>
      </c>
      <c r="C40" s="644"/>
      <c r="D40" s="607"/>
      <c r="E40" s="1083"/>
      <c r="F40" s="1084"/>
      <c r="G40" s="1077"/>
      <c r="H40" s="1078"/>
    </row>
    <row r="41" spans="2:8">
      <c r="B41" s="608">
        <v>2</v>
      </c>
      <c r="C41" s="644"/>
      <c r="D41" s="607"/>
      <c r="E41" s="1083"/>
      <c r="F41" s="1084"/>
      <c r="G41" s="1077"/>
      <c r="H41" s="1078"/>
    </row>
    <row r="42" spans="2:8">
      <c r="B42" s="608">
        <v>3</v>
      </c>
      <c r="C42" s="644"/>
      <c r="D42" s="607"/>
      <c r="E42" s="1083"/>
      <c r="F42" s="1084"/>
      <c r="G42" s="1077"/>
      <c r="H42" s="1078"/>
    </row>
    <row r="43" spans="2:8">
      <c r="B43" s="608">
        <v>4</v>
      </c>
      <c r="C43" s="644"/>
      <c r="D43" s="607"/>
      <c r="E43" s="1083"/>
      <c r="F43" s="1084"/>
      <c r="G43" s="1077"/>
      <c r="H43" s="1078"/>
    </row>
    <row r="44" spans="2:8">
      <c r="B44" s="608">
        <v>5</v>
      </c>
      <c r="C44" s="644"/>
      <c r="D44" s="607"/>
      <c r="E44" s="1083"/>
      <c r="F44" s="1084"/>
      <c r="G44" s="1077"/>
      <c r="H44" s="1078"/>
    </row>
    <row r="45" spans="2:8">
      <c r="B45" s="608">
        <v>6</v>
      </c>
      <c r="C45" s="644"/>
      <c r="D45" s="607"/>
      <c r="E45" s="1083"/>
      <c r="F45" s="1084"/>
      <c r="G45" s="1077"/>
      <c r="H45" s="1078"/>
    </row>
    <row r="46" spans="2:8">
      <c r="B46" s="608">
        <v>7</v>
      </c>
      <c r="C46" s="644"/>
      <c r="D46" s="607"/>
      <c r="E46" s="1083"/>
      <c r="F46" s="1084"/>
      <c r="G46" s="1077"/>
      <c r="H46" s="1078"/>
    </row>
    <row r="47" spans="2:8">
      <c r="B47" s="608">
        <v>8</v>
      </c>
      <c r="C47" s="644"/>
      <c r="D47" s="607"/>
      <c r="E47" s="1083"/>
      <c r="F47" s="1084"/>
      <c r="G47" s="1077"/>
      <c r="H47" s="1078"/>
    </row>
    <row r="48" spans="2:8">
      <c r="B48" s="608">
        <v>9</v>
      </c>
      <c r="C48" s="644"/>
      <c r="D48" s="607"/>
      <c r="E48" s="1083"/>
      <c r="F48" s="1084"/>
      <c r="G48" s="1077"/>
      <c r="H48" s="1078"/>
    </row>
    <row r="49" spans="2:8">
      <c r="B49" s="608">
        <v>10</v>
      </c>
      <c r="C49" s="644"/>
      <c r="D49" s="607"/>
      <c r="E49" s="1083"/>
      <c r="F49" s="1084"/>
      <c r="G49" s="1077"/>
      <c r="H49" s="1078"/>
    </row>
    <row r="50" spans="2:8">
      <c r="B50" s="608" t="s">
        <v>480</v>
      </c>
      <c r="C50" s="644"/>
      <c r="D50" s="607"/>
      <c r="E50" s="1083"/>
      <c r="F50" s="1084"/>
      <c r="G50" s="1077"/>
      <c r="H50" s="1078"/>
    </row>
  </sheetData>
  <mergeCells count="42">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E33:F33"/>
    <mergeCell ref="E32:F32"/>
    <mergeCell ref="G30:H30"/>
    <mergeCell ref="G31:H31"/>
    <mergeCell ref="B21:H21"/>
    <mergeCell ref="G23:H23"/>
    <mergeCell ref="E23:F23"/>
    <mergeCell ref="E24:F24"/>
    <mergeCell ref="E25:F25"/>
    <mergeCell ref="E26:F26"/>
    <mergeCell ref="E28:F28"/>
    <mergeCell ref="E29:F29"/>
    <mergeCell ref="E30:F30"/>
    <mergeCell ref="E31:F31"/>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DropDownList!$F$2:$F$8</xm:f>
          </x14:formula1>
          <xm:sqref>C40:C50 C28:C34</xm:sqref>
        </x14:dataValidation>
        <x14:dataValidation type="list" allowBlank="1" showInputMessage="1" showErrorMessage="1" xr:uid="{00000000-0002-0000-0500-000001000000}">
          <x14:formula1>
            <xm:f>'C:\OEB\Rates\2021 Rate Application\LRAM\Whitby Model\Older Models\[Elexicon_Whitby RZ_2020_LRAMVA_Work_Form_3.0_FINAL.xlsx]DropDownList'!#REF!</xm:f>
          </x14:formula1>
          <xm:sqref>C24:C27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topLeftCell="A19" zoomScale="90" zoomScaleNormal="90" workbookViewId="0">
      <selection activeCell="F23" sqref="F23"/>
    </sheetView>
  </sheetViews>
  <sheetFormatPr defaultColWidth="9.15234375" defaultRowHeight="14.6"/>
  <cols>
    <col min="1" max="1" width="5.3828125" style="12" customWidth="1"/>
    <col min="2" max="2" width="27.3828125" style="10" customWidth="1"/>
    <col min="3" max="3" width="23" style="10" customWidth="1"/>
    <col min="4" max="4" width="32.3828125" style="12" customWidth="1"/>
    <col min="5" max="5" width="26.3828125" style="12" customWidth="1"/>
    <col min="6" max="6" width="24" style="12" customWidth="1"/>
    <col min="7" max="7" width="21.3828125" style="12" customWidth="1"/>
    <col min="8" max="8" width="24.15234375" style="12" customWidth="1"/>
    <col min="9" max="13" width="22.15234375" style="12" customWidth="1"/>
    <col min="14" max="14" width="26" style="12" customWidth="1"/>
    <col min="15" max="16" width="22.15234375" style="12" customWidth="1"/>
    <col min="17" max="17" width="16.3828125" style="12" customWidth="1"/>
    <col min="18" max="18" width="13.53515625" style="12" customWidth="1"/>
    <col min="19" max="19" width="13.84375" style="12" customWidth="1"/>
    <col min="20" max="20" width="20" style="12" customWidth="1"/>
    <col min="21" max="21" width="10.15234375" style="12" customWidth="1"/>
    <col min="22" max="30" width="14" style="12" customWidth="1"/>
    <col min="31" max="16384" width="9.1523437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551</v>
      </c>
      <c r="P7" s="105"/>
      <c r="Q7" s="105"/>
    </row>
    <row r="8" spans="2:17" s="104" customFormat="1" ht="30" customHeight="1">
      <c r="D8" s="574"/>
      <c r="P8" s="105"/>
      <c r="Q8" s="105"/>
    </row>
    <row r="9" spans="2:17" s="2" customFormat="1" ht="24.75" customHeight="1">
      <c r="B9" s="118" t="s">
        <v>411</v>
      </c>
      <c r="C9" s="17"/>
      <c r="D9" s="455"/>
    </row>
    <row r="10" spans="2:17" s="17" customFormat="1" ht="16.5" customHeight="1"/>
    <row r="11" spans="2:17" s="17" customFormat="1" ht="36.75" customHeight="1">
      <c r="B11" s="1085" t="s">
        <v>725</v>
      </c>
      <c r="C11" s="1085"/>
      <c r="D11" s="1085"/>
      <c r="E11" s="1085"/>
      <c r="F11" s="1085"/>
      <c r="G11" s="1085"/>
      <c r="H11" s="1085"/>
      <c r="I11" s="1085"/>
      <c r="J11" s="1085"/>
      <c r="K11" s="1085"/>
      <c r="L11" s="1085"/>
      <c r="M11" s="1085"/>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GS&gt;50 kW</v>
      </c>
      <c r="G13" s="243" t="str">
        <f>'1.  LRAMVA Summary'!G52</f>
        <v>Streetlighting</v>
      </c>
      <c r="H13" s="243" t="str">
        <f>'1.  LRAMVA Summary'!H52</f>
        <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f>'1.  LRAMVA Summary'!H53</f>
        <v>0</v>
      </c>
      <c r="I14" s="579">
        <f>'1.  LRAMVA Summary'!I53</f>
        <v>0</v>
      </c>
      <c r="J14" s="579">
        <f>'1.  LRAMVA Summary'!J53</f>
        <v>0</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0</v>
      </c>
      <c r="D15" s="451"/>
      <c r="E15" s="451"/>
      <c r="F15" s="451"/>
      <c r="G15" s="451"/>
      <c r="H15" s="451"/>
      <c r="I15" s="451"/>
      <c r="J15" s="451"/>
      <c r="K15" s="451"/>
      <c r="L15" s="451"/>
      <c r="M15" s="451"/>
      <c r="N15" s="451"/>
      <c r="O15" s="451"/>
      <c r="P15" s="452"/>
      <c r="Q15" s="452"/>
    </row>
    <row r="16" spans="2:17" s="456" customFormat="1" ht="15.75" customHeight="1">
      <c r="B16" s="461" t="s">
        <v>28</v>
      </c>
      <c r="C16" s="626">
        <f>SUM(D16:Q16)</f>
        <v>0</v>
      </c>
      <c r="D16" s="450"/>
      <c r="E16" s="450"/>
      <c r="F16" s="450"/>
      <c r="G16" s="450"/>
      <c r="H16" s="450"/>
      <c r="I16" s="450"/>
      <c r="J16" s="450"/>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0</v>
      </c>
      <c r="E18" s="192">
        <f t="shared" si="0"/>
        <v>0</v>
      </c>
      <c r="F18" s="192">
        <f>IF(F14="kw",HLOOKUP(F14,F14:F16,3,FALSE),HLOOKUP(F14,F14:F16,2,FALSE))</f>
        <v>0</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670</v>
      </c>
      <c r="C20" s="453"/>
      <c r="D20" s="454"/>
    </row>
    <row r="21" spans="2:17" s="438" customFormat="1" ht="21" customHeight="1">
      <c r="B21" s="460" t="s">
        <v>366</v>
      </c>
      <c r="C21" s="453" t="s">
        <v>413</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row>
    <row r="25" spans="2:17" s="2" customFormat="1" ht="15.75" customHeight="1">
      <c r="D25" s="20"/>
    </row>
    <row r="26" spans="2:17" s="2" customFormat="1" ht="42" customHeight="1">
      <c r="B26" s="1085" t="s">
        <v>725</v>
      </c>
      <c r="C26" s="1085"/>
      <c r="D26" s="1085"/>
      <c r="E26" s="1085"/>
      <c r="F26" s="1085"/>
      <c r="G26" s="1085"/>
      <c r="H26" s="1085"/>
      <c r="I26" s="1085"/>
      <c r="J26" s="1085"/>
      <c r="K26" s="1085"/>
      <c r="L26" s="1085"/>
      <c r="M26" s="1085"/>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GS&gt;50 kW</v>
      </c>
      <c r="G28" s="243" t="str">
        <f>'1.  LRAMVA Summary'!G52</f>
        <v>Streetlighting</v>
      </c>
      <c r="H28" s="243" t="str">
        <f>'1.  LRAMVA Summary'!H52</f>
        <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f>'1.  LRAMVA Summary'!H53</f>
        <v>0</v>
      </c>
      <c r="I29" s="579">
        <f>'1.  LRAMVA Summary'!I53</f>
        <v>0</v>
      </c>
      <c r="J29" s="579">
        <f>'1.  LRAMVA Summary'!J53</f>
        <v>0</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0</v>
      </c>
      <c r="D30" s="462"/>
      <c r="E30" s="462"/>
      <c r="F30" s="462"/>
      <c r="G30" s="462"/>
      <c r="H30" s="462"/>
      <c r="I30" s="462"/>
      <c r="J30" s="462"/>
      <c r="K30" s="462"/>
      <c r="L30" s="462"/>
      <c r="M30" s="462"/>
      <c r="N30" s="462"/>
      <c r="O30" s="462"/>
      <c r="P30" s="462"/>
      <c r="Q30" s="452"/>
    </row>
    <row r="31" spans="2:17" s="463" customFormat="1" ht="15" customHeight="1">
      <c r="B31" s="461" t="s">
        <v>28</v>
      </c>
      <c r="C31" s="626">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670</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45">
      <c r="B39" s="118" t="s">
        <v>453</v>
      </c>
      <c r="C39" s="35"/>
      <c r="D39" s="34"/>
      <c r="E39" s="39"/>
      <c r="F39" s="40"/>
    </row>
    <row r="40" spans="2:32" s="70" customFormat="1" ht="39" customHeight="1">
      <c r="B40" s="1085" t="s">
        <v>607</v>
      </c>
      <c r="C40" s="1085"/>
      <c r="D40" s="1085"/>
      <c r="E40" s="1085"/>
      <c r="F40" s="1085"/>
      <c r="G40" s="1085"/>
      <c r="H40" s="1085"/>
      <c r="I40" s="1085"/>
      <c r="J40" s="1085"/>
      <c r="K40" s="1085"/>
      <c r="L40" s="1085"/>
      <c r="M40" s="1085"/>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604</v>
      </c>
      <c r="D42" s="243" t="str">
        <f>'1.  LRAMVA Summary'!D52</f>
        <v>Residential</v>
      </c>
      <c r="E42" s="243" t="str">
        <f>'1.  LRAMVA Summary'!E52</f>
        <v>GS&lt;50 kW</v>
      </c>
      <c r="F42" s="243" t="str">
        <f>'1.  LRAMVA Summary'!F52</f>
        <v>GS&gt;50 kW</v>
      </c>
      <c r="G42" s="243" t="str">
        <f>'1.  LRAMVA Summary'!G52</f>
        <v>Streetlighting</v>
      </c>
      <c r="H42" s="243" t="str">
        <f>'1.  LRAMVA Summary'!H52</f>
        <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f>'1.  LRAMVA Summary'!H53</f>
        <v>0</v>
      </c>
      <c r="I43" s="583">
        <f>'1.  LRAMVA Summary'!I53</f>
        <v>0</v>
      </c>
      <c r="J43" s="583">
        <f>'1.  LRAMVA Summary'!J53</f>
        <v>0</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9">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9">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9">
      <c r="B46" s="171">
        <v>2013</v>
      </c>
      <c r="C46" s="534"/>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9">
      <c r="B47" s="171">
        <v>2014</v>
      </c>
      <c r="C47" s="534"/>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9">
      <c r="B48" s="171">
        <v>2015</v>
      </c>
      <c r="C48" s="534"/>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9">
      <c r="B49" s="171">
        <v>2016</v>
      </c>
      <c r="C49" s="534"/>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9">
      <c r="B50" s="171">
        <v>2017</v>
      </c>
      <c r="C50" s="534"/>
      <c r="D50" s="190">
        <f t="shared" ref="D50:I50" si="9">IF(ISBLANK($C$50),0,IF($C$50=$D$9,HLOOKUP(D43,D14:D18,5,FALSE),HLOOKUP(D43,D29:D33,5,FALSE)))</f>
        <v>0</v>
      </c>
      <c r="E50" s="190">
        <f t="shared" si="9"/>
        <v>0</v>
      </c>
      <c r="F50" s="190">
        <f t="shared" si="9"/>
        <v>0</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9">
      <c r="B51" s="171">
        <v>2018</v>
      </c>
      <c r="C51" s="534"/>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9">
      <c r="B52" s="171">
        <v>2019</v>
      </c>
      <c r="C52" s="534"/>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9"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zoomScale="80" zoomScaleNormal="80" workbookViewId="0">
      <pane ySplit="14" topLeftCell="A45" activePane="bottomLeft" state="frozen"/>
      <selection pane="bottomLeft" activeCell="E131" sqref="E131"/>
    </sheetView>
  </sheetViews>
  <sheetFormatPr defaultColWidth="9.15234375" defaultRowHeight="14.6" outlineLevelRow="1"/>
  <cols>
    <col min="1" max="1" width="6.53515625" style="4" customWidth="1"/>
    <col min="2" max="2" width="36.53515625" style="5" customWidth="1"/>
    <col min="3" max="3" width="16.84375" style="78" customWidth="1"/>
    <col min="4" max="5" width="17.84375" style="5" customWidth="1"/>
    <col min="6" max="6" width="18.53515625" style="5" customWidth="1"/>
    <col min="7" max="8" width="15.3828125" style="5" customWidth="1"/>
    <col min="9" max="9" width="17.3828125" style="5" customWidth="1"/>
    <col min="10" max="11" width="15.84375" style="5" customWidth="1"/>
    <col min="12" max="12" width="17.53515625" style="5" customWidth="1"/>
    <col min="13" max="13" width="15.84375" style="5" customWidth="1"/>
    <col min="14" max="14" width="18.84375" style="5" customWidth="1"/>
    <col min="15" max="15" width="16.53515625" style="5" customWidth="1"/>
    <col min="16" max="16" width="17.15234375" style="5" customWidth="1"/>
    <col min="17" max="16384" width="9.1523437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1086" t="s">
        <v>171</v>
      </c>
      <c r="C4" s="85" t="s">
        <v>175</v>
      </c>
      <c r="D4" s="85"/>
      <c r="E4" s="49"/>
    </row>
    <row r="5" spans="1:26" s="18" customFormat="1" ht="26.25" hidden="1" customHeight="1" outlineLevel="1" thickBot="1">
      <c r="A5" s="4"/>
      <c r="B5" s="1086"/>
      <c r="C5" s="86" t="s">
        <v>172</v>
      </c>
      <c r="D5" s="86"/>
      <c r="E5" s="49"/>
    </row>
    <row r="6" spans="1:26" ht="26.25" hidden="1" customHeight="1" outlineLevel="1" thickBot="1">
      <c r="B6" s="1086"/>
      <c r="C6" s="1092" t="s">
        <v>551</v>
      </c>
      <c r="D6" s="1093"/>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527</v>
      </c>
      <c r="C8" s="594" t="s">
        <v>482</v>
      </c>
      <c r="D8" s="593"/>
      <c r="M8" s="6"/>
      <c r="N8" s="6"/>
      <c r="O8" s="6"/>
      <c r="P8" s="6"/>
      <c r="Q8" s="6"/>
      <c r="R8" s="6"/>
      <c r="S8" s="6"/>
      <c r="T8" s="6"/>
      <c r="U8" s="6"/>
      <c r="V8" s="6"/>
      <c r="W8" s="6"/>
      <c r="X8" s="6"/>
      <c r="Y8" s="6"/>
      <c r="Z8" s="6"/>
    </row>
    <row r="9" spans="1:26" s="18" customFormat="1" ht="19.5" hidden="1" customHeight="1" outlineLevel="1">
      <c r="A9" s="4"/>
      <c r="B9" s="540"/>
      <c r="C9" s="594" t="s">
        <v>528</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2"/>
    </row>
    <row r="12" spans="1:26" ht="58.5" customHeight="1">
      <c r="B12" s="1094" t="s">
        <v>615</v>
      </c>
      <c r="C12" s="1094"/>
      <c r="D12" s="1094"/>
      <c r="E12" s="1094"/>
      <c r="F12" s="1094"/>
      <c r="G12" s="1094"/>
      <c r="H12" s="1094"/>
      <c r="I12" s="1094"/>
      <c r="J12" s="1094"/>
      <c r="K12" s="1094"/>
      <c r="L12" s="1094"/>
      <c r="M12" s="1094"/>
      <c r="N12" s="1094"/>
      <c r="O12" s="1094"/>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728</v>
      </c>
      <c r="E14" s="472" t="s">
        <v>729</v>
      </c>
      <c r="F14" s="472" t="s">
        <v>730</v>
      </c>
      <c r="G14" s="472" t="s">
        <v>731</v>
      </c>
      <c r="H14" s="472" t="s">
        <v>732</v>
      </c>
      <c r="I14" s="472" t="s">
        <v>733</v>
      </c>
      <c r="J14" s="472" t="s">
        <v>734</v>
      </c>
      <c r="K14" s="472" t="s">
        <v>735</v>
      </c>
      <c r="L14" s="472" t="s">
        <v>773</v>
      </c>
      <c r="M14" s="472" t="s">
        <v>563</v>
      </c>
      <c r="N14" s="472" t="s">
        <v>564</v>
      </c>
      <c r="O14" s="472" t="s">
        <v>565</v>
      </c>
      <c r="P14" s="7"/>
    </row>
    <row r="15" spans="1:26" s="7" customFormat="1" ht="18.75" customHeight="1">
      <c r="B15" s="473" t="s">
        <v>188</v>
      </c>
      <c r="C15" s="1087"/>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559</v>
      </c>
      <c r="C16" s="1088"/>
      <c r="D16" s="477"/>
      <c r="E16" s="477"/>
      <c r="F16" s="477"/>
      <c r="G16" s="477"/>
      <c r="H16" s="477"/>
      <c r="I16" s="477"/>
      <c r="J16" s="477"/>
      <c r="K16" s="477"/>
      <c r="L16" s="477"/>
      <c r="M16" s="477"/>
      <c r="N16" s="477"/>
      <c r="O16" s="478"/>
    </row>
    <row r="17" spans="1:15" s="111" customFormat="1" ht="17.25" customHeight="1">
      <c r="B17" s="479" t="s">
        <v>560</v>
      </c>
      <c r="C17" s="1089"/>
      <c r="D17" s="112">
        <f>12-D16</f>
        <v>12</v>
      </c>
      <c r="E17" s="112">
        <f>12-E16</f>
        <v>12</v>
      </c>
      <c r="F17" s="112">
        <f t="shared" ref="F17:K17" si="0">12-F16</f>
        <v>12</v>
      </c>
      <c r="G17" s="112">
        <f t="shared" si="0"/>
        <v>12</v>
      </c>
      <c r="H17" s="112">
        <f t="shared" si="0"/>
        <v>12</v>
      </c>
      <c r="I17" s="112">
        <f t="shared" si="0"/>
        <v>12</v>
      </c>
      <c r="J17" s="112">
        <f t="shared" si="0"/>
        <v>12</v>
      </c>
      <c r="K17" s="112">
        <f t="shared" si="0"/>
        <v>12</v>
      </c>
      <c r="L17" s="112">
        <f t="shared" ref="L17:O17" si="1">12-L16</f>
        <v>12</v>
      </c>
      <c r="M17" s="112">
        <f t="shared" si="1"/>
        <v>12</v>
      </c>
      <c r="N17" s="112">
        <f t="shared" si="1"/>
        <v>12</v>
      </c>
      <c r="O17" s="113">
        <f t="shared" si="1"/>
        <v>12</v>
      </c>
    </row>
    <row r="18" spans="1:15" s="7" customFormat="1" ht="17.25" customHeight="1">
      <c r="B18" s="480" t="str">
        <f>'1.  LRAMVA Summary'!B29</f>
        <v>Residential</v>
      </c>
      <c r="C18" s="1090" t="str">
        <f>'2. LRAMVA Threshold'!D43</f>
        <v>kWh</v>
      </c>
      <c r="D18" s="46"/>
      <c r="E18" s="46">
        <v>1.41E-2</v>
      </c>
      <c r="F18" s="46">
        <v>1.4200000000000001E-2</v>
      </c>
      <c r="G18" s="46">
        <v>1.44E-2</v>
      </c>
      <c r="H18" s="46">
        <v>1.46E-2</v>
      </c>
      <c r="I18" s="46">
        <v>1.4800000000000001E-2</v>
      </c>
      <c r="J18" s="46">
        <v>1.1299999999999999E-2</v>
      </c>
      <c r="K18" s="46">
        <v>7.6E-3</v>
      </c>
      <c r="L18" s="46">
        <v>3.8E-3</v>
      </c>
      <c r="M18" s="46"/>
      <c r="N18" s="46"/>
      <c r="O18" s="69"/>
    </row>
    <row r="19" spans="1:15" s="7" customFormat="1" ht="15" customHeight="1" outlineLevel="1">
      <c r="B19" s="536" t="s">
        <v>511</v>
      </c>
      <c r="C19" s="1088"/>
      <c r="D19" s="46"/>
      <c r="E19" s="46"/>
      <c r="F19" s="46">
        <v>-2.0000000000000001E-4</v>
      </c>
      <c r="G19" s="46"/>
      <c r="H19" s="46"/>
      <c r="I19" s="46"/>
      <c r="J19" s="46"/>
      <c r="K19" s="46"/>
      <c r="L19" s="46"/>
      <c r="M19" s="46"/>
      <c r="N19" s="46"/>
      <c r="O19" s="69"/>
    </row>
    <row r="20" spans="1:15" s="7" customFormat="1" ht="15" customHeight="1" outlineLevel="1">
      <c r="B20" s="536" t="s">
        <v>512</v>
      </c>
      <c r="C20" s="1088"/>
      <c r="D20" s="46"/>
      <c r="E20" s="46"/>
      <c r="F20" s="46"/>
      <c r="G20" s="46"/>
      <c r="H20" s="46"/>
      <c r="I20" s="46"/>
      <c r="J20" s="46"/>
      <c r="K20" s="46"/>
      <c r="L20" s="46"/>
      <c r="M20" s="46"/>
      <c r="N20" s="46"/>
      <c r="O20" s="69"/>
    </row>
    <row r="21" spans="1:15" s="7" customFormat="1" ht="15" customHeight="1" outlineLevel="1">
      <c r="B21" s="536" t="s">
        <v>726</v>
      </c>
      <c r="C21" s="1088"/>
      <c r="D21" s="46"/>
      <c r="E21" s="46">
        <v>5.0000000000000001E-4</v>
      </c>
      <c r="F21" s="46">
        <v>8.9999999999999998E-4</v>
      </c>
      <c r="G21" s="46"/>
      <c r="H21" s="46"/>
      <c r="I21" s="46"/>
      <c r="J21" s="46"/>
      <c r="K21" s="46">
        <v>0</v>
      </c>
      <c r="L21" s="46"/>
      <c r="M21" s="46"/>
      <c r="N21" s="46"/>
      <c r="O21" s="69"/>
    </row>
    <row r="22" spans="1:15" s="7" customFormat="1" ht="14.25" customHeight="1">
      <c r="B22" s="536" t="s">
        <v>513</v>
      </c>
      <c r="C22" s="1091"/>
      <c r="D22" s="65">
        <f>SUM(D18:D21)</f>
        <v>0</v>
      </c>
      <c r="E22" s="65">
        <f>SUM(E18:E21)</f>
        <v>1.46E-2</v>
      </c>
      <c r="F22" s="65">
        <f>SUM(F18:F21)</f>
        <v>1.49E-2</v>
      </c>
      <c r="G22" s="65">
        <f t="shared" ref="G22:N22" si="2">SUM(G18:G21)</f>
        <v>1.44E-2</v>
      </c>
      <c r="H22" s="65">
        <f t="shared" si="2"/>
        <v>1.46E-2</v>
      </c>
      <c r="I22" s="65">
        <f t="shared" si="2"/>
        <v>1.4800000000000001E-2</v>
      </c>
      <c r="J22" s="65">
        <f t="shared" si="2"/>
        <v>1.1299999999999999E-2</v>
      </c>
      <c r="K22" s="65">
        <f t="shared" si="2"/>
        <v>7.6E-3</v>
      </c>
      <c r="L22" s="65">
        <f t="shared" si="2"/>
        <v>3.8E-3</v>
      </c>
      <c r="M22" s="65">
        <f t="shared" si="2"/>
        <v>0</v>
      </c>
      <c r="N22" s="65">
        <f t="shared" si="2"/>
        <v>0</v>
      </c>
      <c r="O22" s="76"/>
    </row>
    <row r="23" spans="1:15" s="63" customFormat="1">
      <c r="A23" s="62"/>
      <c r="B23" s="492" t="s">
        <v>514</v>
      </c>
      <c r="C23" s="482"/>
      <c r="D23" s="483"/>
      <c r="E23" s="484">
        <f>ROUND(SUM(D22*E16+E22*E17)/12,4)</f>
        <v>1.46E-2</v>
      </c>
      <c r="F23" s="484">
        <f>ROUND(SUM(E22*F16+F22*F17)/12,4)</f>
        <v>1.49E-2</v>
      </c>
      <c r="G23" s="484">
        <f>ROUND(SUM(F22*G16+G22*G17)/12,4)</f>
        <v>1.44E-2</v>
      </c>
      <c r="H23" s="484">
        <f>ROUND(SUM(G22*H16+H22*H17)/12,4)</f>
        <v>1.46E-2</v>
      </c>
      <c r="I23" s="484">
        <f>ROUND(SUM(H22*I16+I22*I17)/12,4)</f>
        <v>1.4800000000000001E-2</v>
      </c>
      <c r="J23" s="484">
        <f t="shared" ref="J23:N23" si="3">ROUND(SUM(I22*J16+J22*J17)/12,4)</f>
        <v>1.1299999999999999E-2</v>
      </c>
      <c r="K23" s="484">
        <f t="shared" si="3"/>
        <v>7.6E-3</v>
      </c>
      <c r="L23" s="484">
        <f t="shared" si="3"/>
        <v>3.8E-3</v>
      </c>
      <c r="M23" s="484">
        <f t="shared" si="3"/>
        <v>0</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1090" t="str">
        <f>'2. LRAMVA Threshold'!E43</f>
        <v>kWh</v>
      </c>
      <c r="D25" s="46"/>
      <c r="E25" s="46">
        <v>1.9400000000000001E-2</v>
      </c>
      <c r="F25" s="46">
        <v>1.95E-2</v>
      </c>
      <c r="G25" s="46">
        <v>1.9699999999999999E-2</v>
      </c>
      <c r="H25" s="46">
        <v>0.02</v>
      </c>
      <c r="I25" s="46">
        <v>2.0299999999999999E-2</v>
      </c>
      <c r="J25" s="46">
        <v>2.07E-2</v>
      </c>
      <c r="K25" s="46">
        <v>2.1000000000000001E-2</v>
      </c>
      <c r="L25" s="46">
        <v>2.01E-2</v>
      </c>
      <c r="M25" s="46"/>
      <c r="N25" s="46"/>
      <c r="O25" s="69"/>
    </row>
    <row r="26" spans="1:15" s="18" customFormat="1" outlineLevel="1">
      <c r="A26" s="4"/>
      <c r="B26" s="536" t="s">
        <v>511</v>
      </c>
      <c r="C26" s="1088"/>
      <c r="D26" s="46"/>
      <c r="E26" s="46"/>
      <c r="F26" s="46">
        <v>-1E-4</v>
      </c>
      <c r="G26" s="46"/>
      <c r="H26" s="46"/>
      <c r="I26" s="46"/>
      <c r="J26" s="46"/>
      <c r="K26" s="46"/>
      <c r="L26" s="46"/>
      <c r="M26" s="46"/>
      <c r="N26" s="46"/>
      <c r="O26" s="69"/>
    </row>
    <row r="27" spans="1:15" s="18" customFormat="1" outlineLevel="1">
      <c r="A27" s="4"/>
      <c r="B27" s="536" t="s">
        <v>512</v>
      </c>
      <c r="C27" s="1088"/>
      <c r="D27" s="46"/>
      <c r="E27" s="46"/>
      <c r="F27" s="46"/>
      <c r="G27" s="46"/>
      <c r="H27" s="46"/>
      <c r="I27" s="46"/>
      <c r="J27" s="46"/>
      <c r="K27" s="46">
        <v>0</v>
      </c>
      <c r="L27" s="46"/>
      <c r="M27" s="46"/>
      <c r="N27" s="46"/>
      <c r="O27" s="69"/>
    </row>
    <row r="28" spans="1:15" s="18" customFormat="1" outlineLevel="1">
      <c r="A28" s="4"/>
      <c r="B28" s="536" t="s">
        <v>726</v>
      </c>
      <c r="C28" s="1088"/>
      <c r="D28" s="46"/>
      <c r="E28" s="46"/>
      <c r="F28" s="46">
        <v>1.1000000000000001E-3</v>
      </c>
      <c r="G28" s="46"/>
      <c r="H28" s="46"/>
      <c r="I28" s="46"/>
      <c r="J28" s="46"/>
      <c r="K28" s="46">
        <v>0</v>
      </c>
      <c r="L28" s="46"/>
      <c r="M28" s="46"/>
      <c r="N28" s="46"/>
      <c r="O28" s="69"/>
    </row>
    <row r="29" spans="1:15" s="18" customFormat="1">
      <c r="A29" s="4"/>
      <c r="B29" s="536" t="s">
        <v>513</v>
      </c>
      <c r="C29" s="1091"/>
      <c r="D29" s="65">
        <f>SUM(D25:D28)</f>
        <v>0</v>
      </c>
      <c r="E29" s="65">
        <f t="shared" ref="E29:N29" si="4">SUM(E25:E28)</f>
        <v>1.9400000000000001E-2</v>
      </c>
      <c r="F29" s="65">
        <f t="shared" si="4"/>
        <v>2.0500000000000001E-2</v>
      </c>
      <c r="G29" s="65">
        <f t="shared" si="4"/>
        <v>1.9699999999999999E-2</v>
      </c>
      <c r="H29" s="65">
        <f t="shared" si="4"/>
        <v>0.02</v>
      </c>
      <c r="I29" s="65">
        <f t="shared" si="4"/>
        <v>2.0299999999999999E-2</v>
      </c>
      <c r="J29" s="65">
        <f t="shared" si="4"/>
        <v>2.07E-2</v>
      </c>
      <c r="K29" s="65">
        <f t="shared" si="4"/>
        <v>2.1000000000000001E-2</v>
      </c>
      <c r="L29" s="65">
        <f t="shared" si="4"/>
        <v>2.01E-2</v>
      </c>
      <c r="M29" s="65">
        <f t="shared" si="4"/>
        <v>0</v>
      </c>
      <c r="N29" s="65">
        <f t="shared" si="4"/>
        <v>0</v>
      </c>
      <c r="O29" s="76"/>
    </row>
    <row r="30" spans="1:15" s="18" customFormat="1">
      <c r="A30" s="4"/>
      <c r="B30" s="492" t="s">
        <v>514</v>
      </c>
      <c r="C30" s="488"/>
      <c r="D30" s="71"/>
      <c r="E30" s="484">
        <f>ROUND(SUM(D29*E16+E29*E17)/12,4)</f>
        <v>1.9400000000000001E-2</v>
      </c>
      <c r="F30" s="484">
        <f t="shared" ref="F30:N30" si="5">ROUND(SUM(E29*F16+F29*F17)/12,4)</f>
        <v>2.0500000000000001E-2</v>
      </c>
      <c r="G30" s="484">
        <f t="shared" si="5"/>
        <v>1.9699999999999999E-2</v>
      </c>
      <c r="H30" s="484">
        <f t="shared" si="5"/>
        <v>0.02</v>
      </c>
      <c r="I30" s="484">
        <f t="shared" si="5"/>
        <v>2.0299999999999999E-2</v>
      </c>
      <c r="J30" s="484">
        <f>ROUND(SUM(I29*J16+J29*J17)/12,4)</f>
        <v>2.07E-2</v>
      </c>
      <c r="K30" s="484">
        <f t="shared" si="5"/>
        <v>2.1000000000000001E-2</v>
      </c>
      <c r="L30" s="484">
        <f t="shared" si="5"/>
        <v>2.01E-2</v>
      </c>
      <c r="M30" s="484">
        <f t="shared" si="5"/>
        <v>0</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4" customFormat="1" ht="14.15">
      <c r="B32" s="604" t="str">
        <f>'1.  LRAMVA Summary'!B31</f>
        <v>GS&gt;50 kW</v>
      </c>
      <c r="C32" s="1090" t="str">
        <f>'2. LRAMVA Threshold'!F43</f>
        <v>kW</v>
      </c>
      <c r="D32" s="46"/>
      <c r="E32" s="46">
        <v>3.9178000000000002</v>
      </c>
      <c r="F32" s="46">
        <v>3.9405000000000001</v>
      </c>
      <c r="G32" s="46">
        <v>3.9830999999999999</v>
      </c>
      <c r="H32" s="46">
        <v>4.0388999999999999</v>
      </c>
      <c r="I32" s="46">
        <v>4.0914000000000001</v>
      </c>
      <c r="J32" s="46">
        <v>4.165</v>
      </c>
      <c r="K32" s="46">
        <v>4.2316000000000003</v>
      </c>
      <c r="L32" s="46">
        <v>4.1398999999999999</v>
      </c>
      <c r="M32" s="46"/>
      <c r="N32" s="46"/>
      <c r="O32" s="69"/>
    </row>
    <row r="33" spans="1:15" s="18" customFormat="1" outlineLevel="1">
      <c r="A33" s="4"/>
      <c r="B33" s="536" t="s">
        <v>511</v>
      </c>
      <c r="C33" s="1088"/>
      <c r="D33" s="46"/>
      <c r="E33" s="46"/>
      <c r="F33" s="46">
        <v>-2.1999999999999999E-2</v>
      </c>
      <c r="G33" s="46"/>
      <c r="H33" s="46"/>
      <c r="I33" s="46"/>
      <c r="J33" s="46"/>
      <c r="K33" s="46"/>
      <c r="L33" s="46"/>
      <c r="M33" s="46"/>
      <c r="N33" s="46"/>
      <c r="O33" s="69"/>
    </row>
    <row r="34" spans="1:15" s="18" customFormat="1" outlineLevel="1">
      <c r="A34" s="4"/>
      <c r="B34" s="536" t="s">
        <v>512</v>
      </c>
      <c r="C34" s="1088"/>
      <c r="D34" s="46"/>
      <c r="E34" s="46"/>
      <c r="F34" s="46"/>
      <c r="G34" s="46"/>
      <c r="H34" s="46"/>
      <c r="I34" s="46"/>
      <c r="J34" s="46"/>
      <c r="K34" s="46">
        <v>0</v>
      </c>
      <c r="L34" s="46"/>
      <c r="M34" s="46"/>
      <c r="N34" s="46"/>
      <c r="O34" s="69"/>
    </row>
    <row r="35" spans="1:15" s="18" customFormat="1" outlineLevel="1">
      <c r="A35" s="4"/>
      <c r="B35" s="536" t="s">
        <v>726</v>
      </c>
      <c r="C35" s="1088"/>
      <c r="D35" s="46"/>
      <c r="E35" s="46">
        <v>1.5299999999999999E-2</v>
      </c>
      <c r="F35" s="46">
        <v>6.2700000000000006E-2</v>
      </c>
      <c r="G35" s="46"/>
      <c r="H35" s="46"/>
      <c r="I35" s="46"/>
      <c r="J35" s="46"/>
      <c r="K35" s="46">
        <v>0</v>
      </c>
      <c r="L35" s="46"/>
      <c r="M35" s="46"/>
      <c r="N35" s="46"/>
      <c r="O35" s="69"/>
    </row>
    <row r="36" spans="1:15" s="18" customFormat="1">
      <c r="A36" s="4"/>
      <c r="B36" s="536" t="s">
        <v>513</v>
      </c>
      <c r="C36" s="1091"/>
      <c r="D36" s="65">
        <f>SUM(D32:D35)</f>
        <v>0</v>
      </c>
      <c r="E36" s="65">
        <f>SUM(E32:E35)</f>
        <v>3.9331</v>
      </c>
      <c r="F36" s="65">
        <f t="shared" ref="F36:M36" si="6">SUM(F32:F35)</f>
        <v>3.9812000000000003</v>
      </c>
      <c r="G36" s="65">
        <f t="shared" si="6"/>
        <v>3.9830999999999999</v>
      </c>
      <c r="H36" s="65">
        <f t="shared" si="6"/>
        <v>4.0388999999999999</v>
      </c>
      <c r="I36" s="65">
        <f t="shared" si="6"/>
        <v>4.0914000000000001</v>
      </c>
      <c r="J36" s="65">
        <f t="shared" si="6"/>
        <v>4.165</v>
      </c>
      <c r="K36" s="65">
        <f t="shared" si="6"/>
        <v>4.2316000000000003</v>
      </c>
      <c r="L36" s="65">
        <f t="shared" si="6"/>
        <v>4.1398999999999999</v>
      </c>
      <c r="M36" s="65">
        <f t="shared" si="6"/>
        <v>0</v>
      </c>
      <c r="N36" s="65">
        <f>SUM(N32:N35)</f>
        <v>0</v>
      </c>
      <c r="O36" s="76"/>
    </row>
    <row r="37" spans="1:15" s="18" customFormat="1">
      <c r="A37" s="4"/>
      <c r="B37" s="492" t="s">
        <v>514</v>
      </c>
      <c r="C37" s="488"/>
      <c r="D37" s="71"/>
      <c r="E37" s="484">
        <f t="shared" ref="E37:N37" si="7">ROUND(SUM(D36*E16+E36*E17)/12,4)</f>
        <v>3.9331</v>
      </c>
      <c r="F37" s="484">
        <f t="shared" si="7"/>
        <v>3.9811999999999999</v>
      </c>
      <c r="G37" s="484">
        <f t="shared" si="7"/>
        <v>3.9830999999999999</v>
      </c>
      <c r="H37" s="484">
        <f t="shared" si="7"/>
        <v>4.0388999999999999</v>
      </c>
      <c r="I37" s="484">
        <f t="shared" si="7"/>
        <v>4.0914000000000001</v>
      </c>
      <c r="J37" s="484">
        <f t="shared" si="7"/>
        <v>4.165</v>
      </c>
      <c r="K37" s="484">
        <f t="shared" si="7"/>
        <v>4.2316000000000003</v>
      </c>
      <c r="L37" s="484">
        <f t="shared" si="7"/>
        <v>4.1398999999999999</v>
      </c>
      <c r="M37" s="484">
        <f t="shared" si="7"/>
        <v>0</v>
      </c>
      <c r="N37" s="484">
        <f t="shared" si="7"/>
        <v>0</v>
      </c>
      <c r="O37" s="489"/>
    </row>
    <row r="38" spans="1:15" s="70" customFormat="1" ht="15.75" customHeight="1">
      <c r="B38" s="492"/>
      <c r="C38" s="488"/>
      <c r="D38" s="71"/>
      <c r="E38" s="71"/>
      <c r="F38" s="71"/>
      <c r="G38" s="71"/>
      <c r="H38" s="71"/>
      <c r="I38" s="71"/>
      <c r="J38" s="71"/>
      <c r="K38" s="71"/>
      <c r="L38" s="487"/>
      <c r="M38" s="487"/>
      <c r="N38" s="487"/>
      <c r="O38" s="493"/>
    </row>
    <row r="39" spans="1:15" s="64" customFormat="1" ht="14.15">
      <c r="A39" s="62"/>
      <c r="B39" s="604" t="str">
        <f>'1.  LRAMVA Summary'!B32</f>
        <v>Streetlighting</v>
      </c>
      <c r="C39" s="1090" t="str">
        <f>'2. LRAMVA Threshold'!G43</f>
        <v>kW</v>
      </c>
      <c r="D39" s="46"/>
      <c r="E39" s="46"/>
      <c r="F39" s="46"/>
      <c r="G39" s="46"/>
      <c r="H39" s="46"/>
      <c r="I39" s="46">
        <v>6.8971999999999998</v>
      </c>
      <c r="J39" s="46">
        <v>7.0213000000000001</v>
      </c>
      <c r="K39" s="46">
        <v>7.1336000000000004</v>
      </c>
      <c r="L39" s="46">
        <v>7.0857999999999999</v>
      </c>
      <c r="M39" s="46"/>
      <c r="N39" s="46"/>
      <c r="O39" s="69"/>
    </row>
    <row r="40" spans="1:15" s="18" customFormat="1" outlineLevel="1">
      <c r="A40" s="4"/>
      <c r="B40" s="536" t="s">
        <v>511</v>
      </c>
      <c r="C40" s="1088"/>
      <c r="D40" s="46"/>
      <c r="E40" s="46"/>
      <c r="F40" s="46"/>
      <c r="G40" s="46"/>
      <c r="H40" s="46"/>
      <c r="I40" s="46"/>
      <c r="J40" s="46"/>
      <c r="K40" s="46"/>
      <c r="L40" s="46"/>
      <c r="M40" s="46"/>
      <c r="N40" s="46"/>
      <c r="O40" s="69"/>
    </row>
    <row r="41" spans="1:15" s="18" customFormat="1" outlineLevel="1">
      <c r="A41" s="4"/>
      <c r="B41" s="536" t="s">
        <v>512</v>
      </c>
      <c r="C41" s="1088"/>
      <c r="D41" s="46"/>
      <c r="E41" s="46"/>
      <c r="F41" s="46"/>
      <c r="G41" s="46"/>
      <c r="H41" s="46"/>
      <c r="I41" s="46"/>
      <c r="J41" s="46"/>
      <c r="K41" s="46"/>
      <c r="L41" s="46"/>
      <c r="M41" s="46"/>
      <c r="N41" s="46"/>
      <c r="O41" s="69"/>
    </row>
    <row r="42" spans="1:15" s="18" customFormat="1" outlineLevel="1">
      <c r="A42" s="4"/>
      <c r="B42" s="536" t="s">
        <v>490</v>
      </c>
      <c r="C42" s="1088"/>
      <c r="D42" s="46"/>
      <c r="E42" s="46"/>
      <c r="F42" s="46"/>
      <c r="G42" s="46"/>
      <c r="H42" s="46"/>
      <c r="I42" s="46"/>
      <c r="J42" s="46"/>
      <c r="K42" s="46"/>
      <c r="L42" s="46"/>
      <c r="M42" s="46"/>
      <c r="N42" s="46"/>
      <c r="O42" s="69"/>
    </row>
    <row r="43" spans="1:15" s="18" customFormat="1">
      <c r="A43" s="4"/>
      <c r="B43" s="536" t="s">
        <v>513</v>
      </c>
      <c r="C43" s="1091"/>
      <c r="D43" s="65">
        <f>SUM(D39:D42)</f>
        <v>0</v>
      </c>
      <c r="E43" s="65">
        <f t="shared" ref="E43:N43" si="8">SUM(E39:E42)</f>
        <v>0</v>
      </c>
      <c r="F43" s="65">
        <f t="shared" si="8"/>
        <v>0</v>
      </c>
      <c r="G43" s="65">
        <f t="shared" si="8"/>
        <v>0</v>
      </c>
      <c r="H43" s="65">
        <f t="shared" si="8"/>
        <v>0</v>
      </c>
      <c r="I43" s="65">
        <f t="shared" si="8"/>
        <v>6.8971999999999998</v>
      </c>
      <c r="J43" s="65">
        <f t="shared" si="8"/>
        <v>7.0213000000000001</v>
      </c>
      <c r="K43" s="65">
        <f t="shared" si="8"/>
        <v>7.1336000000000004</v>
      </c>
      <c r="L43" s="65">
        <f t="shared" si="8"/>
        <v>7.0857999999999999</v>
      </c>
      <c r="M43" s="65">
        <f t="shared" si="8"/>
        <v>0</v>
      </c>
      <c r="N43" s="65">
        <f t="shared" si="8"/>
        <v>0</v>
      </c>
      <c r="O43" s="76"/>
    </row>
    <row r="44" spans="1:15" s="14" customFormat="1">
      <c r="A44" s="72"/>
      <c r="B44" s="492" t="s">
        <v>514</v>
      </c>
      <c r="C44" s="488"/>
      <c r="D44" s="71"/>
      <c r="E44" s="484">
        <f t="shared" ref="E44:N44" si="9">ROUND(SUM(D43*E16+E43*E17)/12,4)</f>
        <v>0</v>
      </c>
      <c r="F44" s="484">
        <f t="shared" si="9"/>
        <v>0</v>
      </c>
      <c r="G44" s="484">
        <f t="shared" si="9"/>
        <v>0</v>
      </c>
      <c r="H44" s="484">
        <f t="shared" si="9"/>
        <v>0</v>
      </c>
      <c r="I44" s="484">
        <f t="shared" si="9"/>
        <v>6.8971999999999998</v>
      </c>
      <c r="J44" s="484">
        <f t="shared" si="9"/>
        <v>7.0213000000000001</v>
      </c>
      <c r="K44" s="484">
        <f t="shared" si="9"/>
        <v>7.1336000000000004</v>
      </c>
      <c r="L44" s="484">
        <f t="shared" si="9"/>
        <v>7.0857999999999999</v>
      </c>
      <c r="M44" s="484">
        <f t="shared" si="9"/>
        <v>0</v>
      </c>
      <c r="N44" s="484">
        <f t="shared" si="9"/>
        <v>0</v>
      </c>
      <c r="O44" s="489"/>
    </row>
    <row r="45" spans="1:15" s="70" customFormat="1" ht="14.15">
      <c r="A45" s="72"/>
      <c r="B45" s="492"/>
      <c r="C45" s="488"/>
      <c r="D45" s="71"/>
      <c r="E45" s="71"/>
      <c r="F45" s="71"/>
      <c r="G45" s="71"/>
      <c r="H45" s="71"/>
      <c r="I45" s="71"/>
      <c r="J45" s="71"/>
      <c r="K45" s="71"/>
      <c r="L45" s="487"/>
      <c r="M45" s="487"/>
      <c r="N45" s="487"/>
      <c r="O45" s="493"/>
    </row>
    <row r="46" spans="1:15" s="64" customFormat="1" ht="14.15" hidden="1">
      <c r="A46" s="62"/>
      <c r="B46" s="604">
        <f>'1.  LRAMVA Summary'!B33</f>
        <v>0</v>
      </c>
      <c r="C46" s="1090">
        <f>'2. LRAMVA Threshold'!H43</f>
        <v>0</v>
      </c>
      <c r="D46" s="46"/>
      <c r="E46" s="46"/>
      <c r="F46" s="46"/>
      <c r="G46" s="46"/>
      <c r="H46" s="46"/>
      <c r="I46" s="46"/>
      <c r="J46" s="46"/>
      <c r="K46" s="46"/>
      <c r="L46" s="46"/>
      <c r="M46" s="46"/>
      <c r="N46" s="46"/>
      <c r="O46" s="69"/>
    </row>
    <row r="47" spans="1:15" s="18" customFormat="1" hidden="1" outlineLevel="1">
      <c r="A47" s="4"/>
      <c r="B47" s="536" t="s">
        <v>511</v>
      </c>
      <c r="C47" s="1088"/>
      <c r="D47" s="46"/>
      <c r="E47" s="46"/>
      <c r="F47" s="46"/>
      <c r="G47" s="46"/>
      <c r="H47" s="46"/>
      <c r="I47" s="46"/>
      <c r="J47" s="46"/>
      <c r="K47" s="46"/>
      <c r="L47" s="46"/>
      <c r="M47" s="46"/>
      <c r="N47" s="46"/>
      <c r="O47" s="69"/>
    </row>
    <row r="48" spans="1:15" s="18" customFormat="1" hidden="1" outlineLevel="1">
      <c r="A48" s="4"/>
      <c r="B48" s="536" t="s">
        <v>512</v>
      </c>
      <c r="C48" s="1088"/>
      <c r="D48" s="46"/>
      <c r="E48" s="46"/>
      <c r="F48" s="46"/>
      <c r="G48" s="46"/>
      <c r="H48" s="46"/>
      <c r="I48" s="46"/>
      <c r="J48" s="46"/>
      <c r="K48" s="46"/>
      <c r="L48" s="46"/>
      <c r="M48" s="46"/>
      <c r="N48" s="46"/>
      <c r="O48" s="69"/>
    </row>
    <row r="49" spans="1:15" s="18" customFormat="1" hidden="1" outlineLevel="1">
      <c r="A49" s="4"/>
      <c r="B49" s="536" t="s">
        <v>490</v>
      </c>
      <c r="C49" s="1088"/>
      <c r="D49" s="46"/>
      <c r="E49" s="46"/>
      <c r="F49" s="46"/>
      <c r="G49" s="46"/>
      <c r="H49" s="46"/>
      <c r="I49" s="46"/>
      <c r="J49" s="46"/>
      <c r="K49" s="46"/>
      <c r="L49" s="46"/>
      <c r="M49" s="46"/>
      <c r="N49" s="46"/>
      <c r="O49" s="69"/>
    </row>
    <row r="50" spans="1:15" s="18" customFormat="1" hidden="1">
      <c r="A50" s="4"/>
      <c r="B50" s="536" t="s">
        <v>513</v>
      </c>
      <c r="C50" s="1091"/>
      <c r="D50" s="65">
        <f>SUM(D46:D49)</f>
        <v>0</v>
      </c>
      <c r="E50" s="65">
        <f t="shared" ref="E50:N50" si="10">SUM(E46:E49)</f>
        <v>0</v>
      </c>
      <c r="F50" s="65">
        <f t="shared" si="10"/>
        <v>0</v>
      </c>
      <c r="G50" s="65">
        <f t="shared" si="10"/>
        <v>0</v>
      </c>
      <c r="H50" s="65">
        <f t="shared" si="10"/>
        <v>0</v>
      </c>
      <c r="I50" s="65">
        <f t="shared" si="10"/>
        <v>0</v>
      </c>
      <c r="J50" s="65">
        <f t="shared" si="10"/>
        <v>0</v>
      </c>
      <c r="K50" s="65">
        <f t="shared" si="10"/>
        <v>0</v>
      </c>
      <c r="L50" s="65">
        <f t="shared" si="10"/>
        <v>0</v>
      </c>
      <c r="M50" s="65">
        <f t="shared" si="10"/>
        <v>0</v>
      </c>
      <c r="N50" s="65">
        <f t="shared" si="10"/>
        <v>0</v>
      </c>
      <c r="O50" s="76"/>
    </row>
    <row r="51" spans="1:15" s="14" customFormat="1" hidden="1">
      <c r="A51" s="72"/>
      <c r="B51" s="492" t="s">
        <v>514</v>
      </c>
      <c r="C51" s="488"/>
      <c r="D51" s="71"/>
      <c r="E51" s="484">
        <f t="shared" ref="E51:N51" si="11">ROUND(SUM(D50*E16+E50*E17)/12,4)</f>
        <v>0</v>
      </c>
      <c r="F51" s="484">
        <f t="shared" si="11"/>
        <v>0</v>
      </c>
      <c r="G51" s="484">
        <f t="shared" si="11"/>
        <v>0</v>
      </c>
      <c r="H51" s="484">
        <f t="shared" si="11"/>
        <v>0</v>
      </c>
      <c r="I51" s="484">
        <f t="shared" si="11"/>
        <v>0</v>
      </c>
      <c r="J51" s="484">
        <f t="shared" si="11"/>
        <v>0</v>
      </c>
      <c r="K51" s="484">
        <f t="shared" si="11"/>
        <v>0</v>
      </c>
      <c r="L51" s="484">
        <f t="shared" si="11"/>
        <v>0</v>
      </c>
      <c r="M51" s="484">
        <f t="shared" si="11"/>
        <v>0</v>
      </c>
      <c r="N51" s="484">
        <f t="shared" si="11"/>
        <v>0</v>
      </c>
      <c r="O51" s="489"/>
    </row>
    <row r="52" spans="1:15" s="70" customFormat="1" ht="14.15" hidden="1">
      <c r="A52" s="72"/>
      <c r="B52" s="492"/>
      <c r="C52" s="488"/>
      <c r="D52" s="71"/>
      <c r="E52" s="71"/>
      <c r="F52" s="71"/>
      <c r="G52" s="71"/>
      <c r="H52" s="71"/>
      <c r="I52" s="71"/>
      <c r="J52" s="71"/>
      <c r="K52" s="71"/>
      <c r="L52" s="494"/>
      <c r="M52" s="494"/>
      <c r="N52" s="494"/>
      <c r="O52" s="493"/>
    </row>
    <row r="53" spans="1:15" s="64" customFormat="1" ht="14.15" hidden="1">
      <c r="A53" s="62"/>
      <c r="B53" s="604">
        <f>'1.  LRAMVA Summary'!B34</f>
        <v>0</v>
      </c>
      <c r="C53" s="1090">
        <f>'2. LRAMVA Threshold'!I43</f>
        <v>0</v>
      </c>
      <c r="D53" s="46"/>
      <c r="E53" s="46"/>
      <c r="F53" s="46"/>
      <c r="G53" s="46"/>
      <c r="H53" s="46"/>
      <c r="I53" s="46"/>
      <c r="J53" s="46"/>
      <c r="K53" s="46"/>
      <c r="L53" s="46"/>
      <c r="M53" s="46"/>
      <c r="N53" s="46"/>
      <c r="O53" s="69"/>
    </row>
    <row r="54" spans="1:15" s="18" customFormat="1" hidden="1" outlineLevel="1">
      <c r="A54" s="4"/>
      <c r="B54" s="536" t="s">
        <v>511</v>
      </c>
      <c r="C54" s="1088"/>
      <c r="D54" s="46"/>
      <c r="E54" s="46"/>
      <c r="F54" s="46"/>
      <c r="G54" s="46"/>
      <c r="H54" s="46"/>
      <c r="I54" s="46"/>
      <c r="J54" s="46"/>
      <c r="K54" s="46"/>
      <c r="L54" s="46"/>
      <c r="M54" s="46"/>
      <c r="N54" s="46"/>
      <c r="O54" s="69"/>
    </row>
    <row r="55" spans="1:15" s="18" customFormat="1" hidden="1" outlineLevel="1">
      <c r="A55" s="4"/>
      <c r="B55" s="536" t="s">
        <v>512</v>
      </c>
      <c r="C55" s="1088"/>
      <c r="D55" s="46"/>
      <c r="E55" s="46"/>
      <c r="F55" s="46"/>
      <c r="G55" s="46"/>
      <c r="H55" s="46"/>
      <c r="I55" s="46"/>
      <c r="J55" s="46"/>
      <c r="K55" s="46"/>
      <c r="L55" s="46"/>
      <c r="M55" s="46"/>
      <c r="N55" s="46"/>
      <c r="O55" s="69"/>
    </row>
    <row r="56" spans="1:15" s="18" customFormat="1" hidden="1" outlineLevel="1">
      <c r="A56" s="4"/>
      <c r="B56" s="536" t="s">
        <v>490</v>
      </c>
      <c r="C56" s="1088"/>
      <c r="D56" s="46"/>
      <c r="E56" s="46"/>
      <c r="F56" s="46"/>
      <c r="G56" s="46"/>
      <c r="H56" s="46"/>
      <c r="I56" s="46"/>
      <c r="J56" s="46"/>
      <c r="K56" s="46"/>
      <c r="L56" s="46"/>
      <c r="M56" s="46"/>
      <c r="N56" s="46"/>
      <c r="O56" s="69"/>
    </row>
    <row r="57" spans="1:15" s="18" customFormat="1" hidden="1">
      <c r="A57" s="4"/>
      <c r="B57" s="536" t="s">
        <v>513</v>
      </c>
      <c r="C57" s="1091"/>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hidden="1">
      <c r="A58" s="72"/>
      <c r="B58" s="492" t="s">
        <v>514</v>
      </c>
      <c r="C58" s="488"/>
      <c r="D58" s="71"/>
      <c r="E58" s="484">
        <f t="shared" ref="E58:N58" si="13">ROUND(SUM(D57*E16+E57*E17)/12,4)</f>
        <v>0</v>
      </c>
      <c r="F58" s="484">
        <f t="shared" si="13"/>
        <v>0</v>
      </c>
      <c r="G58" s="484">
        <f t="shared" si="13"/>
        <v>0</v>
      </c>
      <c r="H58" s="484">
        <f t="shared" si="13"/>
        <v>0</v>
      </c>
      <c r="I58" s="484">
        <f t="shared" si="13"/>
        <v>0</v>
      </c>
      <c r="J58" s="484">
        <f t="shared" si="13"/>
        <v>0</v>
      </c>
      <c r="K58" s="484">
        <f t="shared" si="13"/>
        <v>0</v>
      </c>
      <c r="L58" s="484">
        <f t="shared" si="13"/>
        <v>0</v>
      </c>
      <c r="M58" s="484">
        <f t="shared" si="13"/>
        <v>0</v>
      </c>
      <c r="N58" s="484">
        <f t="shared" si="13"/>
        <v>0</v>
      </c>
      <c r="O58" s="489"/>
    </row>
    <row r="59" spans="1:15" s="70" customFormat="1" ht="14.15" hidden="1">
      <c r="A59" s="72"/>
      <c r="B59" s="492"/>
      <c r="C59" s="488"/>
      <c r="D59" s="71"/>
      <c r="E59" s="71"/>
      <c r="F59" s="71"/>
      <c r="G59" s="71"/>
      <c r="H59" s="71"/>
      <c r="I59" s="71"/>
      <c r="J59" s="71"/>
      <c r="K59" s="71"/>
      <c r="L59" s="494"/>
      <c r="M59" s="494"/>
      <c r="N59" s="494"/>
      <c r="O59" s="493"/>
    </row>
    <row r="60" spans="1:15" s="64" customFormat="1" ht="14.15" hidden="1">
      <c r="A60" s="62"/>
      <c r="B60" s="604">
        <f>'1.  LRAMVA Summary'!B35</f>
        <v>0</v>
      </c>
      <c r="C60" s="1090">
        <f>'2. LRAMVA Threshold'!J43</f>
        <v>0</v>
      </c>
      <c r="D60" s="46"/>
      <c r="E60" s="46"/>
      <c r="F60" s="46"/>
      <c r="G60" s="46"/>
      <c r="H60" s="46"/>
      <c r="I60" s="46"/>
      <c r="J60" s="46"/>
      <c r="K60" s="46"/>
      <c r="L60" s="46"/>
      <c r="M60" s="46"/>
      <c r="N60" s="46"/>
      <c r="O60" s="69"/>
    </row>
    <row r="61" spans="1:15" s="18" customFormat="1" hidden="1" outlineLevel="1">
      <c r="A61" s="4"/>
      <c r="B61" s="536" t="s">
        <v>511</v>
      </c>
      <c r="C61" s="1088"/>
      <c r="D61" s="46"/>
      <c r="E61" s="46"/>
      <c r="F61" s="46"/>
      <c r="G61" s="46"/>
      <c r="H61" s="46"/>
      <c r="I61" s="46"/>
      <c r="J61" s="46"/>
      <c r="K61" s="46"/>
      <c r="L61" s="46"/>
      <c r="M61" s="46"/>
      <c r="N61" s="46"/>
      <c r="O61" s="69"/>
    </row>
    <row r="62" spans="1:15" s="18" customFormat="1" hidden="1" outlineLevel="1">
      <c r="A62" s="4"/>
      <c r="B62" s="536" t="s">
        <v>512</v>
      </c>
      <c r="C62" s="1088"/>
      <c r="D62" s="46"/>
      <c r="E62" s="46"/>
      <c r="F62" s="46"/>
      <c r="G62" s="46"/>
      <c r="H62" s="46"/>
      <c r="I62" s="46"/>
      <c r="J62" s="46"/>
      <c r="K62" s="46"/>
      <c r="L62" s="46"/>
      <c r="M62" s="46"/>
      <c r="N62" s="46"/>
      <c r="O62" s="69"/>
    </row>
    <row r="63" spans="1:15" s="18" customFormat="1" hidden="1" outlineLevel="1">
      <c r="A63" s="4"/>
      <c r="B63" s="536" t="s">
        <v>490</v>
      </c>
      <c r="C63" s="1088"/>
      <c r="D63" s="46"/>
      <c r="E63" s="46"/>
      <c r="F63" s="46"/>
      <c r="G63" s="46"/>
      <c r="H63" s="46"/>
      <c r="I63" s="46"/>
      <c r="J63" s="46"/>
      <c r="K63" s="46"/>
      <c r="L63" s="46"/>
      <c r="M63" s="46"/>
      <c r="N63" s="46"/>
      <c r="O63" s="69"/>
    </row>
    <row r="64" spans="1:15" s="18" customFormat="1" hidden="1">
      <c r="A64" s="4"/>
      <c r="B64" s="536" t="s">
        <v>513</v>
      </c>
      <c r="C64" s="1091"/>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hidden="1">
      <c r="A65" s="72"/>
      <c r="B65" s="492" t="s">
        <v>514</v>
      </c>
      <c r="C65" s="488"/>
      <c r="D65" s="71"/>
      <c r="E65" s="484">
        <f t="shared" ref="E65:N65" si="15">ROUND(SUM(D64*E16+E64*E17)/12,4)</f>
        <v>0</v>
      </c>
      <c r="F65" s="484">
        <f t="shared" si="15"/>
        <v>0</v>
      </c>
      <c r="G65" s="484">
        <f t="shared" si="15"/>
        <v>0</v>
      </c>
      <c r="H65" s="484">
        <f t="shared" si="15"/>
        <v>0</v>
      </c>
      <c r="I65" s="484">
        <f>ROUND(SUM(H64*I16+I64*I17)/12,4)</f>
        <v>0</v>
      </c>
      <c r="J65" s="484">
        <f t="shared" si="15"/>
        <v>0</v>
      </c>
      <c r="K65" s="484">
        <f t="shared" si="15"/>
        <v>0</v>
      </c>
      <c r="L65" s="484">
        <f t="shared" si="15"/>
        <v>0</v>
      </c>
      <c r="M65" s="484">
        <f t="shared" si="15"/>
        <v>0</v>
      </c>
      <c r="N65" s="484">
        <f t="shared" si="15"/>
        <v>0</v>
      </c>
      <c r="O65" s="489"/>
    </row>
    <row r="66" spans="1:15" s="14" customFormat="1" hidden="1">
      <c r="A66" s="72"/>
      <c r="B66" s="73"/>
      <c r="C66" s="80"/>
      <c r="D66" s="71"/>
      <c r="E66" s="71"/>
      <c r="F66" s="71"/>
      <c r="G66" s="71"/>
      <c r="H66" s="71"/>
      <c r="I66" s="71"/>
      <c r="J66" s="71"/>
      <c r="K66" s="71"/>
      <c r="L66" s="487"/>
      <c r="M66" s="487"/>
      <c r="N66" s="487"/>
      <c r="O66" s="489"/>
    </row>
    <row r="67" spans="1:15" s="64" customFormat="1" ht="14.15" hidden="1">
      <c r="A67" s="62"/>
      <c r="B67" s="604">
        <f>'1.  LRAMVA Summary'!B36</f>
        <v>0</v>
      </c>
      <c r="C67" s="1090">
        <f>'2. LRAMVA Threshold'!K43</f>
        <v>0</v>
      </c>
      <c r="D67" s="46"/>
      <c r="E67" s="46"/>
      <c r="F67" s="46"/>
      <c r="G67" s="46"/>
      <c r="H67" s="46"/>
      <c r="I67" s="46"/>
      <c r="J67" s="46"/>
      <c r="K67" s="46"/>
      <c r="L67" s="46"/>
      <c r="M67" s="46"/>
      <c r="N67" s="46"/>
      <c r="O67" s="69"/>
    </row>
    <row r="68" spans="1:15" s="18" customFormat="1" hidden="1" outlineLevel="1">
      <c r="A68" s="4"/>
      <c r="B68" s="536" t="s">
        <v>511</v>
      </c>
      <c r="C68" s="1088"/>
      <c r="D68" s="46"/>
      <c r="E68" s="46"/>
      <c r="F68" s="46"/>
      <c r="G68" s="46"/>
      <c r="H68" s="46"/>
      <c r="I68" s="46"/>
      <c r="J68" s="46"/>
      <c r="K68" s="46"/>
      <c r="L68" s="46"/>
      <c r="M68" s="46"/>
      <c r="N68" s="46"/>
      <c r="O68" s="69"/>
    </row>
    <row r="69" spans="1:15" s="18" customFormat="1" hidden="1" outlineLevel="1">
      <c r="A69" s="4"/>
      <c r="B69" s="536" t="s">
        <v>512</v>
      </c>
      <c r="C69" s="1088"/>
      <c r="D69" s="46"/>
      <c r="E69" s="46"/>
      <c r="F69" s="46"/>
      <c r="G69" s="46"/>
      <c r="H69" s="46"/>
      <c r="I69" s="46"/>
      <c r="J69" s="46"/>
      <c r="K69" s="46"/>
      <c r="L69" s="46"/>
      <c r="M69" s="46"/>
      <c r="N69" s="46"/>
      <c r="O69" s="69"/>
    </row>
    <row r="70" spans="1:15" s="18" customFormat="1" hidden="1" outlineLevel="1">
      <c r="A70" s="4"/>
      <c r="B70" s="536" t="s">
        <v>490</v>
      </c>
      <c r="C70" s="1088"/>
      <c r="D70" s="46"/>
      <c r="E70" s="46"/>
      <c r="F70" s="46"/>
      <c r="G70" s="46"/>
      <c r="H70" s="46"/>
      <c r="I70" s="46"/>
      <c r="J70" s="46"/>
      <c r="K70" s="46"/>
      <c r="L70" s="46"/>
      <c r="M70" s="46"/>
      <c r="N70" s="46"/>
      <c r="O70" s="69"/>
    </row>
    <row r="71" spans="1:15" s="18" customFormat="1" hidden="1">
      <c r="A71" s="4"/>
      <c r="B71" s="536" t="s">
        <v>513</v>
      </c>
      <c r="C71" s="1091"/>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hidden="1">
      <c r="A72" s="72"/>
      <c r="B72" s="492" t="s">
        <v>514</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hidden="1">
      <c r="A73" s="72"/>
      <c r="B73" s="481"/>
      <c r="C73" s="488"/>
      <c r="D73" s="71"/>
      <c r="E73" s="484"/>
      <c r="F73" s="484"/>
      <c r="G73" s="484"/>
      <c r="H73" s="484"/>
      <c r="I73" s="484"/>
      <c r="J73" s="484"/>
      <c r="K73" s="484"/>
      <c r="L73" s="484"/>
      <c r="M73" s="484"/>
      <c r="N73" s="484"/>
      <c r="O73" s="489"/>
    </row>
    <row r="74" spans="1:15" s="64" customFormat="1" ht="14.15" hidden="1">
      <c r="A74" s="62"/>
      <c r="B74" s="604">
        <f>'1.  LRAMVA Summary'!B37</f>
        <v>0</v>
      </c>
      <c r="C74" s="1090">
        <f>'2. LRAMVA Threshold'!L43</f>
        <v>0</v>
      </c>
      <c r="D74" s="46"/>
      <c r="E74" s="46"/>
      <c r="F74" s="46"/>
      <c r="G74" s="46"/>
      <c r="H74" s="46"/>
      <c r="I74" s="46"/>
      <c r="J74" s="46"/>
      <c r="K74" s="46"/>
      <c r="L74" s="46"/>
      <c r="M74" s="46"/>
      <c r="N74" s="46"/>
      <c r="O74" s="69"/>
    </row>
    <row r="75" spans="1:15" s="18" customFormat="1" hidden="1" outlineLevel="1">
      <c r="A75" s="4"/>
      <c r="B75" s="536" t="s">
        <v>511</v>
      </c>
      <c r="C75" s="1088"/>
      <c r="D75" s="46"/>
      <c r="E75" s="46"/>
      <c r="F75" s="46"/>
      <c r="G75" s="46"/>
      <c r="H75" s="46"/>
      <c r="I75" s="46"/>
      <c r="J75" s="46"/>
      <c r="K75" s="46"/>
      <c r="L75" s="46"/>
      <c r="M75" s="46"/>
      <c r="N75" s="46"/>
      <c r="O75" s="69"/>
    </row>
    <row r="76" spans="1:15" s="18" customFormat="1" hidden="1" outlineLevel="1">
      <c r="A76" s="4"/>
      <c r="B76" s="536" t="s">
        <v>512</v>
      </c>
      <c r="C76" s="1088"/>
      <c r="D76" s="46"/>
      <c r="E76" s="46"/>
      <c r="F76" s="46"/>
      <c r="G76" s="46"/>
      <c r="H76" s="46"/>
      <c r="I76" s="46"/>
      <c r="J76" s="46"/>
      <c r="K76" s="46"/>
      <c r="L76" s="46"/>
      <c r="M76" s="46"/>
      <c r="N76" s="46"/>
      <c r="O76" s="69"/>
    </row>
    <row r="77" spans="1:15" s="18" customFormat="1" hidden="1" outlineLevel="1">
      <c r="A77" s="4"/>
      <c r="B77" s="536" t="s">
        <v>490</v>
      </c>
      <c r="C77" s="1088"/>
      <c r="D77" s="46"/>
      <c r="E77" s="46"/>
      <c r="F77" s="46"/>
      <c r="G77" s="46"/>
      <c r="H77" s="46"/>
      <c r="I77" s="46"/>
      <c r="J77" s="46"/>
      <c r="K77" s="46"/>
      <c r="L77" s="46"/>
      <c r="M77" s="46"/>
      <c r="N77" s="46"/>
      <c r="O77" s="69"/>
    </row>
    <row r="78" spans="1:15" s="18" customFormat="1" hidden="1">
      <c r="A78" s="4"/>
      <c r="B78" s="536" t="s">
        <v>513</v>
      </c>
      <c r="C78" s="1091"/>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hidden="1">
      <c r="A79" s="72"/>
      <c r="B79" s="492" t="s">
        <v>514</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hidden="1">
      <c r="A80" s="72"/>
      <c r="B80" s="481"/>
      <c r="C80" s="488"/>
      <c r="D80" s="71"/>
      <c r="E80" s="484"/>
      <c r="F80" s="484"/>
      <c r="G80" s="484"/>
      <c r="H80" s="484"/>
      <c r="I80" s="484"/>
      <c r="J80" s="484"/>
      <c r="K80" s="484"/>
      <c r="L80" s="484"/>
      <c r="M80" s="484"/>
      <c r="N80" s="484"/>
      <c r="O80" s="489"/>
    </row>
    <row r="81" spans="1:15" s="64" customFormat="1" ht="14.15" hidden="1">
      <c r="A81" s="62"/>
      <c r="B81" s="604">
        <f>'1.  LRAMVA Summary'!B38</f>
        <v>0</v>
      </c>
      <c r="C81" s="1090">
        <f>'2. LRAMVA Threshold'!M43</f>
        <v>0</v>
      </c>
      <c r="D81" s="46"/>
      <c r="E81" s="46"/>
      <c r="F81" s="46"/>
      <c r="G81" s="46"/>
      <c r="H81" s="46"/>
      <c r="I81" s="46"/>
      <c r="J81" s="46"/>
      <c r="K81" s="46"/>
      <c r="L81" s="46"/>
      <c r="M81" s="46"/>
      <c r="N81" s="46"/>
      <c r="O81" s="69"/>
    </row>
    <row r="82" spans="1:15" s="18" customFormat="1" hidden="1" outlineLevel="1">
      <c r="A82" s="4"/>
      <c r="B82" s="536" t="s">
        <v>511</v>
      </c>
      <c r="C82" s="1088"/>
      <c r="D82" s="46"/>
      <c r="E82" s="46"/>
      <c r="F82" s="46"/>
      <c r="G82" s="46"/>
      <c r="H82" s="46"/>
      <c r="I82" s="46"/>
      <c r="J82" s="46"/>
      <c r="K82" s="46"/>
      <c r="L82" s="46"/>
      <c r="M82" s="46"/>
      <c r="N82" s="46"/>
      <c r="O82" s="69"/>
    </row>
    <row r="83" spans="1:15" s="18" customFormat="1" hidden="1" outlineLevel="1">
      <c r="A83" s="4"/>
      <c r="B83" s="536" t="s">
        <v>512</v>
      </c>
      <c r="C83" s="1088"/>
      <c r="D83" s="46"/>
      <c r="E83" s="46"/>
      <c r="F83" s="46"/>
      <c r="G83" s="46"/>
      <c r="H83" s="46"/>
      <c r="I83" s="46"/>
      <c r="J83" s="46"/>
      <c r="K83" s="46"/>
      <c r="L83" s="46"/>
      <c r="M83" s="46"/>
      <c r="N83" s="46"/>
      <c r="O83" s="69"/>
    </row>
    <row r="84" spans="1:15" s="18" customFormat="1" hidden="1" outlineLevel="1">
      <c r="A84" s="4"/>
      <c r="B84" s="536" t="s">
        <v>490</v>
      </c>
      <c r="C84" s="1088"/>
      <c r="D84" s="46"/>
      <c r="E84" s="46"/>
      <c r="F84" s="46"/>
      <c r="G84" s="46"/>
      <c r="H84" s="46"/>
      <c r="I84" s="46"/>
      <c r="J84" s="46"/>
      <c r="K84" s="46"/>
      <c r="L84" s="46"/>
      <c r="M84" s="46"/>
      <c r="N84" s="46"/>
      <c r="O84" s="69"/>
    </row>
    <row r="85" spans="1:15" s="18" customFormat="1" hidden="1">
      <c r="A85" s="4"/>
      <c r="B85" s="536" t="s">
        <v>513</v>
      </c>
      <c r="C85" s="1091"/>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hidden="1">
      <c r="A86" s="72"/>
      <c r="B86" s="492" t="s">
        <v>514</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hidden="1">
      <c r="A87" s="72"/>
      <c r="B87" s="481"/>
      <c r="C87" s="488"/>
      <c r="D87" s="71"/>
      <c r="E87" s="484"/>
      <c r="F87" s="484"/>
      <c r="G87" s="484"/>
      <c r="H87" s="484"/>
      <c r="I87" s="484"/>
      <c r="J87" s="484"/>
      <c r="K87" s="484"/>
      <c r="L87" s="484"/>
      <c r="M87" s="484"/>
      <c r="N87" s="484"/>
      <c r="O87" s="489"/>
    </row>
    <row r="88" spans="1:15" s="64" customFormat="1" ht="14.15" hidden="1">
      <c r="A88" s="62"/>
      <c r="B88" s="604">
        <f>'1.  LRAMVA Summary'!B39</f>
        <v>0</v>
      </c>
      <c r="C88" s="1090">
        <f>'2. LRAMVA Threshold'!N43</f>
        <v>0</v>
      </c>
      <c r="D88" s="46"/>
      <c r="E88" s="46"/>
      <c r="F88" s="46"/>
      <c r="G88" s="46"/>
      <c r="H88" s="46"/>
      <c r="I88" s="46"/>
      <c r="J88" s="46"/>
      <c r="K88" s="46"/>
      <c r="L88" s="46"/>
      <c r="M88" s="46"/>
      <c r="N88" s="46"/>
      <c r="O88" s="69"/>
    </row>
    <row r="89" spans="1:15" s="18" customFormat="1" hidden="1" outlineLevel="1">
      <c r="A89" s="4"/>
      <c r="B89" s="536" t="s">
        <v>511</v>
      </c>
      <c r="C89" s="1088"/>
      <c r="D89" s="46"/>
      <c r="E89" s="46"/>
      <c r="F89" s="46"/>
      <c r="G89" s="46"/>
      <c r="H89" s="46"/>
      <c r="I89" s="46"/>
      <c r="J89" s="46"/>
      <c r="K89" s="46"/>
      <c r="L89" s="46"/>
      <c r="M89" s="46"/>
      <c r="N89" s="46"/>
      <c r="O89" s="69"/>
    </row>
    <row r="90" spans="1:15" s="18" customFormat="1" hidden="1" outlineLevel="1">
      <c r="A90" s="4"/>
      <c r="B90" s="536" t="s">
        <v>512</v>
      </c>
      <c r="C90" s="1088"/>
      <c r="D90" s="46"/>
      <c r="E90" s="46"/>
      <c r="F90" s="46"/>
      <c r="G90" s="46"/>
      <c r="H90" s="46"/>
      <c r="I90" s="46"/>
      <c r="J90" s="46"/>
      <c r="K90" s="46"/>
      <c r="L90" s="46"/>
      <c r="M90" s="46"/>
      <c r="N90" s="46"/>
      <c r="O90" s="69"/>
    </row>
    <row r="91" spans="1:15" s="18" customFormat="1" hidden="1" outlineLevel="1">
      <c r="A91" s="4"/>
      <c r="B91" s="536" t="s">
        <v>490</v>
      </c>
      <c r="C91" s="1088"/>
      <c r="D91" s="46"/>
      <c r="E91" s="46"/>
      <c r="F91" s="46"/>
      <c r="G91" s="46"/>
      <c r="H91" s="46"/>
      <c r="I91" s="46"/>
      <c r="J91" s="46"/>
      <c r="K91" s="46"/>
      <c r="L91" s="46"/>
      <c r="M91" s="46"/>
      <c r="N91" s="46"/>
      <c r="O91" s="69"/>
    </row>
    <row r="92" spans="1:15" s="18" customFormat="1" hidden="1">
      <c r="A92" s="4"/>
      <c r="B92" s="536" t="s">
        <v>513</v>
      </c>
      <c r="C92" s="1091"/>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hidden="1">
      <c r="A93" s="72"/>
      <c r="B93" s="492" t="s">
        <v>514</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hidden="1">
      <c r="A94" s="72"/>
      <c r="B94" s="481"/>
      <c r="C94" s="488"/>
      <c r="D94" s="71"/>
      <c r="E94" s="484"/>
      <c r="F94" s="484"/>
      <c r="G94" s="484"/>
      <c r="H94" s="484"/>
      <c r="I94" s="484"/>
      <c r="J94" s="484"/>
      <c r="K94" s="484"/>
      <c r="L94" s="484"/>
      <c r="M94" s="484"/>
      <c r="N94" s="484"/>
      <c r="O94" s="489"/>
    </row>
    <row r="95" spans="1:15" s="64" customFormat="1" ht="14.15" hidden="1">
      <c r="A95" s="62"/>
      <c r="B95" s="604">
        <f>'1.  LRAMVA Summary'!B40</f>
        <v>0</v>
      </c>
      <c r="C95" s="1090">
        <f>'2. LRAMVA Threshold'!O43</f>
        <v>0</v>
      </c>
      <c r="D95" s="46"/>
      <c r="E95" s="46"/>
      <c r="F95" s="46"/>
      <c r="G95" s="46"/>
      <c r="H95" s="46"/>
      <c r="I95" s="46"/>
      <c r="J95" s="46"/>
      <c r="K95" s="46"/>
      <c r="L95" s="46"/>
      <c r="M95" s="46"/>
      <c r="N95" s="46"/>
      <c r="O95" s="69"/>
    </row>
    <row r="96" spans="1:15" s="18" customFormat="1" hidden="1" outlineLevel="1">
      <c r="A96" s="4"/>
      <c r="B96" s="536" t="s">
        <v>511</v>
      </c>
      <c r="C96" s="1088"/>
      <c r="D96" s="46"/>
      <c r="E96" s="46"/>
      <c r="F96" s="46"/>
      <c r="G96" s="46"/>
      <c r="H96" s="46"/>
      <c r="I96" s="46"/>
      <c r="J96" s="46"/>
      <c r="K96" s="46"/>
      <c r="L96" s="46"/>
      <c r="M96" s="46"/>
      <c r="N96" s="46"/>
      <c r="O96" s="69"/>
    </row>
    <row r="97" spans="1:15" s="18" customFormat="1" hidden="1" outlineLevel="1">
      <c r="A97" s="4"/>
      <c r="B97" s="536" t="s">
        <v>512</v>
      </c>
      <c r="C97" s="1088"/>
      <c r="D97" s="46"/>
      <c r="E97" s="46"/>
      <c r="F97" s="46"/>
      <c r="G97" s="46"/>
      <c r="H97" s="46"/>
      <c r="I97" s="46"/>
      <c r="J97" s="46"/>
      <c r="K97" s="46"/>
      <c r="L97" s="46"/>
      <c r="M97" s="46"/>
      <c r="N97" s="46"/>
      <c r="O97" s="69"/>
    </row>
    <row r="98" spans="1:15" s="18" customFormat="1" hidden="1" outlineLevel="1">
      <c r="A98" s="4"/>
      <c r="B98" s="536" t="s">
        <v>490</v>
      </c>
      <c r="C98" s="1088"/>
      <c r="D98" s="46"/>
      <c r="E98" s="46"/>
      <c r="F98" s="46"/>
      <c r="G98" s="46"/>
      <c r="H98" s="46"/>
      <c r="I98" s="46"/>
      <c r="J98" s="46"/>
      <c r="K98" s="46"/>
      <c r="L98" s="46"/>
      <c r="M98" s="46"/>
      <c r="N98" s="46"/>
      <c r="O98" s="69"/>
    </row>
    <row r="99" spans="1:15" s="18" customFormat="1" hidden="1">
      <c r="A99" s="4"/>
      <c r="B99" s="536" t="s">
        <v>513</v>
      </c>
      <c r="C99" s="1091"/>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hidden="1">
      <c r="A100" s="72"/>
      <c r="B100" s="492" t="s">
        <v>514</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hidden="1">
      <c r="A101" s="72"/>
      <c r="B101" s="481"/>
      <c r="C101" s="488"/>
      <c r="D101" s="71"/>
      <c r="E101" s="484"/>
      <c r="F101" s="484"/>
      <c r="G101" s="484"/>
      <c r="H101" s="484"/>
      <c r="I101" s="484"/>
      <c r="J101" s="484"/>
      <c r="K101" s="484"/>
      <c r="L101" s="484"/>
      <c r="M101" s="484"/>
      <c r="N101" s="484"/>
      <c r="O101" s="489"/>
    </row>
    <row r="102" spans="1:15" s="64" customFormat="1" ht="14.15" hidden="1">
      <c r="A102" s="62"/>
      <c r="B102" s="604">
        <f>'1.  LRAMVA Summary'!B41</f>
        <v>0</v>
      </c>
      <c r="C102" s="1090">
        <f>'2. LRAMVA Threshold'!P43</f>
        <v>0</v>
      </c>
      <c r="D102" s="46"/>
      <c r="E102" s="46"/>
      <c r="F102" s="46"/>
      <c r="G102" s="46"/>
      <c r="H102" s="46"/>
      <c r="I102" s="46"/>
      <c r="J102" s="46"/>
      <c r="K102" s="46"/>
      <c r="L102" s="46"/>
      <c r="M102" s="46"/>
      <c r="N102" s="46"/>
      <c r="O102" s="69"/>
    </row>
    <row r="103" spans="1:15" s="18" customFormat="1" hidden="1" outlineLevel="1">
      <c r="A103" s="4"/>
      <c r="B103" s="536" t="s">
        <v>511</v>
      </c>
      <c r="C103" s="1088"/>
      <c r="D103" s="46"/>
      <c r="E103" s="46"/>
      <c r="F103" s="46"/>
      <c r="G103" s="46"/>
      <c r="H103" s="46"/>
      <c r="I103" s="46"/>
      <c r="J103" s="46"/>
      <c r="K103" s="46"/>
      <c r="L103" s="46"/>
      <c r="M103" s="46"/>
      <c r="N103" s="46"/>
      <c r="O103" s="69"/>
    </row>
    <row r="104" spans="1:15" s="18" customFormat="1" hidden="1" outlineLevel="1">
      <c r="A104" s="4"/>
      <c r="B104" s="536" t="s">
        <v>512</v>
      </c>
      <c r="C104" s="1088"/>
      <c r="D104" s="46"/>
      <c r="E104" s="46"/>
      <c r="F104" s="46"/>
      <c r="G104" s="46"/>
      <c r="H104" s="46"/>
      <c r="I104" s="46"/>
      <c r="J104" s="46"/>
      <c r="K104" s="46"/>
      <c r="L104" s="46"/>
      <c r="M104" s="46"/>
      <c r="N104" s="46"/>
      <c r="O104" s="69"/>
    </row>
    <row r="105" spans="1:15" s="18" customFormat="1" hidden="1" outlineLevel="1">
      <c r="A105" s="4"/>
      <c r="B105" s="536" t="s">
        <v>490</v>
      </c>
      <c r="C105" s="1088"/>
      <c r="D105" s="46"/>
      <c r="E105" s="46"/>
      <c r="F105" s="46"/>
      <c r="G105" s="46"/>
      <c r="H105" s="46"/>
      <c r="I105" s="46"/>
      <c r="J105" s="46"/>
      <c r="K105" s="46"/>
      <c r="L105" s="46"/>
      <c r="M105" s="46"/>
      <c r="N105" s="46"/>
      <c r="O105" s="69"/>
    </row>
    <row r="106" spans="1:15" s="18" customFormat="1" hidden="1">
      <c r="A106" s="4"/>
      <c r="B106" s="536" t="s">
        <v>513</v>
      </c>
      <c r="C106" s="1091"/>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hidden="1">
      <c r="A107" s="72"/>
      <c r="B107" s="492" t="s">
        <v>514</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hidden="1">
      <c r="A108" s="72"/>
      <c r="B108" s="481"/>
      <c r="C108" s="488"/>
      <c r="D108" s="71"/>
      <c r="E108" s="484"/>
      <c r="F108" s="484"/>
      <c r="G108" s="484"/>
      <c r="H108" s="484"/>
      <c r="I108" s="484"/>
      <c r="J108" s="484"/>
      <c r="K108" s="484"/>
      <c r="L108" s="484"/>
      <c r="M108" s="484"/>
      <c r="N108" s="484"/>
      <c r="O108" s="489"/>
    </row>
    <row r="109" spans="1:15" s="64" customFormat="1" ht="14.15" hidden="1">
      <c r="A109" s="62"/>
      <c r="B109" s="604">
        <f>'1.  LRAMVA Summary'!B42</f>
        <v>0</v>
      </c>
      <c r="C109" s="1090">
        <f>'2. LRAMVA Threshold'!Q43</f>
        <v>0</v>
      </c>
      <c r="D109" s="46"/>
      <c r="E109" s="46"/>
      <c r="F109" s="46"/>
      <c r="G109" s="46"/>
      <c r="H109" s="46"/>
      <c r="I109" s="46"/>
      <c r="J109" s="46"/>
      <c r="K109" s="46"/>
      <c r="L109" s="46"/>
      <c r="M109" s="46"/>
      <c r="N109" s="46"/>
      <c r="O109" s="69"/>
    </row>
    <row r="110" spans="1:15" s="18" customFormat="1" hidden="1" outlineLevel="1">
      <c r="A110" s="4"/>
      <c r="B110" s="536" t="s">
        <v>511</v>
      </c>
      <c r="C110" s="1088"/>
      <c r="D110" s="46"/>
      <c r="E110" s="46"/>
      <c r="F110" s="46"/>
      <c r="G110" s="46"/>
      <c r="H110" s="46"/>
      <c r="I110" s="46"/>
      <c r="J110" s="46"/>
      <c r="K110" s="46"/>
      <c r="L110" s="46"/>
      <c r="M110" s="46"/>
      <c r="N110" s="46"/>
      <c r="O110" s="69"/>
    </row>
    <row r="111" spans="1:15" s="18" customFormat="1" hidden="1" outlineLevel="1">
      <c r="A111" s="4"/>
      <c r="B111" s="536" t="s">
        <v>512</v>
      </c>
      <c r="C111" s="1088"/>
      <c r="D111" s="46"/>
      <c r="E111" s="46"/>
      <c r="F111" s="46"/>
      <c r="G111" s="46"/>
      <c r="H111" s="46"/>
      <c r="I111" s="46"/>
      <c r="J111" s="46"/>
      <c r="K111" s="46"/>
      <c r="L111" s="46"/>
      <c r="M111" s="46"/>
      <c r="N111" s="46"/>
      <c r="O111" s="69"/>
    </row>
    <row r="112" spans="1:15" s="18" customFormat="1" hidden="1" outlineLevel="1">
      <c r="A112" s="4"/>
      <c r="B112" s="536" t="s">
        <v>490</v>
      </c>
      <c r="C112" s="1088"/>
      <c r="D112" s="46"/>
      <c r="E112" s="46"/>
      <c r="F112" s="46"/>
      <c r="G112" s="46"/>
      <c r="H112" s="46"/>
      <c r="I112" s="46"/>
      <c r="J112" s="46"/>
      <c r="K112" s="46"/>
      <c r="L112" s="46"/>
      <c r="M112" s="46"/>
      <c r="N112" s="46"/>
      <c r="O112" s="69"/>
    </row>
    <row r="113" spans="1:17" s="18" customFormat="1" hidden="1">
      <c r="A113" s="4"/>
      <c r="B113" s="536" t="s">
        <v>513</v>
      </c>
      <c r="C113" s="1091"/>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hidden="1">
      <c r="A114" s="72"/>
      <c r="B114" s="492" t="s">
        <v>514</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ht="14.15" hidden="1">
      <c r="A115" s="72"/>
      <c r="B115" s="74"/>
      <c r="C115" s="81"/>
      <c r="D115" s="75"/>
      <c r="E115" s="75"/>
      <c r="F115" s="75"/>
      <c r="G115" s="75"/>
      <c r="H115" s="75"/>
      <c r="I115" s="75"/>
      <c r="J115" s="75"/>
      <c r="K115" s="495"/>
      <c r="L115" s="496"/>
      <c r="M115" s="496"/>
      <c r="N115" s="496"/>
      <c r="O115" s="497"/>
    </row>
    <row r="116" spans="1:17" s="3" customFormat="1" ht="21" customHeight="1">
      <c r="A116" s="4"/>
      <c r="B116" s="498" t="s">
        <v>611</v>
      </c>
      <c r="C116" s="98"/>
      <c r="D116" s="499"/>
      <c r="E116" s="499"/>
      <c r="F116" s="499"/>
      <c r="G116" s="499"/>
      <c r="H116" s="499"/>
      <c r="I116" s="499"/>
      <c r="J116" s="499"/>
      <c r="K116" s="499"/>
      <c r="L116" s="499"/>
      <c r="M116" s="499"/>
      <c r="N116" s="499"/>
      <c r="O116" s="499"/>
    </row>
    <row r="119" spans="1:17" ht="15.45">
      <c r="B119" s="118" t="s">
        <v>484</v>
      </c>
      <c r="J119" s="18"/>
    </row>
    <row r="120" spans="1:17" s="14" customFormat="1" ht="75.75" customHeight="1">
      <c r="A120" s="72"/>
      <c r="B120" s="1095" t="s">
        <v>672</v>
      </c>
      <c r="C120" s="1095"/>
      <c r="D120" s="1095"/>
      <c r="E120" s="1095"/>
      <c r="F120" s="1095"/>
      <c r="G120" s="1095"/>
      <c r="H120" s="1095"/>
      <c r="I120" s="1095"/>
      <c r="J120" s="1095"/>
      <c r="K120" s="1095"/>
      <c r="L120" s="1095"/>
      <c r="M120" s="1095"/>
      <c r="N120" s="1095"/>
      <c r="O120" s="1095"/>
      <c r="P120" s="1095"/>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GS&gt;50 kW</v>
      </c>
      <c r="F122" s="244" t="str">
        <f>'1.  LRAMVA Summary'!G52</f>
        <v>Streetlighting</v>
      </c>
      <c r="G122" s="244" t="str">
        <f>'1.  LRAMVA Summary'!H52</f>
        <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f>'1.  LRAMVA Summary'!H53</f>
        <v>0</v>
      </c>
      <c r="H123" s="586">
        <f>'1.  LRAMVA Summary'!I53</f>
        <v>0</v>
      </c>
      <c r="I123" s="586">
        <f>'1.  LRAMVA Summary'!J53</f>
        <v>0</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f t="shared" ref="C124:C129" si="30">HLOOKUP(B124,$E$15:$O$114,9,FALSE)</f>
        <v>1.46E-2</v>
      </c>
      <c r="D124" s="682">
        <f>HLOOKUP(B124,$E$15:$O$114,16,FALSE)</f>
        <v>1.9400000000000001E-2</v>
      </c>
      <c r="E124" s="683">
        <f>HLOOKUP(B124,$E$15:$O$114,23,FALSE)</f>
        <v>3.9331</v>
      </c>
      <c r="F124" s="682">
        <f>HLOOKUP(B124,$E$15:$O$114,30,FALSE)</f>
        <v>0</v>
      </c>
      <c r="G124" s="683">
        <f>HLOOKUP(B124,$E$15:$O$114,37,FALSE)</f>
        <v>0</v>
      </c>
      <c r="H124" s="682">
        <f>HLOOKUP(B124,$E$15:$O$114,44,FALSE)</f>
        <v>0</v>
      </c>
      <c r="I124" s="683">
        <f>HLOOKUP(B124,$E$15:$O$114,51,FALSE)</f>
        <v>0</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f t="shared" si="30"/>
        <v>1.49E-2</v>
      </c>
      <c r="D125" s="685">
        <f>HLOOKUP(B125,$E$15:$O$114,16,FALSE)</f>
        <v>2.0500000000000001E-2</v>
      </c>
      <c r="E125" s="686">
        <f>HLOOKUP(B125,$E$15:$O$114,23,FALSE)</f>
        <v>3.9811999999999999</v>
      </c>
      <c r="F125" s="685">
        <f>HLOOKUP(B125,$E$15:$O$114,30,FALSE)</f>
        <v>0</v>
      </c>
      <c r="G125" s="686">
        <f>HLOOKUP(B125,$E$15:$O$114,37,FALSE)</f>
        <v>0</v>
      </c>
      <c r="H125" s="685">
        <f>HLOOKUP(B125,$E$15:$O$114,44,FALSE)</f>
        <v>0</v>
      </c>
      <c r="I125" s="686">
        <f>HLOOKUP(B125,$E$15:$O$114,51,FALSE)</f>
        <v>0</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1">HLOOKUP(B125,$E$15:$O$114,100,FALSE)</f>
        <v>0</v>
      </c>
    </row>
    <row r="126" spans="1:17">
      <c r="B126" s="501">
        <v>2013</v>
      </c>
      <c r="C126" s="684">
        <f t="shared" si="30"/>
        <v>1.44E-2</v>
      </c>
      <c r="D126" s="685">
        <f t="shared" ref="D126:D133" si="32">HLOOKUP(B126,$E$15:$O$114,16,FALSE)</f>
        <v>1.9699999999999999E-2</v>
      </c>
      <c r="E126" s="686">
        <f t="shared" ref="E126:E133" si="33">HLOOKUP(B126,$E$15:$O$114,23,FALSE)</f>
        <v>3.9830999999999999</v>
      </c>
      <c r="F126" s="685">
        <f t="shared" ref="F126:F133" si="34">HLOOKUP(B126,$E$15:$O$114,30,FALSE)</f>
        <v>0</v>
      </c>
      <c r="G126" s="686">
        <f t="shared" ref="G126:G132" si="35">HLOOKUP(B126,$E$15:$O$114,37,FALSE)</f>
        <v>0</v>
      </c>
      <c r="H126" s="685">
        <f t="shared" ref="H126:H133" si="36">HLOOKUP(B126,$E$15:$O$114,44,FALSE)</f>
        <v>0</v>
      </c>
      <c r="I126" s="686">
        <f t="shared" ref="I126:I133" si="37">HLOOKUP(B126,$E$15:$O$114,51,FALSE)</f>
        <v>0</v>
      </c>
      <c r="J126" s="686">
        <f t="shared" ref="J126:J133" si="38">HLOOKUP(B126,$E$15:$O$114,58,FALSE)</f>
        <v>0</v>
      </c>
      <c r="K126" s="686">
        <f t="shared" ref="K126:K133" si="39">HLOOKUP(B126,$E$15:$O$114,65,FALSE)</f>
        <v>0</v>
      </c>
      <c r="L126" s="686">
        <f>HLOOKUP(B126,$E$15:$O$114,72,FALSE)</f>
        <v>0</v>
      </c>
      <c r="M126" s="686">
        <f t="shared" ref="M126:M133" si="40">HLOOKUP(B126,$E$15:$O$114,79,FALSE)</f>
        <v>0</v>
      </c>
      <c r="N126" s="686">
        <f t="shared" ref="N126:N133" si="41">HLOOKUP(B126,$E$15:$O$114,86,FALSE)</f>
        <v>0</v>
      </c>
      <c r="O126" s="686">
        <f t="shared" ref="O126:O133" si="42">HLOOKUP(B126,$E$15:$O$114,93,FALSE)</f>
        <v>0</v>
      </c>
      <c r="P126" s="686">
        <f t="shared" si="31"/>
        <v>0</v>
      </c>
    </row>
    <row r="127" spans="1:17">
      <c r="B127" s="501">
        <v>2014</v>
      </c>
      <c r="C127" s="684">
        <f t="shared" si="30"/>
        <v>1.46E-2</v>
      </c>
      <c r="D127" s="685">
        <f>HLOOKUP(B127,$E$15:$O$114,16,FALSE)</f>
        <v>0.02</v>
      </c>
      <c r="E127" s="686">
        <f>HLOOKUP(B127,$E$15:$O$114,23,FALSE)</f>
        <v>4.0388999999999999</v>
      </c>
      <c r="F127" s="685">
        <f>HLOOKUP(B127,$E$15:$O$114,30,FALSE)</f>
        <v>0</v>
      </c>
      <c r="G127" s="686">
        <f>HLOOKUP(B127,$E$15:$O$114,37,FALSE)</f>
        <v>0</v>
      </c>
      <c r="H127" s="685">
        <f>HLOOKUP(B127,$E$15:$O$114,44,FALSE)</f>
        <v>0</v>
      </c>
      <c r="I127" s="686">
        <f>HLOOKUP(B127,$E$15:$O$114,51,FALSE)</f>
        <v>0</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f t="shared" si="30"/>
        <v>1.4800000000000001E-2</v>
      </c>
      <c r="D128" s="685">
        <f t="shared" si="32"/>
        <v>2.0299999999999999E-2</v>
      </c>
      <c r="E128" s="686">
        <f t="shared" si="33"/>
        <v>4.0914000000000001</v>
      </c>
      <c r="F128" s="685">
        <f t="shared" si="34"/>
        <v>6.8971999999999998</v>
      </c>
      <c r="G128" s="686">
        <f t="shared" si="35"/>
        <v>0</v>
      </c>
      <c r="H128" s="685">
        <f t="shared" si="36"/>
        <v>0</v>
      </c>
      <c r="I128" s="686">
        <f t="shared" si="37"/>
        <v>0</v>
      </c>
      <c r="J128" s="686">
        <f t="shared" si="38"/>
        <v>0</v>
      </c>
      <c r="K128" s="686">
        <f t="shared" si="39"/>
        <v>0</v>
      </c>
      <c r="L128" s="686">
        <f t="shared" ref="L128:L133" si="43">HLOOKUP(B128,$E$15:$O$114,72,FALSE)</f>
        <v>0</v>
      </c>
      <c r="M128" s="686">
        <f t="shared" si="40"/>
        <v>0</v>
      </c>
      <c r="N128" s="686">
        <f t="shared" si="41"/>
        <v>0</v>
      </c>
      <c r="O128" s="686">
        <f t="shared" si="42"/>
        <v>0</v>
      </c>
      <c r="P128" s="686">
        <f t="shared" si="31"/>
        <v>0</v>
      </c>
    </row>
    <row r="129" spans="2:16">
      <c r="B129" s="501">
        <v>2016</v>
      </c>
      <c r="C129" s="684">
        <f t="shared" si="30"/>
        <v>1.1299999999999999E-2</v>
      </c>
      <c r="D129" s="685">
        <f t="shared" si="32"/>
        <v>2.07E-2</v>
      </c>
      <c r="E129" s="686">
        <f t="shared" si="33"/>
        <v>4.165</v>
      </c>
      <c r="F129" s="685">
        <f t="shared" si="34"/>
        <v>7.0213000000000001</v>
      </c>
      <c r="G129" s="686">
        <f t="shared" si="35"/>
        <v>0</v>
      </c>
      <c r="H129" s="685">
        <f t="shared" si="36"/>
        <v>0</v>
      </c>
      <c r="I129" s="686">
        <f t="shared" si="37"/>
        <v>0</v>
      </c>
      <c r="J129" s="686">
        <f t="shared" si="38"/>
        <v>0</v>
      </c>
      <c r="K129" s="686">
        <f t="shared" si="39"/>
        <v>0</v>
      </c>
      <c r="L129" s="686">
        <f t="shared" si="43"/>
        <v>0</v>
      </c>
      <c r="M129" s="686">
        <f t="shared" si="40"/>
        <v>0</v>
      </c>
      <c r="N129" s="686">
        <f t="shared" si="41"/>
        <v>0</v>
      </c>
      <c r="O129" s="686">
        <f t="shared" si="42"/>
        <v>0</v>
      </c>
      <c r="P129" s="686">
        <f t="shared" si="31"/>
        <v>0</v>
      </c>
    </row>
    <row r="130" spans="2:16">
      <c r="B130" s="501">
        <v>2017</v>
      </c>
      <c r="C130" s="684">
        <f>HLOOKUP(B130,$E$15:$O$114,9,FALSE)</f>
        <v>7.6E-3</v>
      </c>
      <c r="D130" s="685">
        <f t="shared" si="32"/>
        <v>2.1000000000000001E-2</v>
      </c>
      <c r="E130" s="686">
        <f t="shared" si="33"/>
        <v>4.2316000000000003</v>
      </c>
      <c r="F130" s="685">
        <f t="shared" si="34"/>
        <v>7.1336000000000004</v>
      </c>
      <c r="G130" s="686">
        <f t="shared" si="35"/>
        <v>0</v>
      </c>
      <c r="H130" s="685">
        <f t="shared" si="36"/>
        <v>0</v>
      </c>
      <c r="I130" s="686">
        <f t="shared" si="37"/>
        <v>0</v>
      </c>
      <c r="J130" s="686">
        <f t="shared" si="38"/>
        <v>0</v>
      </c>
      <c r="K130" s="686">
        <f t="shared" si="39"/>
        <v>0</v>
      </c>
      <c r="L130" s="686">
        <f t="shared" si="43"/>
        <v>0</v>
      </c>
      <c r="M130" s="686">
        <f t="shared" si="40"/>
        <v>0</v>
      </c>
      <c r="N130" s="686">
        <f t="shared" si="41"/>
        <v>0</v>
      </c>
      <c r="O130" s="686">
        <f t="shared" si="42"/>
        <v>0</v>
      </c>
      <c r="P130" s="686">
        <f t="shared" si="31"/>
        <v>0</v>
      </c>
    </row>
    <row r="131" spans="2:16">
      <c r="B131" s="501">
        <v>2018</v>
      </c>
      <c r="C131" s="684">
        <f t="shared" ref="C131:C133" si="44">HLOOKUP(B131,$E$15:$O$114,9,FALSE)</f>
        <v>3.8E-3</v>
      </c>
      <c r="D131" s="685">
        <f t="shared" si="32"/>
        <v>2.01E-2</v>
      </c>
      <c r="E131" s="686">
        <f t="shared" si="33"/>
        <v>4.1398999999999999</v>
      </c>
      <c r="F131" s="685">
        <f t="shared" si="34"/>
        <v>7.0857999999999999</v>
      </c>
      <c r="G131" s="686">
        <f t="shared" si="35"/>
        <v>0</v>
      </c>
      <c r="H131" s="685">
        <f t="shared" si="36"/>
        <v>0</v>
      </c>
      <c r="I131" s="686">
        <f t="shared" si="37"/>
        <v>0</v>
      </c>
      <c r="J131" s="686">
        <f t="shared" si="38"/>
        <v>0</v>
      </c>
      <c r="K131" s="686">
        <f t="shared" si="39"/>
        <v>0</v>
      </c>
      <c r="L131" s="686">
        <f t="shared" si="43"/>
        <v>0</v>
      </c>
      <c r="M131" s="686">
        <f t="shared" si="40"/>
        <v>0</v>
      </c>
      <c r="N131" s="686">
        <f t="shared" si="41"/>
        <v>0</v>
      </c>
      <c r="O131" s="686">
        <f t="shared" si="42"/>
        <v>0</v>
      </c>
      <c r="P131" s="686">
        <f t="shared" si="31"/>
        <v>0</v>
      </c>
    </row>
    <row r="132" spans="2:16">
      <c r="B132" s="501">
        <v>2019</v>
      </c>
      <c r="C132" s="684">
        <f t="shared" si="44"/>
        <v>0</v>
      </c>
      <c r="D132" s="685">
        <f t="shared" si="32"/>
        <v>0</v>
      </c>
      <c r="E132" s="686">
        <f t="shared" si="33"/>
        <v>0</v>
      </c>
      <c r="F132" s="685">
        <f t="shared" si="34"/>
        <v>0</v>
      </c>
      <c r="G132" s="686">
        <f t="shared" si="35"/>
        <v>0</v>
      </c>
      <c r="H132" s="685">
        <f t="shared" si="36"/>
        <v>0</v>
      </c>
      <c r="I132" s="686">
        <f t="shared" si="37"/>
        <v>0</v>
      </c>
      <c r="J132" s="686">
        <f t="shared" si="38"/>
        <v>0</v>
      </c>
      <c r="K132" s="686">
        <f t="shared" si="39"/>
        <v>0</v>
      </c>
      <c r="L132" s="686">
        <f t="shared" si="43"/>
        <v>0</v>
      </c>
      <c r="M132" s="686">
        <f t="shared" si="40"/>
        <v>0</v>
      </c>
      <c r="N132" s="686">
        <f t="shared" si="41"/>
        <v>0</v>
      </c>
      <c r="O132" s="686">
        <f t="shared" si="42"/>
        <v>0</v>
      </c>
      <c r="P132" s="686">
        <f t="shared" si="31"/>
        <v>0</v>
      </c>
    </row>
    <row r="133" spans="2:16" hidden="1">
      <c r="B133" s="502">
        <v>2020</v>
      </c>
      <c r="C133" s="687">
        <f t="shared" si="44"/>
        <v>0</v>
      </c>
      <c r="D133" s="688">
        <f t="shared" si="32"/>
        <v>0</v>
      </c>
      <c r="E133" s="689">
        <f t="shared" si="33"/>
        <v>0</v>
      </c>
      <c r="F133" s="688">
        <f t="shared" si="34"/>
        <v>0</v>
      </c>
      <c r="G133" s="689">
        <f>HLOOKUP(B133,$E$15:$O$114,37,FALSE)</f>
        <v>0</v>
      </c>
      <c r="H133" s="688">
        <f t="shared" si="36"/>
        <v>0</v>
      </c>
      <c r="I133" s="689">
        <f t="shared" si="37"/>
        <v>0</v>
      </c>
      <c r="J133" s="689">
        <f t="shared" si="38"/>
        <v>0</v>
      </c>
      <c r="K133" s="689">
        <f t="shared" si="39"/>
        <v>0</v>
      </c>
      <c r="L133" s="689">
        <f t="shared" si="43"/>
        <v>0</v>
      </c>
      <c r="M133" s="689">
        <f t="shared" si="40"/>
        <v>0</v>
      </c>
      <c r="N133" s="689">
        <f t="shared" si="41"/>
        <v>0</v>
      </c>
      <c r="O133" s="689">
        <f t="shared" si="42"/>
        <v>0</v>
      </c>
      <c r="P133" s="689">
        <f t="shared" si="31"/>
        <v>0</v>
      </c>
    </row>
    <row r="134" spans="2:16" ht="18.75" customHeight="1">
      <c r="B134" s="498" t="s">
        <v>628</v>
      </c>
      <c r="C134" s="598"/>
      <c r="D134" s="599"/>
      <c r="E134" s="600"/>
      <c r="F134" s="599"/>
      <c r="G134" s="599"/>
      <c r="H134" s="599"/>
      <c r="I134" s="599"/>
      <c r="J134" s="599"/>
      <c r="K134" s="599"/>
      <c r="L134" s="599"/>
      <c r="M134" s="599"/>
      <c r="N134" s="599"/>
      <c r="O134" s="599"/>
      <c r="P134" s="599"/>
    </row>
    <row r="136" spans="2:16">
      <c r="B136" s="592"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4:X54"/>
  <sheetViews>
    <sheetView topLeftCell="A13" zoomScale="90" zoomScaleNormal="90" workbookViewId="0">
      <selection activeCell="C57" sqref="C57"/>
    </sheetView>
  </sheetViews>
  <sheetFormatPr defaultColWidth="9.15234375" defaultRowHeight="14.6"/>
  <cols>
    <col min="1" max="2" width="9.15234375" style="12"/>
    <col min="3" max="3" width="68.84375" style="12" bestFit="1" customWidth="1"/>
    <col min="4" max="4" width="18.84375" style="12" bestFit="1" customWidth="1"/>
    <col min="5" max="5" width="35.3046875" style="12" bestFit="1" customWidth="1"/>
    <col min="6" max="16384" width="9.15234375" style="12"/>
  </cols>
  <sheetData>
    <row r="14" spans="2:24" ht="15.45">
      <c r="B14" s="588" t="s">
        <v>505</v>
      </c>
    </row>
    <row r="15" spans="2:24" ht="15.45">
      <c r="B15" s="588"/>
    </row>
    <row r="16" spans="2:24" s="668" customFormat="1" ht="28.5" customHeight="1">
      <c r="B16" s="1096" t="s">
        <v>631</v>
      </c>
      <c r="C16" s="1096"/>
      <c r="D16" s="1096"/>
      <c r="E16" s="1096"/>
      <c r="F16" s="1096"/>
      <c r="G16" s="1096"/>
      <c r="H16" s="1096"/>
      <c r="I16" s="1096"/>
      <c r="J16" s="1096"/>
      <c r="K16" s="1096"/>
      <c r="L16" s="1096"/>
      <c r="M16" s="1096"/>
      <c r="N16" s="1096"/>
      <c r="O16" s="1096"/>
      <c r="P16" s="1096"/>
      <c r="Q16" s="1096"/>
      <c r="R16" s="1096"/>
      <c r="S16" s="1096"/>
      <c r="T16" s="1096"/>
      <c r="U16" s="1096"/>
      <c r="V16" s="1096"/>
      <c r="W16" s="1096"/>
      <c r="X16" s="1096"/>
    </row>
    <row r="18" spans="3:5" ht="28.3">
      <c r="C18" s="1026" t="s">
        <v>474</v>
      </c>
      <c r="D18" s="1027" t="s">
        <v>934</v>
      </c>
      <c r="E18" s="1027" t="s">
        <v>935</v>
      </c>
    </row>
    <row r="19" spans="3:5" ht="15.45">
      <c r="C19" s="1028" t="s">
        <v>936</v>
      </c>
      <c r="D19" s="1028"/>
      <c r="E19" s="1036"/>
    </row>
    <row r="20" spans="3:5">
      <c r="C20" s="1029" t="s">
        <v>2</v>
      </c>
      <c r="D20" s="1029" t="s">
        <v>29</v>
      </c>
      <c r="E20" s="1037" t="s">
        <v>937</v>
      </c>
    </row>
    <row r="21" spans="3:5">
      <c r="C21" s="1029" t="s">
        <v>1</v>
      </c>
      <c r="D21" s="1029" t="s">
        <v>29</v>
      </c>
      <c r="E21" s="1037" t="s">
        <v>937</v>
      </c>
    </row>
    <row r="22" spans="3:5">
      <c r="C22" s="1029" t="s">
        <v>5</v>
      </c>
      <c r="D22" s="1029" t="s">
        <v>29</v>
      </c>
      <c r="E22" s="1037" t="s">
        <v>937</v>
      </c>
    </row>
    <row r="23" spans="3:5">
      <c r="C23" s="1029" t="s">
        <v>4</v>
      </c>
      <c r="D23" s="1029" t="s">
        <v>29</v>
      </c>
      <c r="E23" s="1037" t="s">
        <v>937</v>
      </c>
    </row>
    <row r="24" spans="3:5">
      <c r="C24" s="1029" t="s">
        <v>3</v>
      </c>
      <c r="D24" s="1029" t="s">
        <v>29</v>
      </c>
      <c r="E24" s="1037" t="s">
        <v>937</v>
      </c>
    </row>
    <row r="25" spans="3:5">
      <c r="C25" s="1029" t="s">
        <v>14</v>
      </c>
      <c r="D25" s="1029" t="s">
        <v>29</v>
      </c>
      <c r="E25" s="1037" t="s">
        <v>937</v>
      </c>
    </row>
    <row r="26" spans="3:5">
      <c r="C26" s="1029" t="s">
        <v>938</v>
      </c>
      <c r="D26" s="1029" t="s">
        <v>29</v>
      </c>
      <c r="E26" s="1037" t="s">
        <v>937</v>
      </c>
    </row>
    <row r="27" spans="3:5">
      <c r="C27" s="1029" t="s">
        <v>108</v>
      </c>
      <c r="D27" s="1029" t="s">
        <v>107</v>
      </c>
      <c r="E27" s="1037" t="s">
        <v>937</v>
      </c>
    </row>
    <row r="28" spans="3:5">
      <c r="C28" s="1029" t="s">
        <v>113</v>
      </c>
      <c r="D28" s="1029" t="s">
        <v>29</v>
      </c>
      <c r="E28" s="1037" t="s">
        <v>937</v>
      </c>
    </row>
    <row r="29" spans="3:5">
      <c r="C29" s="1029" t="s">
        <v>114</v>
      </c>
      <c r="D29" s="1029" t="s">
        <v>29</v>
      </c>
      <c r="E29" s="1037" t="s">
        <v>937</v>
      </c>
    </row>
    <row r="30" spans="3:5">
      <c r="C30" s="1029" t="s">
        <v>116</v>
      </c>
      <c r="D30" s="1029" t="s">
        <v>29</v>
      </c>
      <c r="E30" s="1037" t="s">
        <v>937</v>
      </c>
    </row>
    <row r="31" spans="3:5">
      <c r="C31" s="1029" t="s">
        <v>755</v>
      </c>
      <c r="D31" s="1029" t="s">
        <v>29</v>
      </c>
      <c r="E31" s="1037" t="s">
        <v>937</v>
      </c>
    </row>
    <row r="32" spans="3:5">
      <c r="C32" s="1029" t="s">
        <v>956</v>
      </c>
      <c r="D32" s="1029" t="s">
        <v>29</v>
      </c>
      <c r="E32" s="1037" t="s">
        <v>937</v>
      </c>
    </row>
    <row r="33" spans="3:5">
      <c r="C33" s="1029" t="s">
        <v>754</v>
      </c>
      <c r="D33" s="1029" t="s">
        <v>939</v>
      </c>
      <c r="E33" s="1037" t="s">
        <v>937</v>
      </c>
    </row>
    <row r="34" spans="3:5">
      <c r="C34" s="1030" t="s">
        <v>768</v>
      </c>
      <c r="D34" s="1031"/>
      <c r="E34" s="1038"/>
    </row>
    <row r="35" spans="3:5">
      <c r="C35" s="1031"/>
      <c r="D35" s="1031"/>
      <c r="E35" s="1038"/>
    </row>
    <row r="36" spans="3:5" ht="15.45">
      <c r="C36" s="1032" t="s">
        <v>940</v>
      </c>
      <c r="D36" s="1032"/>
      <c r="E36" s="1039"/>
    </row>
    <row r="37" spans="3:5">
      <c r="C37" s="1029" t="s">
        <v>101</v>
      </c>
      <c r="D37" s="1029" t="s">
        <v>750</v>
      </c>
      <c r="E37" s="1037" t="s">
        <v>941</v>
      </c>
    </row>
    <row r="38" spans="3:5">
      <c r="C38" s="1030" t="s">
        <v>768</v>
      </c>
      <c r="D38" s="1030"/>
      <c r="E38" s="1040"/>
    </row>
    <row r="39" spans="3:5">
      <c r="C39" s="1031"/>
      <c r="D39" s="1031"/>
      <c r="E39" s="1038"/>
    </row>
    <row r="40" spans="3:5" ht="15.45">
      <c r="C40" s="1032" t="s">
        <v>942</v>
      </c>
      <c r="D40" s="1032"/>
      <c r="E40" s="1039"/>
    </row>
    <row r="41" spans="3:5">
      <c r="C41" s="1029" t="s">
        <v>943</v>
      </c>
      <c r="D41" s="1029" t="s">
        <v>741</v>
      </c>
      <c r="E41" s="1037" t="s">
        <v>944</v>
      </c>
    </row>
    <row r="42" spans="3:5">
      <c r="C42" s="1029" t="s">
        <v>945</v>
      </c>
      <c r="D42" s="1029" t="s">
        <v>750</v>
      </c>
      <c r="E42" s="1037" t="s">
        <v>944</v>
      </c>
    </row>
    <row r="43" spans="3:5">
      <c r="C43" s="1029" t="s">
        <v>17</v>
      </c>
      <c r="D43" s="1029" t="s">
        <v>750</v>
      </c>
      <c r="E43" s="1037" t="s">
        <v>944</v>
      </c>
    </row>
    <row r="44" spans="3:5">
      <c r="C44" s="1029" t="s">
        <v>20</v>
      </c>
      <c r="D44" s="1029" t="s">
        <v>750</v>
      </c>
      <c r="E44" s="1037" t="s">
        <v>944</v>
      </c>
    </row>
    <row r="45" spans="3:5">
      <c r="C45" s="1029" t="s">
        <v>946</v>
      </c>
      <c r="D45" s="1029" t="s">
        <v>741</v>
      </c>
      <c r="E45" s="1037" t="s">
        <v>944</v>
      </c>
    </row>
    <row r="46" spans="3:5">
      <c r="C46" s="1030" t="s">
        <v>768</v>
      </c>
      <c r="D46" s="1030"/>
      <c r="E46" s="1040"/>
    </row>
    <row r="47" spans="3:5">
      <c r="C47" s="1031"/>
      <c r="D47" s="1031"/>
      <c r="E47" s="1038"/>
    </row>
    <row r="48" spans="3:5" ht="15.45">
      <c r="C48" s="1032" t="s">
        <v>947</v>
      </c>
      <c r="D48" s="1032"/>
      <c r="E48" s="1039"/>
    </row>
    <row r="49" spans="3:5">
      <c r="C49" s="1029" t="s">
        <v>948</v>
      </c>
      <c r="D49" s="1029" t="s">
        <v>760</v>
      </c>
      <c r="E49" s="1037" t="s">
        <v>949</v>
      </c>
    </row>
    <row r="50" spans="3:5">
      <c r="C50" s="1029" t="s">
        <v>950</v>
      </c>
      <c r="D50" s="1029" t="s">
        <v>951</v>
      </c>
      <c r="E50" s="1037" t="s">
        <v>952</v>
      </c>
    </row>
    <row r="51" spans="3:5">
      <c r="C51" s="1030" t="s">
        <v>768</v>
      </c>
      <c r="D51" s="1030"/>
      <c r="E51" s="1041" t="s">
        <v>953</v>
      </c>
    </row>
    <row r="52" spans="3:5">
      <c r="C52" s="1031"/>
      <c r="D52" s="1031"/>
      <c r="E52" s="1041" t="s">
        <v>954</v>
      </c>
    </row>
    <row r="53" spans="3:5" ht="17.25" customHeight="1">
      <c r="C53" s="1031"/>
      <c r="D53" s="1031"/>
      <c r="E53" s="1041" t="s">
        <v>955</v>
      </c>
    </row>
    <row r="54" spans="3:5" ht="17.25" customHeight="1">
      <c r="C54" s="1033"/>
      <c r="D54" s="1033"/>
      <c r="E54" s="1042" t="s">
        <v>957</v>
      </c>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24</vt:i4>
      </vt:variant>
    </vt:vector>
  </HeadingPairs>
  <TitlesOfParts>
    <vt:vector size="40"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6-b Carrying Charges</vt:lpstr>
      <vt:lpstr>7.  Persistence Report</vt:lpstr>
      <vt:lpstr>7-b 2018 P &amp; C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'6-b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Birgit Armstrong</cp:lastModifiedBy>
  <cp:lastPrinted>2017-05-24T00:43:43Z</cp:lastPrinted>
  <dcterms:created xsi:type="dcterms:W3CDTF">2012-03-05T18:56:04Z</dcterms:created>
  <dcterms:modified xsi:type="dcterms:W3CDTF">2020-12-04T17:01:55Z</dcterms:modified>
</cp:coreProperties>
</file>