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G:\Applications Department\Department Applications\Rates\2021 Electricity Rates\IRM\IRM Applications\Price Cap IR\Algoma\Final Decision and Model\Final Docs\"/>
    </mc:Choice>
  </mc:AlternateContent>
  <xr:revisionPtr revIDLastSave="0" documentId="8_{4CEC114D-E460-4895-971E-56EF44252FE5}" xr6:coauthVersionLast="45" xr6:coauthVersionMax="45" xr10:uidLastSave="{00000000-0000-0000-0000-000000000000}"/>
  <bookViews>
    <workbookView xWindow="38280" yWindow="-120" windowWidth="25440" windowHeight="15390" tabRatio="847" xr2:uid="{00000000-000D-0000-FFFF-FFFF00000000}"/>
  </bookViews>
  <sheets>
    <sheet name="Cover Sheet" sheetId="2" r:id="rId1"/>
    <sheet name="Rate Summary" sheetId="3" r:id="rId2"/>
    <sheet name="2020 COS Cost Allocation" sheetId="17" r:id="rId3"/>
    <sheet name="2020 COS Eq Rates and Revenue" sheetId="6" r:id="rId4"/>
    <sheet name="2021 IRM Adjustment Factor" sheetId="4" r:id="rId5"/>
    <sheet name="2021 Indexed Revenue" sheetId="7" r:id="rId6"/>
    <sheet name="2021 RRRP Rate Design" sheetId="10" r:id="rId7"/>
    <sheet name="2021 Non-RRRP Rate Design" sheetId="13" r:id="rId8"/>
    <sheet name="2021 R1(i) Decoupling" sheetId="15" r:id="rId9"/>
    <sheet name="2021 Seasonal Decoupling" sheetId="16"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__xlnm.Print_Area" localSheetId="9">#REF!</definedName>
    <definedName name="____xlnm.Print_Area">#REF!</definedName>
    <definedName name="____xlnm.Print_Area_1" localSheetId="9">#REF!</definedName>
    <definedName name="____xlnm.Print_Area_1">#REF!</definedName>
    <definedName name="___INDEX_SHEET___ASAP_Utilities" localSheetId="9">#REF!</definedName>
    <definedName name="___INDEX_SHEET___ASAP_Utilities">#REF!</definedName>
    <definedName name="___xlnm.Print_Area" localSheetId="9">#REF!</definedName>
    <definedName name="___xlnm.Print_Area">#REF!</definedName>
    <definedName name="___xlnm.Print_Area_1" localSheetId="9">#REF!</definedName>
    <definedName name="___xlnm.Print_Area_1">#REF!</definedName>
    <definedName name="___xlnm.Print_Area_10" localSheetId="9">#REF!</definedName>
    <definedName name="___xlnm.Print_Area_10">#REF!</definedName>
    <definedName name="___xlnm.Print_Area_11" localSheetId="9">#REF!</definedName>
    <definedName name="___xlnm.Print_Area_11">#REF!</definedName>
    <definedName name="___xlnm.Print_Area_12" localSheetId="9">#REF!</definedName>
    <definedName name="___xlnm.Print_Area_12">#REF!</definedName>
    <definedName name="___xlnm.Print_Area_13" localSheetId="9">#REF!</definedName>
    <definedName name="___xlnm.Print_Area_13">#REF!</definedName>
    <definedName name="___xlnm.Print_Area_14" localSheetId="9">#REF!</definedName>
    <definedName name="___xlnm.Print_Area_14">#REF!</definedName>
    <definedName name="___xlnm.Print_Area_15" localSheetId="9">#REF!</definedName>
    <definedName name="___xlnm.Print_Area_15">#REF!</definedName>
    <definedName name="___xlnm.Print_Area_16" localSheetId="9">#REF!</definedName>
    <definedName name="___xlnm.Print_Area_16">#REF!</definedName>
    <definedName name="___xlnm.Print_Area_17" localSheetId="9">#REF!</definedName>
    <definedName name="___xlnm.Print_Area_17">#REF!</definedName>
    <definedName name="___xlnm.Print_Area_18" localSheetId="9">#REF!</definedName>
    <definedName name="___xlnm.Print_Area_18">#REF!</definedName>
    <definedName name="___xlnm.Print_Area_19" localSheetId="9">#REF!</definedName>
    <definedName name="___xlnm.Print_Area_19">#REF!</definedName>
    <definedName name="___xlnm.Print_Area_2" localSheetId="9">#REF!</definedName>
    <definedName name="___xlnm.Print_Area_2">#REF!</definedName>
    <definedName name="___xlnm.Print_Area_20" localSheetId="9">#REF!</definedName>
    <definedName name="___xlnm.Print_Area_20">#REF!</definedName>
    <definedName name="___xlnm.Print_Area_21" localSheetId="9">#REF!</definedName>
    <definedName name="___xlnm.Print_Area_21">#REF!</definedName>
    <definedName name="___xlnm.Print_Area_22" localSheetId="9">#REF!</definedName>
    <definedName name="___xlnm.Print_Area_22">#REF!</definedName>
    <definedName name="___xlnm.Print_Area_23" localSheetId="9">#REF!</definedName>
    <definedName name="___xlnm.Print_Area_23">#REF!</definedName>
    <definedName name="___xlnm.Print_Area_24" localSheetId="9">#REF!</definedName>
    <definedName name="___xlnm.Print_Area_24">#REF!</definedName>
    <definedName name="___xlnm.Print_Area_25" localSheetId="9">#REF!</definedName>
    <definedName name="___xlnm.Print_Area_25">#REF!</definedName>
    <definedName name="___xlnm.Print_Area_26" localSheetId="9">#REF!</definedName>
    <definedName name="___xlnm.Print_Area_26">#REF!</definedName>
    <definedName name="___xlnm.Print_Area_27" localSheetId="9">#REF!</definedName>
    <definedName name="___xlnm.Print_Area_27">#REF!</definedName>
    <definedName name="___xlnm.Print_Area_28" localSheetId="9">#REF!</definedName>
    <definedName name="___xlnm.Print_Area_28">#REF!</definedName>
    <definedName name="___xlnm.Print_Area_29" localSheetId="9">#REF!</definedName>
    <definedName name="___xlnm.Print_Area_29">#REF!</definedName>
    <definedName name="___xlnm.Print_Area_3" localSheetId="9">#REF!</definedName>
    <definedName name="___xlnm.Print_Area_3">#REF!</definedName>
    <definedName name="___xlnm.Print_Area_30" localSheetId="9">#REF!</definedName>
    <definedName name="___xlnm.Print_Area_30">#REF!</definedName>
    <definedName name="___xlnm.Print_Area_31" localSheetId="9">#REF!</definedName>
    <definedName name="___xlnm.Print_Area_31">#REF!</definedName>
    <definedName name="___xlnm.Print_Area_32" localSheetId="9">#REF!</definedName>
    <definedName name="___xlnm.Print_Area_32">#REF!</definedName>
    <definedName name="___xlnm.Print_Area_33" localSheetId="9">#REF!</definedName>
    <definedName name="___xlnm.Print_Area_33">#REF!</definedName>
    <definedName name="___xlnm.Print_Area_34" localSheetId="9">#REF!</definedName>
    <definedName name="___xlnm.Print_Area_34">#REF!</definedName>
    <definedName name="___xlnm.Print_Area_35" localSheetId="9">#REF!</definedName>
    <definedName name="___xlnm.Print_Area_35">#REF!</definedName>
    <definedName name="___xlnm.Print_Area_36" localSheetId="9">#REF!</definedName>
    <definedName name="___xlnm.Print_Area_36">#REF!</definedName>
    <definedName name="___xlnm.Print_Area_37" localSheetId="9">#REF!</definedName>
    <definedName name="___xlnm.Print_Area_37">#REF!</definedName>
    <definedName name="___xlnm.Print_Area_38" localSheetId="9">#REF!</definedName>
    <definedName name="___xlnm.Print_Area_38">#REF!</definedName>
    <definedName name="___xlnm.Print_Area_39" localSheetId="9">#REF!</definedName>
    <definedName name="___xlnm.Print_Area_39">#REF!</definedName>
    <definedName name="___xlnm.Print_Area_4" localSheetId="9">#REF!</definedName>
    <definedName name="___xlnm.Print_Area_4">#REF!</definedName>
    <definedName name="___xlnm.Print_Area_40" localSheetId="9">#REF!</definedName>
    <definedName name="___xlnm.Print_Area_40">#REF!</definedName>
    <definedName name="___xlnm.Print_Area_41" localSheetId="9">#REF!</definedName>
    <definedName name="___xlnm.Print_Area_41">#REF!</definedName>
    <definedName name="___xlnm.Print_Area_42" localSheetId="9">#REF!</definedName>
    <definedName name="___xlnm.Print_Area_42">#REF!</definedName>
    <definedName name="___xlnm.Print_Area_43" localSheetId="9">#REF!</definedName>
    <definedName name="___xlnm.Print_Area_43">#REF!</definedName>
    <definedName name="___xlnm.Print_Area_44" localSheetId="9">#REF!</definedName>
    <definedName name="___xlnm.Print_Area_44">#REF!</definedName>
    <definedName name="___xlnm.Print_Area_45" localSheetId="9">#REF!</definedName>
    <definedName name="___xlnm.Print_Area_45">#REF!</definedName>
    <definedName name="___xlnm.Print_Area_46" localSheetId="9">#REF!</definedName>
    <definedName name="___xlnm.Print_Area_46">#REF!</definedName>
    <definedName name="___xlnm.Print_Area_47" localSheetId="9">#REF!</definedName>
    <definedName name="___xlnm.Print_Area_47">#REF!</definedName>
    <definedName name="___xlnm.Print_Area_48" localSheetId="9">#REF!</definedName>
    <definedName name="___xlnm.Print_Area_48">#REF!</definedName>
    <definedName name="___xlnm.Print_Area_49" localSheetId="9">#REF!</definedName>
    <definedName name="___xlnm.Print_Area_49">#REF!</definedName>
    <definedName name="___xlnm.Print_Area_5" localSheetId="9">#REF!</definedName>
    <definedName name="___xlnm.Print_Area_5">#REF!</definedName>
    <definedName name="___xlnm.Print_Area_6" localSheetId="9">#REF!</definedName>
    <definedName name="___xlnm.Print_Area_6">#REF!</definedName>
    <definedName name="___xlnm.Print_Area_7" localSheetId="9">#REF!</definedName>
    <definedName name="___xlnm.Print_Area_7">#REF!</definedName>
    <definedName name="___xlnm.Print_Area_8" localSheetId="9">#REF!</definedName>
    <definedName name="___xlnm.Print_Area_8">#REF!</definedName>
    <definedName name="___xlnm.Print_Area_9" localSheetId="9">#REF!</definedName>
    <definedName name="___xlnm.Print_Area_9">#REF!</definedName>
    <definedName name="__xlnm._FilterDatabase" localSheetId="9">#REF!</definedName>
    <definedName name="__xlnm._FilterDatabase">#REF!</definedName>
    <definedName name="__xlnm._FilterDatabase_1" localSheetId="9">#REF!</definedName>
    <definedName name="__xlnm._FilterDatabase_1">#REF!</definedName>
    <definedName name="__xlnm.Extract">"#N/A"</definedName>
    <definedName name="__xlnm.Print_Area" localSheetId="9">#REF!</definedName>
    <definedName name="__xlnm.Print_Area">#REF!</definedName>
    <definedName name="__xlnm.Print_Area_1">#N/A</definedName>
    <definedName name="__xlnm.Print_Area_1_1">#N/A</definedName>
    <definedName name="__xlnm.Print_Area_1_2">#N/A</definedName>
    <definedName name="__xlnm.Print_Area_1_3">#N/A</definedName>
    <definedName name="__xlnm.Print_Area_1_4">#N/A</definedName>
    <definedName name="__xlnm.Print_Area_1_5">#N/A</definedName>
    <definedName name="__xlnm.Print_Area_10" localSheetId="9">#REF!</definedName>
    <definedName name="__xlnm.Print_Area_10">#REF!</definedName>
    <definedName name="__xlnm.Print_Area_11" localSheetId="9">#REF!</definedName>
    <definedName name="__xlnm.Print_Area_11">#REF!</definedName>
    <definedName name="__xlnm.Print_Area_12" localSheetId="9">#REF!</definedName>
    <definedName name="__xlnm.Print_Area_12">#REF!</definedName>
    <definedName name="__xlnm.Print_Area_13" localSheetId="9">#REF!</definedName>
    <definedName name="__xlnm.Print_Area_13">#REF!</definedName>
    <definedName name="__xlnm.Print_Area_14" localSheetId="9">#REF!</definedName>
    <definedName name="__xlnm.Print_Area_14">#REF!</definedName>
    <definedName name="__xlnm.Print_Area_15" localSheetId="9">#REF!</definedName>
    <definedName name="__xlnm.Print_Area_15">#REF!</definedName>
    <definedName name="__xlnm.Print_Area_16" localSheetId="9">#REF!</definedName>
    <definedName name="__xlnm.Print_Area_16">#REF!</definedName>
    <definedName name="__xlnm.Print_Area_17" localSheetId="9">#REF!</definedName>
    <definedName name="__xlnm.Print_Area_17">#REF!</definedName>
    <definedName name="__xlnm.Print_Area_18" localSheetId="9">#REF!</definedName>
    <definedName name="__xlnm.Print_Area_18">#REF!</definedName>
    <definedName name="__xlnm.Print_Area_19" localSheetId="9">#REF!</definedName>
    <definedName name="__xlnm.Print_Area_19">#REF!</definedName>
    <definedName name="__xlnm.Print_Area_2" localSheetId="9">#REF!</definedName>
    <definedName name="__xlnm.Print_Area_2">#REF!</definedName>
    <definedName name="__xlnm.Print_Area_2_1" localSheetId="9">#REF!</definedName>
    <definedName name="__xlnm.Print_Area_2_1">#REF!</definedName>
    <definedName name="__xlnm.Print_Area_2_2" localSheetId="9">#REF!</definedName>
    <definedName name="__xlnm.Print_Area_2_2">#REF!</definedName>
    <definedName name="__xlnm.Print_Area_2_3" localSheetId="9">#REF!</definedName>
    <definedName name="__xlnm.Print_Area_2_3">#REF!</definedName>
    <definedName name="__xlnm.Print_Area_2_4" localSheetId="9">#REF!</definedName>
    <definedName name="__xlnm.Print_Area_2_4">#REF!</definedName>
    <definedName name="__xlnm.Print_Area_2_5" localSheetId="9">#REF!</definedName>
    <definedName name="__xlnm.Print_Area_2_5">#REF!</definedName>
    <definedName name="__xlnm.Print_Area_2_6" localSheetId="9">#REF!</definedName>
    <definedName name="__xlnm.Print_Area_2_6">#REF!</definedName>
    <definedName name="__xlnm.Print_Area_20" localSheetId="9">#REF!</definedName>
    <definedName name="__xlnm.Print_Area_20">#REF!</definedName>
    <definedName name="__xlnm.Print_Area_21" localSheetId="9">#REF!</definedName>
    <definedName name="__xlnm.Print_Area_21">#REF!</definedName>
    <definedName name="__xlnm.Print_Area_21_1" localSheetId="9">#REF!</definedName>
    <definedName name="__xlnm.Print_Area_21_1">#REF!</definedName>
    <definedName name="__xlnm.Print_Area_21_2" localSheetId="9">#REF!</definedName>
    <definedName name="__xlnm.Print_Area_21_2">#REF!</definedName>
    <definedName name="__xlnm.Print_Area_21_3" localSheetId="9">#REF!</definedName>
    <definedName name="__xlnm.Print_Area_21_3">#REF!</definedName>
    <definedName name="__xlnm.Print_Area_22" localSheetId="9">#REF!</definedName>
    <definedName name="__xlnm.Print_Area_22">#REF!</definedName>
    <definedName name="__xlnm.Print_Area_23" localSheetId="9">#REF!</definedName>
    <definedName name="__xlnm.Print_Area_23">#REF!</definedName>
    <definedName name="__xlnm.Print_Area_24" localSheetId="9">#REF!</definedName>
    <definedName name="__xlnm.Print_Area_24">#REF!</definedName>
    <definedName name="__xlnm.Print_Area_24_1" localSheetId="9">#REF!</definedName>
    <definedName name="__xlnm.Print_Area_24_1">#REF!</definedName>
    <definedName name="__xlnm.Print_Area_24_2" localSheetId="9">#REF!</definedName>
    <definedName name="__xlnm.Print_Area_24_2">#REF!</definedName>
    <definedName name="__xlnm.Print_Area_25" localSheetId="9">#REF!</definedName>
    <definedName name="__xlnm.Print_Area_25">#REF!</definedName>
    <definedName name="__xlnm.Print_Area_26" localSheetId="9">#REF!</definedName>
    <definedName name="__xlnm.Print_Area_26">#REF!</definedName>
    <definedName name="__xlnm.Print_Area_27" localSheetId="9">#REF!</definedName>
    <definedName name="__xlnm.Print_Area_27">#REF!</definedName>
    <definedName name="__xlnm.Print_Area_28" localSheetId="9">#REF!</definedName>
    <definedName name="__xlnm.Print_Area_28">#REF!</definedName>
    <definedName name="__xlnm.Print_Area_29" localSheetId="9">#REF!</definedName>
    <definedName name="__xlnm.Print_Area_29">#REF!</definedName>
    <definedName name="__xlnm.Print_Area_3" localSheetId="9">#REF!</definedName>
    <definedName name="__xlnm.Print_Area_3">#REF!</definedName>
    <definedName name="__xlnm.Print_Area_30" localSheetId="9">#REF!</definedName>
    <definedName name="__xlnm.Print_Area_30">#REF!</definedName>
    <definedName name="__xlnm.Print_Area_31" localSheetId="9">#REF!</definedName>
    <definedName name="__xlnm.Print_Area_31">#REF!</definedName>
    <definedName name="__xlnm.Print_Area_32" localSheetId="9">#REF!</definedName>
    <definedName name="__xlnm.Print_Area_32">#REF!</definedName>
    <definedName name="__xlnm.Print_Area_33" localSheetId="9">#REF!</definedName>
    <definedName name="__xlnm.Print_Area_33">#REF!</definedName>
    <definedName name="__xlnm.Print_Area_34" localSheetId="9">#REF!</definedName>
    <definedName name="__xlnm.Print_Area_34">#REF!</definedName>
    <definedName name="__xlnm.Print_Area_35" localSheetId="9">#REF!</definedName>
    <definedName name="__xlnm.Print_Area_35">#REF!</definedName>
    <definedName name="__xlnm.Print_Area_36" localSheetId="9">#REF!</definedName>
    <definedName name="__xlnm.Print_Area_36">#REF!</definedName>
    <definedName name="__xlnm.Print_Area_37" localSheetId="9">#REF!</definedName>
    <definedName name="__xlnm.Print_Area_37">#REF!</definedName>
    <definedName name="__xlnm.Print_Area_38" localSheetId="9">#REF!</definedName>
    <definedName name="__xlnm.Print_Area_38">#REF!</definedName>
    <definedName name="__xlnm.Print_Area_39" localSheetId="9">#REF!</definedName>
    <definedName name="__xlnm.Print_Area_39">#REF!</definedName>
    <definedName name="__xlnm.Print_Area_4" localSheetId="9">#REF!</definedName>
    <definedName name="__xlnm.Print_Area_4">#REF!</definedName>
    <definedName name="__xlnm.Print_Area_41" localSheetId="9">#REF!</definedName>
    <definedName name="__xlnm.Print_Area_41">#REF!</definedName>
    <definedName name="__xlnm.Print_Area_42" localSheetId="9">#REF!</definedName>
    <definedName name="__xlnm.Print_Area_42">#REF!</definedName>
    <definedName name="__xlnm.Print_Area_43" localSheetId="9">#REF!</definedName>
    <definedName name="__xlnm.Print_Area_43">#REF!</definedName>
    <definedName name="__xlnm.Print_Area_44" localSheetId="9">#REF!</definedName>
    <definedName name="__xlnm.Print_Area_44">#REF!</definedName>
    <definedName name="__xlnm.Print_Area_45" localSheetId="9">#REF!</definedName>
    <definedName name="__xlnm.Print_Area_45">#REF!</definedName>
    <definedName name="__xlnm.Print_Area_46" localSheetId="9">#REF!</definedName>
    <definedName name="__xlnm.Print_Area_46">#REF!</definedName>
    <definedName name="__xlnm.Print_Area_46_1" localSheetId="9">#REF!</definedName>
    <definedName name="__xlnm.Print_Area_46_1">#REF!</definedName>
    <definedName name="__xlnm.Print_Area_46_2" localSheetId="9">#REF!</definedName>
    <definedName name="__xlnm.Print_Area_46_2">#REF!</definedName>
    <definedName name="__xlnm.Print_Area_46_3" localSheetId="9">#REF!</definedName>
    <definedName name="__xlnm.Print_Area_46_3">#REF!</definedName>
    <definedName name="__xlnm.Print_Area_46_4" localSheetId="9">#REF!</definedName>
    <definedName name="__xlnm.Print_Area_46_4">#REF!</definedName>
    <definedName name="__xlnm.Print_Area_46_5" localSheetId="9">#REF!</definedName>
    <definedName name="__xlnm.Print_Area_46_5">#REF!</definedName>
    <definedName name="__xlnm.Print_Area_46_6" localSheetId="9">#REF!</definedName>
    <definedName name="__xlnm.Print_Area_46_6">#REF!</definedName>
    <definedName name="__xlnm.Print_Area_46_7" localSheetId="9">#REF!</definedName>
    <definedName name="__xlnm.Print_Area_46_7">#REF!</definedName>
    <definedName name="__xlnm.Print_Area_46_8" localSheetId="9">#REF!</definedName>
    <definedName name="__xlnm.Print_Area_46_8">#REF!</definedName>
    <definedName name="__xlnm.Print_Area_46_9" localSheetId="9">#REF!</definedName>
    <definedName name="__xlnm.Print_Area_46_9">#REF!</definedName>
    <definedName name="__xlnm.Print_Area_47">"#REF!"</definedName>
    <definedName name="__xlnm.Print_Area_49" localSheetId="9">#REF!</definedName>
    <definedName name="__xlnm.Print_Area_49">#REF!</definedName>
    <definedName name="__xlnm.Print_Area_5" localSheetId="9">#REF!</definedName>
    <definedName name="__xlnm.Print_Area_5">#REF!</definedName>
    <definedName name="__xlnm.Print_Area_51" localSheetId="9">#REF!</definedName>
    <definedName name="__xlnm.Print_Area_51">#REF!</definedName>
    <definedName name="__xlnm.Print_Area_52" localSheetId="9">#REF!</definedName>
    <definedName name="__xlnm.Print_Area_52">#REF!</definedName>
    <definedName name="__xlnm.Print_Area_53" localSheetId="9">#REF!</definedName>
    <definedName name="__xlnm.Print_Area_53">#REF!</definedName>
    <definedName name="__xlnm.Print_Area_54" localSheetId="9">#REF!</definedName>
    <definedName name="__xlnm.Print_Area_54">#REF!</definedName>
    <definedName name="__xlnm.Print_Area_55" localSheetId="9">#REF!</definedName>
    <definedName name="__xlnm.Print_Area_55">#REF!</definedName>
    <definedName name="__xlnm.Print_Area_56" localSheetId="9">#REF!</definedName>
    <definedName name="__xlnm.Print_Area_56">#REF!</definedName>
    <definedName name="__xlnm.Print_Area_57" localSheetId="9">#REF!</definedName>
    <definedName name="__xlnm.Print_Area_57">#REF!</definedName>
    <definedName name="__xlnm.Print_Area_58" localSheetId="9">#REF!</definedName>
    <definedName name="__xlnm.Print_Area_58">#REF!</definedName>
    <definedName name="__xlnm.Print_Area_59" localSheetId="9">#REF!</definedName>
    <definedName name="__xlnm.Print_Area_59">#REF!</definedName>
    <definedName name="__xlnm.Print_Area_6" localSheetId="9">#REF!</definedName>
    <definedName name="__xlnm.Print_Area_6">#REF!</definedName>
    <definedName name="__xlnm.Print_Area_60" localSheetId="9">#REF!</definedName>
    <definedName name="__xlnm.Print_Area_60">#REF!</definedName>
    <definedName name="__xlnm.Print_Area_61" localSheetId="9">#REF!</definedName>
    <definedName name="__xlnm.Print_Area_61">#REF!</definedName>
    <definedName name="__xlnm.Print_Area_62" localSheetId="9">#REF!</definedName>
    <definedName name="__xlnm.Print_Area_62">#REF!</definedName>
    <definedName name="__xlnm.Print_Area_63" localSheetId="9">#REF!</definedName>
    <definedName name="__xlnm.Print_Area_63">#REF!</definedName>
    <definedName name="__xlnm.Print_Area_64" localSheetId="9">#REF!</definedName>
    <definedName name="__xlnm.Print_Area_64">#REF!</definedName>
    <definedName name="__xlnm.Print_Area_65" localSheetId="9">#REF!</definedName>
    <definedName name="__xlnm.Print_Area_65">#REF!</definedName>
    <definedName name="__xlnm.Print_Area_66" localSheetId="9">#REF!</definedName>
    <definedName name="__xlnm.Print_Area_66">#REF!</definedName>
    <definedName name="__xlnm.Print_Area_67" localSheetId="9">#REF!</definedName>
    <definedName name="__xlnm.Print_Area_67">#REF!</definedName>
    <definedName name="__xlnm.Print_Area_68" localSheetId="9">#REF!</definedName>
    <definedName name="__xlnm.Print_Area_68">#REF!</definedName>
    <definedName name="__xlnm.Print_Area_69" localSheetId="9">#REF!</definedName>
    <definedName name="__xlnm.Print_Area_69">#REF!</definedName>
    <definedName name="__xlnm.Print_Area_7" localSheetId="9">#REF!</definedName>
    <definedName name="__xlnm.Print_Area_7">#REF!</definedName>
    <definedName name="__xlnm.Print_Area_71" localSheetId="9">#REF!</definedName>
    <definedName name="__xlnm.Print_Area_71">#REF!</definedName>
    <definedName name="__xlnm.Print_Area_72" localSheetId="9">#REF!</definedName>
    <definedName name="__xlnm.Print_Area_72">#REF!</definedName>
    <definedName name="__xlnm.Print_Area_73" localSheetId="9">#REF!</definedName>
    <definedName name="__xlnm.Print_Area_73">#REF!</definedName>
    <definedName name="__xlnm.Print_Area_74" localSheetId="9">#REF!</definedName>
    <definedName name="__xlnm.Print_Area_74">#REF!</definedName>
    <definedName name="__xlnm.Print_Area_76" localSheetId="9">#REF!</definedName>
    <definedName name="__xlnm.Print_Area_76">#REF!</definedName>
    <definedName name="__xlnm.Print_Area_77">#N/A</definedName>
    <definedName name="__xlnm.Print_Area_78" localSheetId="9">#REF!</definedName>
    <definedName name="__xlnm.Print_Area_78">#REF!</definedName>
    <definedName name="__xlnm.Print_Area_79" localSheetId="9">#REF!</definedName>
    <definedName name="__xlnm.Print_Area_79">#REF!</definedName>
    <definedName name="__xlnm.Print_Area_8" localSheetId="9">#REF!</definedName>
    <definedName name="__xlnm.Print_Area_8">#REF!</definedName>
    <definedName name="__xlnm.Print_Area_80" localSheetId="9">#REF!</definedName>
    <definedName name="__xlnm.Print_Area_80">#REF!</definedName>
    <definedName name="__xlnm.Print_Area_81" localSheetId="9">#REF!</definedName>
    <definedName name="__xlnm.Print_Area_81">#REF!</definedName>
    <definedName name="__xlnm.Print_Area_9" localSheetId="9">#REF!</definedName>
    <definedName name="__xlnm.Print_Area_9">#REF!</definedName>
    <definedName name="__xlnm.Print_Titles" localSheetId="9">#REF!</definedName>
    <definedName name="__xlnm.Print_Titles">#REF!</definedName>
    <definedName name="__xlnm.Print_Titles_1" localSheetId="9">#REF!</definedName>
    <definedName name="__xlnm.Print_Titles_1">#REF!</definedName>
    <definedName name="__xlnm.Print_Titles_2" localSheetId="9">#REF!</definedName>
    <definedName name="__xlnm.Print_Titles_2">#REF!</definedName>
    <definedName name="_ftn1">"#N/A"</definedName>
    <definedName name="_ftnref1">"#N/A"</definedName>
    <definedName name="_Parse_Out" localSheetId="9" hidden="1">#REF!</definedName>
    <definedName name="_Parse_Out" hidden="1">#REF!</definedName>
    <definedName name="ApprovedYr">'[1]Z1.ModelVariables'!$C$12</definedName>
    <definedName name="AS2DocOpenMode" hidden="1">"AS2DocumentEdit"</definedName>
    <definedName name="BI_LDCLIST">'[2]3. Rate Class Selection'!$B$19:$B$21</definedName>
    <definedName name="Bridge_Year">'[3]0.1 LDC Info'!$E$23</definedName>
    <definedName name="BridgeYear">'[4]LDC Info'!$E$26</definedName>
    <definedName name="contactf" localSheetId="9">#REF!</definedName>
    <definedName name="contactf">#REF!</definedName>
    <definedName name="CRLF">'[1]Z1.ModelVariables'!$C$10</definedName>
    <definedName name="CustomerAdministration">[5]lists!$Z$1:$Z$36</definedName>
    <definedName name="EBCaseNumber">"#N/A"</definedName>
    <definedName name="EBNUMBER">'[6]LDC Info'!$E$16</definedName>
    <definedName name="Fixed_Charges">[5]lists!$I$1:$I$212</definedName>
    <definedName name="histdate">[7]Financials!$E$76</definedName>
    <definedName name="holidays">#N/A</definedName>
    <definedName name="Incr2000" localSheetId="9">#REF!</definedName>
    <definedName name="Incr2000">#REF!</definedName>
    <definedName name="Index_Sheet_Kutools" localSheetId="9">#REF!</definedName>
    <definedName name="Index_Sheet_Kutools">#REF!</definedName>
    <definedName name="infra">"#REF!"</definedName>
    <definedName name="IRMWG">"#N/A"</definedName>
    <definedName name="IRMWG_1">"#N/A"</definedName>
    <definedName name="Last_Rebasing_Year">'[3]0.1 LDC Info'!$E$27</definedName>
    <definedName name="LDC_LIST">[8]lists!$AM$1:$AM$80</definedName>
    <definedName name="LDC_LIST_1" localSheetId="9">#REF!</definedName>
    <definedName name="LDC_LIST_1">#REF!</definedName>
    <definedName name="LDC_LIST_2">[9]lists!$AM$1:$AM$80</definedName>
    <definedName name="LDCLIST">"#REF!"</definedName>
    <definedName name="LDCLIST_1">"#REF!"</definedName>
    <definedName name="LDCLIST_10">"#N/A"</definedName>
    <definedName name="LDCLIST_2">"#REF!"</definedName>
    <definedName name="LDCLIST_3">"#REF!"</definedName>
    <definedName name="LDCLIST_4">"#REF!"</definedName>
    <definedName name="LDCLIST_5">"#REF!"</definedName>
    <definedName name="LDCLIST_6">"#N/A"</definedName>
    <definedName name="LDCLIST_7">"#REF!"</definedName>
    <definedName name="LDCLIST_8">"#REF!"</definedName>
    <definedName name="LDCLIST_9">"#REF!"</definedName>
    <definedName name="LDCNAMES">[5]lists!$AL$1:$AL$78</definedName>
    <definedName name="LIMIT" localSheetId="9">#REF!</definedName>
    <definedName name="LIMIT">#REF!</definedName>
    <definedName name="LossFactors">[5]lists!$L$2:$L$15</definedName>
    <definedName name="man_beg_bud" localSheetId="9">#REF!</definedName>
    <definedName name="man_beg_bud">#REF!</definedName>
    <definedName name="man_end_bud" localSheetId="9">#REF!</definedName>
    <definedName name="man_end_bud">#REF!</definedName>
    <definedName name="man12ACT" localSheetId="9">#REF!</definedName>
    <definedName name="man12ACT">#REF!</definedName>
    <definedName name="MANBUD" localSheetId="9">#REF!</definedName>
    <definedName name="MANBUD">#REF!</definedName>
    <definedName name="manCYACT" localSheetId="9">#REF!</definedName>
    <definedName name="manCYACT">#REF!</definedName>
    <definedName name="manCYBUD" localSheetId="9">#REF!</definedName>
    <definedName name="manCYBUD">#REF!</definedName>
    <definedName name="manCYF" localSheetId="9">#REF!</definedName>
    <definedName name="manCYF">#REF!</definedName>
    <definedName name="MANEND" localSheetId="9">#REF!</definedName>
    <definedName name="MANEND">#REF!</definedName>
    <definedName name="manNYbud" localSheetId="9">#REF!</definedName>
    <definedName name="manNYbud">#REF!</definedName>
    <definedName name="manpower_costs" localSheetId="9">#REF!</definedName>
    <definedName name="manpower_costs">#REF!</definedName>
    <definedName name="manPYACT" localSheetId="9">#REF!</definedName>
    <definedName name="manPYACT">#REF!</definedName>
    <definedName name="MANSTART" localSheetId="9">#REF!</definedName>
    <definedName name="MANSTART">#REF!</definedName>
    <definedName name="mat_beg_bud" localSheetId="9">#REF!</definedName>
    <definedName name="mat_beg_bud">#REF!</definedName>
    <definedName name="mat_end_bud" localSheetId="9">#REF!</definedName>
    <definedName name="mat_end_bud">#REF!</definedName>
    <definedName name="mat12ACT" localSheetId="9">#REF!</definedName>
    <definedName name="mat12ACT">#REF!</definedName>
    <definedName name="MATBUD" localSheetId="9">#REF!</definedName>
    <definedName name="MATBUD">#REF!</definedName>
    <definedName name="matCYACT" localSheetId="9">#REF!</definedName>
    <definedName name="matCYACT">#REF!</definedName>
    <definedName name="matCYBUD" localSheetId="9">#REF!</definedName>
    <definedName name="matCYBUD">#REF!</definedName>
    <definedName name="matCYF" localSheetId="9">#REF!</definedName>
    <definedName name="matCYF">#REF!</definedName>
    <definedName name="MATEND" localSheetId="9">#REF!</definedName>
    <definedName name="MATEND">#REF!</definedName>
    <definedName name="material_costs" localSheetId="9">#REF!</definedName>
    <definedName name="material_costs">#REF!</definedName>
    <definedName name="matNYbud" localSheetId="9">#REF!</definedName>
    <definedName name="matNYbud">#REF!</definedName>
    <definedName name="matPYACT" localSheetId="9">#REF!</definedName>
    <definedName name="matPYACT">#REF!</definedName>
    <definedName name="MATSTART" localSheetId="9">#REF!</definedName>
    <definedName name="MATSTART">#REF!</definedName>
    <definedName name="NonPayment">[5]lists!$AA$1:$AA$71</definedName>
    <definedName name="OLE_LINK1">"#REF!"</definedName>
    <definedName name="OLE_LINK7">"#REF!"</definedName>
    <definedName name="oth_beg_bud" localSheetId="9">#REF!</definedName>
    <definedName name="oth_beg_bud">#REF!</definedName>
    <definedName name="oth_end_bud" localSheetId="9">#REF!</definedName>
    <definedName name="oth_end_bud">#REF!</definedName>
    <definedName name="oth12ACT" localSheetId="9">#REF!</definedName>
    <definedName name="oth12ACT">#REF!</definedName>
    <definedName name="othCYACT" localSheetId="9">#REF!</definedName>
    <definedName name="othCYACT">#REF!</definedName>
    <definedName name="othCYBUD" localSheetId="9">#REF!</definedName>
    <definedName name="othCYBUD">#REF!</definedName>
    <definedName name="othCYF" localSheetId="9">#REF!</definedName>
    <definedName name="othCYF">#REF!</definedName>
    <definedName name="OTHEND" localSheetId="9">#REF!</definedName>
    <definedName name="OTHEND">#REF!</definedName>
    <definedName name="other_costs" localSheetId="9">#REF!</definedName>
    <definedName name="other_costs">#REF!</definedName>
    <definedName name="OTHERBUD" localSheetId="9">#REF!</definedName>
    <definedName name="OTHERBUD">#REF!</definedName>
    <definedName name="othNYbud" localSheetId="9">#REF!</definedName>
    <definedName name="othNYbud">#REF!</definedName>
    <definedName name="othPYACT" localSheetId="9">#REF!</definedName>
    <definedName name="othPYACT">#REF!</definedName>
    <definedName name="OTHSTART" localSheetId="9">#REF!</definedName>
    <definedName name="OTHSTART">#REF!</definedName>
    <definedName name="print_end" localSheetId="9">#REF!</definedName>
    <definedName name="print_end">#REF!</definedName>
    <definedName name="Rate_Class">[5]lists!$A$2:$A$105</definedName>
    <definedName name="RATE_CLASSES">[5]lists!$A$1:$A$104</definedName>
    <definedName name="ratedescription">[10]hidden1!$D$1:$D$122</definedName>
    <definedName name="RebaseYear">'[11]LDC Info'!$E$28</definedName>
    <definedName name="RebaseYear_1">'[12]LDC Info'!$E$24</definedName>
    <definedName name="RMpilsVer">'[13]Z1.ModelVariables'!$C$13</definedName>
    <definedName name="RMversion">'[14]Z1.ModelVariables'!$C$13</definedName>
    <definedName name="SALBENF" localSheetId="9">#REF!</definedName>
    <definedName name="SALBENF">#REF!</definedName>
    <definedName name="salreg" localSheetId="9">#REF!</definedName>
    <definedName name="salreg">#REF!</definedName>
    <definedName name="SALREGF" localSheetId="9">#REF!</definedName>
    <definedName name="SALREGF">#REF!</definedName>
    <definedName name="sdfvgsdfsf" localSheetId="9">#REF!</definedName>
    <definedName name="sdfvgsdfsf">#REF!</definedName>
    <definedName name="Start_12" localSheetId="9">#REF!</definedName>
    <definedName name="Start_12">#REF!</definedName>
    <definedName name="Start_5" localSheetId="9">#REF!</definedName>
    <definedName name="Start_5">#REF!</definedName>
    <definedName name="TEMPA" localSheetId="9">#REF!</definedName>
    <definedName name="TEMPA">#REF!</definedName>
    <definedName name="Test_Year">'[3]0.1 LDC Info'!$E$25</definedName>
    <definedName name="TestYear">'[4]LDC Info'!$E$24</definedName>
    <definedName name="TestYr">'[13]P0.Admin'!$C$13</definedName>
    <definedName name="total_dept" localSheetId="9">#REF!</definedName>
    <definedName name="total_dept">#REF!</definedName>
    <definedName name="total_manpower" localSheetId="9">#REF!</definedName>
    <definedName name="total_manpower">#REF!</definedName>
    <definedName name="total_material" localSheetId="9">#REF!</definedName>
    <definedName name="total_material">#REF!</definedName>
    <definedName name="total_other" localSheetId="9">#REF!</definedName>
    <definedName name="total_other">#REF!</definedName>
    <definedName name="total_transportation" localSheetId="9">#REF!</definedName>
    <definedName name="total_transportation">#REF!</definedName>
    <definedName name="TRANBUD" localSheetId="9">#REF!</definedName>
    <definedName name="TRANBUD">#REF!</definedName>
    <definedName name="TRANEND" localSheetId="9">#REF!</definedName>
    <definedName name="TRANEND">#REF!</definedName>
    <definedName name="transportation_costs" localSheetId="9">#REF!</definedName>
    <definedName name="transportation_costs">#REF!</definedName>
    <definedName name="TRANSTART" localSheetId="9">#REF!</definedName>
    <definedName name="TRANSTART">#REF!</definedName>
    <definedName name="trn_beg_bud" localSheetId="9">#REF!</definedName>
    <definedName name="trn_beg_bud">#REF!</definedName>
    <definedName name="trn_end_bud" localSheetId="9">#REF!</definedName>
    <definedName name="trn_end_bud">#REF!</definedName>
    <definedName name="trn12ACT" localSheetId="9">#REF!</definedName>
    <definedName name="trn12ACT">#REF!</definedName>
    <definedName name="trnCYACT" localSheetId="9">#REF!</definedName>
    <definedName name="trnCYACT">#REF!</definedName>
    <definedName name="trnCYBUD" localSheetId="9">#REF!</definedName>
    <definedName name="trnCYBUD">#REF!</definedName>
    <definedName name="trnCYF" localSheetId="9">#REF!</definedName>
    <definedName name="trnCYF">#REF!</definedName>
    <definedName name="trnNYbud" localSheetId="9">#REF!</definedName>
    <definedName name="trnNYbud">#REF!</definedName>
    <definedName name="trnPYACT" localSheetId="9">#REF!</definedName>
    <definedName name="trnPYACT">#REF!</definedName>
    <definedName name="Units">[5]lists!$N$2:$N$5</definedName>
    <definedName name="Units1">[5]lists!$O$2:$O$4</definedName>
    <definedName name="Units2">[5]lists!$P$2:$P$3</definedName>
    <definedName name="Utility">[7]Financials!$A$1</definedName>
    <definedName name="utitliy1">[15]Financials!$A$1</definedName>
    <definedName name="valuevx">42.314159</definedName>
    <definedName name="WAGBENF" localSheetId="9">#REF!</definedName>
    <definedName name="WAGBENF">#REF!</definedName>
    <definedName name="wagdob" localSheetId="9">#REF!</definedName>
    <definedName name="wagdob">#REF!</definedName>
    <definedName name="wagdobf" localSheetId="9">#REF!</definedName>
    <definedName name="wagdobf">#REF!</definedName>
    <definedName name="wagreg" localSheetId="9">#REF!</definedName>
    <definedName name="wagreg">#REF!</definedName>
    <definedName name="wagregf" localSheetId="9">#REF!</definedName>
    <definedName name="wagregf">#REF!</definedName>
    <definedName name="Z_258F368B_AF27_44ED_A772_A0C4A2AFB945_.wvu.Cols" localSheetId="9">#REF!</definedName>
    <definedName name="Z_258F368B_AF27_44ED_A772_A0C4A2AFB945_.wvu.Cols">#REF!</definedName>
    <definedName name="Z_258F368B_AF27_44ED_A772_A0C4A2AFB945_.wvu.Cols_1" localSheetId="9">#REF!</definedName>
    <definedName name="Z_258F368B_AF27_44ED_A772_A0C4A2AFB945_.wvu.Cols_1">#REF!</definedName>
    <definedName name="Z_258F368B_AF27_44ED_A772_A0C4A2AFB945_.wvu.Cols_2">#N/A</definedName>
    <definedName name="Z_258F368B_AF27_44ED_A772_A0C4A2AFB945_.wvu.FilterData" localSheetId="9">#REF!</definedName>
    <definedName name="Z_258F368B_AF27_44ED_A772_A0C4A2AFB945_.wvu.FilterData">#REF!</definedName>
    <definedName name="Z_258F368B_AF27_44ED_A772_A0C4A2AFB945_.wvu.PrintArea" localSheetId="9">#REF!</definedName>
    <definedName name="Z_258F368B_AF27_44ED_A772_A0C4A2AFB945_.wvu.PrintArea">#REF!</definedName>
    <definedName name="Z_258F368B_AF27_44ED_A772_A0C4A2AFB945_.wvu.PrintArea_1">#N/A</definedName>
    <definedName name="Z_258F368B_AF27_44ED_A772_A0C4A2AFB945_.wvu.PrintArea_1_1">#N/A</definedName>
    <definedName name="Z_258F368B_AF27_44ED_A772_A0C4A2AFB945_.wvu.PrintArea_1_2">#N/A</definedName>
    <definedName name="Z_258F368B_AF27_44ED_A772_A0C4A2AFB945_.wvu.PrintArea_1_3">#N/A</definedName>
    <definedName name="Z_258F368B_AF27_44ED_A772_A0C4A2AFB945_.wvu.PrintArea_1_4">#N/A</definedName>
    <definedName name="Z_258F368B_AF27_44ED_A772_A0C4A2AFB945_.wvu.PrintArea_1_5">#N/A</definedName>
    <definedName name="Z_258F368B_AF27_44ED_A772_A0C4A2AFB945_.wvu.PrintArea_10" localSheetId="9">#REF!</definedName>
    <definedName name="Z_258F368B_AF27_44ED_A772_A0C4A2AFB945_.wvu.PrintArea_10">#REF!</definedName>
    <definedName name="Z_258F368B_AF27_44ED_A772_A0C4A2AFB945_.wvu.PrintArea_11" localSheetId="9">#REF!</definedName>
    <definedName name="Z_258F368B_AF27_44ED_A772_A0C4A2AFB945_.wvu.PrintArea_11">#REF!</definedName>
    <definedName name="Z_258F368B_AF27_44ED_A772_A0C4A2AFB945_.wvu.PrintArea_12" localSheetId="9">#REF!</definedName>
    <definedName name="Z_258F368B_AF27_44ED_A772_A0C4A2AFB945_.wvu.PrintArea_12">#REF!</definedName>
    <definedName name="Z_258F368B_AF27_44ED_A772_A0C4A2AFB945_.wvu.PrintArea_13" localSheetId="9">#REF!</definedName>
    <definedName name="Z_258F368B_AF27_44ED_A772_A0C4A2AFB945_.wvu.PrintArea_13">#REF!</definedName>
    <definedName name="Z_258F368B_AF27_44ED_A772_A0C4A2AFB945_.wvu.PrintArea_14" localSheetId="9">#REF!</definedName>
    <definedName name="Z_258F368B_AF27_44ED_A772_A0C4A2AFB945_.wvu.PrintArea_14">#REF!</definedName>
    <definedName name="Z_258F368B_AF27_44ED_A772_A0C4A2AFB945_.wvu.PrintArea_15" localSheetId="9">#REF!</definedName>
    <definedName name="Z_258F368B_AF27_44ED_A772_A0C4A2AFB945_.wvu.PrintArea_15">#REF!</definedName>
    <definedName name="Z_258F368B_AF27_44ED_A772_A0C4A2AFB945_.wvu.PrintArea_16" localSheetId="9">#REF!</definedName>
    <definedName name="Z_258F368B_AF27_44ED_A772_A0C4A2AFB945_.wvu.PrintArea_16">#REF!</definedName>
    <definedName name="Z_258F368B_AF27_44ED_A772_A0C4A2AFB945_.wvu.PrintArea_17" localSheetId="9">#REF!</definedName>
    <definedName name="Z_258F368B_AF27_44ED_A772_A0C4A2AFB945_.wvu.PrintArea_17">#REF!</definedName>
    <definedName name="Z_258F368B_AF27_44ED_A772_A0C4A2AFB945_.wvu.PrintArea_18" localSheetId="9">#REF!</definedName>
    <definedName name="Z_258F368B_AF27_44ED_A772_A0C4A2AFB945_.wvu.PrintArea_18">#REF!</definedName>
    <definedName name="Z_258F368B_AF27_44ED_A772_A0C4A2AFB945_.wvu.PrintArea_19" localSheetId="9">#REF!</definedName>
    <definedName name="Z_258F368B_AF27_44ED_A772_A0C4A2AFB945_.wvu.PrintArea_19">#REF!</definedName>
    <definedName name="Z_258F368B_AF27_44ED_A772_A0C4A2AFB945_.wvu.PrintArea_2" localSheetId="9">#REF!</definedName>
    <definedName name="Z_258F368B_AF27_44ED_A772_A0C4A2AFB945_.wvu.PrintArea_2">#REF!</definedName>
    <definedName name="Z_258F368B_AF27_44ED_A772_A0C4A2AFB945_.wvu.PrintArea_2_1" localSheetId="9">#REF!</definedName>
    <definedName name="Z_258F368B_AF27_44ED_A772_A0C4A2AFB945_.wvu.PrintArea_2_1">#REF!</definedName>
    <definedName name="Z_258F368B_AF27_44ED_A772_A0C4A2AFB945_.wvu.PrintArea_2_2" localSheetId="9">#REF!</definedName>
    <definedName name="Z_258F368B_AF27_44ED_A772_A0C4A2AFB945_.wvu.PrintArea_2_2">#REF!</definedName>
    <definedName name="Z_258F368B_AF27_44ED_A772_A0C4A2AFB945_.wvu.PrintArea_2_3" localSheetId="9">#REF!</definedName>
    <definedName name="Z_258F368B_AF27_44ED_A772_A0C4A2AFB945_.wvu.PrintArea_2_3">#REF!</definedName>
    <definedName name="Z_258F368B_AF27_44ED_A772_A0C4A2AFB945_.wvu.PrintArea_2_4" localSheetId="9">#REF!</definedName>
    <definedName name="Z_258F368B_AF27_44ED_A772_A0C4A2AFB945_.wvu.PrintArea_2_4">#REF!</definedName>
    <definedName name="Z_258F368B_AF27_44ED_A772_A0C4A2AFB945_.wvu.PrintArea_2_5" localSheetId="9">#REF!</definedName>
    <definedName name="Z_258F368B_AF27_44ED_A772_A0C4A2AFB945_.wvu.PrintArea_2_5">#REF!</definedName>
    <definedName name="Z_258F368B_AF27_44ED_A772_A0C4A2AFB945_.wvu.PrintArea_2_6" localSheetId="9">#REF!</definedName>
    <definedName name="Z_258F368B_AF27_44ED_A772_A0C4A2AFB945_.wvu.PrintArea_2_6">#REF!</definedName>
    <definedName name="Z_258F368B_AF27_44ED_A772_A0C4A2AFB945_.wvu.PrintArea_20" localSheetId="9">#REF!</definedName>
    <definedName name="Z_258F368B_AF27_44ED_A772_A0C4A2AFB945_.wvu.PrintArea_20">#REF!</definedName>
    <definedName name="Z_258F368B_AF27_44ED_A772_A0C4A2AFB945_.wvu.PrintArea_21" localSheetId="9">#REF!</definedName>
    <definedName name="Z_258F368B_AF27_44ED_A772_A0C4A2AFB945_.wvu.PrintArea_21">#REF!</definedName>
    <definedName name="Z_258F368B_AF27_44ED_A772_A0C4A2AFB945_.wvu.PrintArea_21_1" localSheetId="9">#REF!</definedName>
    <definedName name="Z_258F368B_AF27_44ED_A772_A0C4A2AFB945_.wvu.PrintArea_21_1">#REF!</definedName>
    <definedName name="Z_258F368B_AF27_44ED_A772_A0C4A2AFB945_.wvu.PrintArea_21_2" localSheetId="9">#REF!</definedName>
    <definedName name="Z_258F368B_AF27_44ED_A772_A0C4A2AFB945_.wvu.PrintArea_21_2">#REF!</definedName>
    <definedName name="Z_258F368B_AF27_44ED_A772_A0C4A2AFB945_.wvu.PrintArea_21_3" localSheetId="9">#REF!</definedName>
    <definedName name="Z_258F368B_AF27_44ED_A772_A0C4A2AFB945_.wvu.PrintArea_21_3">#REF!</definedName>
    <definedName name="Z_258F368B_AF27_44ED_A772_A0C4A2AFB945_.wvu.PrintArea_22" localSheetId="9">#REF!</definedName>
    <definedName name="Z_258F368B_AF27_44ED_A772_A0C4A2AFB945_.wvu.PrintArea_22">#REF!</definedName>
    <definedName name="Z_258F368B_AF27_44ED_A772_A0C4A2AFB945_.wvu.PrintArea_23" localSheetId="9">#REF!</definedName>
    <definedName name="Z_258F368B_AF27_44ED_A772_A0C4A2AFB945_.wvu.PrintArea_23">#REF!</definedName>
    <definedName name="Z_258F368B_AF27_44ED_A772_A0C4A2AFB945_.wvu.PrintArea_24" localSheetId="9">#REF!</definedName>
    <definedName name="Z_258F368B_AF27_44ED_A772_A0C4A2AFB945_.wvu.PrintArea_24">#REF!</definedName>
    <definedName name="Z_258F368B_AF27_44ED_A772_A0C4A2AFB945_.wvu.PrintArea_24_1" localSheetId="9">#REF!</definedName>
    <definedName name="Z_258F368B_AF27_44ED_A772_A0C4A2AFB945_.wvu.PrintArea_24_1">#REF!</definedName>
    <definedName name="Z_258F368B_AF27_44ED_A772_A0C4A2AFB945_.wvu.PrintArea_24_2" localSheetId="9">#REF!</definedName>
    <definedName name="Z_258F368B_AF27_44ED_A772_A0C4A2AFB945_.wvu.PrintArea_24_2">#REF!</definedName>
    <definedName name="Z_258F368B_AF27_44ED_A772_A0C4A2AFB945_.wvu.PrintArea_25" localSheetId="9">#REF!</definedName>
    <definedName name="Z_258F368B_AF27_44ED_A772_A0C4A2AFB945_.wvu.PrintArea_25">#REF!</definedName>
    <definedName name="Z_258F368B_AF27_44ED_A772_A0C4A2AFB945_.wvu.PrintArea_26" localSheetId="9">#REF!</definedName>
    <definedName name="Z_258F368B_AF27_44ED_A772_A0C4A2AFB945_.wvu.PrintArea_26">#REF!</definedName>
    <definedName name="Z_258F368B_AF27_44ED_A772_A0C4A2AFB945_.wvu.PrintArea_27" localSheetId="9">#REF!</definedName>
    <definedName name="Z_258F368B_AF27_44ED_A772_A0C4A2AFB945_.wvu.PrintArea_27">#REF!</definedName>
    <definedName name="Z_258F368B_AF27_44ED_A772_A0C4A2AFB945_.wvu.PrintArea_28" localSheetId="9">#REF!</definedName>
    <definedName name="Z_258F368B_AF27_44ED_A772_A0C4A2AFB945_.wvu.PrintArea_28">#REF!</definedName>
    <definedName name="Z_258F368B_AF27_44ED_A772_A0C4A2AFB945_.wvu.PrintArea_29" localSheetId="9">#REF!</definedName>
    <definedName name="Z_258F368B_AF27_44ED_A772_A0C4A2AFB945_.wvu.PrintArea_29">#REF!</definedName>
    <definedName name="Z_258F368B_AF27_44ED_A772_A0C4A2AFB945_.wvu.PrintArea_3" localSheetId="9">#REF!</definedName>
    <definedName name="Z_258F368B_AF27_44ED_A772_A0C4A2AFB945_.wvu.PrintArea_3">#REF!</definedName>
    <definedName name="Z_258F368B_AF27_44ED_A772_A0C4A2AFB945_.wvu.PrintArea_30" localSheetId="9">#REF!</definedName>
    <definedName name="Z_258F368B_AF27_44ED_A772_A0C4A2AFB945_.wvu.PrintArea_30">#REF!</definedName>
    <definedName name="Z_258F368B_AF27_44ED_A772_A0C4A2AFB945_.wvu.PrintArea_31" localSheetId="9">#REF!</definedName>
    <definedName name="Z_258F368B_AF27_44ED_A772_A0C4A2AFB945_.wvu.PrintArea_31">#REF!</definedName>
    <definedName name="Z_258F368B_AF27_44ED_A772_A0C4A2AFB945_.wvu.PrintArea_32" localSheetId="9">#REF!</definedName>
    <definedName name="Z_258F368B_AF27_44ED_A772_A0C4A2AFB945_.wvu.PrintArea_32">#REF!</definedName>
    <definedName name="Z_258F368B_AF27_44ED_A772_A0C4A2AFB945_.wvu.PrintArea_33" localSheetId="9">#REF!</definedName>
    <definedName name="Z_258F368B_AF27_44ED_A772_A0C4A2AFB945_.wvu.PrintArea_33">#REF!</definedName>
    <definedName name="Z_258F368B_AF27_44ED_A772_A0C4A2AFB945_.wvu.PrintArea_34" localSheetId="9">#REF!</definedName>
    <definedName name="Z_258F368B_AF27_44ED_A772_A0C4A2AFB945_.wvu.PrintArea_34">#REF!</definedName>
    <definedName name="Z_258F368B_AF27_44ED_A772_A0C4A2AFB945_.wvu.PrintArea_35" localSheetId="9">#REF!</definedName>
    <definedName name="Z_258F368B_AF27_44ED_A772_A0C4A2AFB945_.wvu.PrintArea_35">#REF!</definedName>
    <definedName name="Z_258F368B_AF27_44ED_A772_A0C4A2AFB945_.wvu.PrintArea_36" localSheetId="9">#REF!</definedName>
    <definedName name="Z_258F368B_AF27_44ED_A772_A0C4A2AFB945_.wvu.PrintArea_36">#REF!</definedName>
    <definedName name="Z_258F368B_AF27_44ED_A772_A0C4A2AFB945_.wvu.PrintArea_37" localSheetId="9">#REF!</definedName>
    <definedName name="Z_258F368B_AF27_44ED_A772_A0C4A2AFB945_.wvu.PrintArea_37">#REF!</definedName>
    <definedName name="Z_258F368B_AF27_44ED_A772_A0C4A2AFB945_.wvu.PrintArea_38" localSheetId="9">#REF!</definedName>
    <definedName name="Z_258F368B_AF27_44ED_A772_A0C4A2AFB945_.wvu.PrintArea_38">#REF!</definedName>
    <definedName name="Z_258F368B_AF27_44ED_A772_A0C4A2AFB945_.wvu.PrintArea_39" localSheetId="9">#REF!</definedName>
    <definedName name="Z_258F368B_AF27_44ED_A772_A0C4A2AFB945_.wvu.PrintArea_39">#REF!</definedName>
    <definedName name="Z_258F368B_AF27_44ED_A772_A0C4A2AFB945_.wvu.PrintArea_4" localSheetId="9">#REF!</definedName>
    <definedName name="Z_258F368B_AF27_44ED_A772_A0C4A2AFB945_.wvu.PrintArea_4">#REF!</definedName>
    <definedName name="Z_258F368B_AF27_44ED_A772_A0C4A2AFB945_.wvu.PrintArea_41" localSheetId="9">#REF!</definedName>
    <definedName name="Z_258F368B_AF27_44ED_A772_A0C4A2AFB945_.wvu.PrintArea_41">#REF!</definedName>
    <definedName name="Z_258F368B_AF27_44ED_A772_A0C4A2AFB945_.wvu.PrintArea_42" localSheetId="9">#REF!</definedName>
    <definedName name="Z_258F368B_AF27_44ED_A772_A0C4A2AFB945_.wvu.PrintArea_42">#REF!</definedName>
    <definedName name="Z_258F368B_AF27_44ED_A772_A0C4A2AFB945_.wvu.PrintArea_43" localSheetId="9">#REF!</definedName>
    <definedName name="Z_258F368B_AF27_44ED_A772_A0C4A2AFB945_.wvu.PrintArea_43">#REF!</definedName>
    <definedName name="Z_258F368B_AF27_44ED_A772_A0C4A2AFB945_.wvu.PrintArea_44" localSheetId="9">#REF!</definedName>
    <definedName name="Z_258F368B_AF27_44ED_A772_A0C4A2AFB945_.wvu.PrintArea_44">#REF!</definedName>
    <definedName name="Z_258F368B_AF27_44ED_A772_A0C4A2AFB945_.wvu.PrintArea_45" localSheetId="9">#REF!</definedName>
    <definedName name="Z_258F368B_AF27_44ED_A772_A0C4A2AFB945_.wvu.PrintArea_45">#REF!</definedName>
    <definedName name="Z_258F368B_AF27_44ED_A772_A0C4A2AFB945_.wvu.PrintArea_46" localSheetId="9">#REF!</definedName>
    <definedName name="Z_258F368B_AF27_44ED_A772_A0C4A2AFB945_.wvu.PrintArea_46">#REF!</definedName>
    <definedName name="Z_258F368B_AF27_44ED_A772_A0C4A2AFB945_.wvu.PrintArea_46_1" localSheetId="9">#REF!</definedName>
    <definedName name="Z_258F368B_AF27_44ED_A772_A0C4A2AFB945_.wvu.PrintArea_46_1">#REF!</definedName>
    <definedName name="Z_258F368B_AF27_44ED_A772_A0C4A2AFB945_.wvu.PrintArea_46_2" localSheetId="9">#REF!</definedName>
    <definedName name="Z_258F368B_AF27_44ED_A772_A0C4A2AFB945_.wvu.PrintArea_46_2">#REF!</definedName>
    <definedName name="Z_258F368B_AF27_44ED_A772_A0C4A2AFB945_.wvu.PrintArea_46_3" localSheetId="9">#REF!</definedName>
    <definedName name="Z_258F368B_AF27_44ED_A772_A0C4A2AFB945_.wvu.PrintArea_46_3">#REF!</definedName>
    <definedName name="Z_258F368B_AF27_44ED_A772_A0C4A2AFB945_.wvu.PrintArea_46_4" localSheetId="9">#REF!</definedName>
    <definedName name="Z_258F368B_AF27_44ED_A772_A0C4A2AFB945_.wvu.PrintArea_46_4">#REF!</definedName>
    <definedName name="Z_258F368B_AF27_44ED_A772_A0C4A2AFB945_.wvu.PrintArea_46_5" localSheetId="9">#REF!</definedName>
    <definedName name="Z_258F368B_AF27_44ED_A772_A0C4A2AFB945_.wvu.PrintArea_46_5">#REF!</definedName>
    <definedName name="Z_258F368B_AF27_44ED_A772_A0C4A2AFB945_.wvu.PrintArea_46_6" localSheetId="9">#REF!</definedName>
    <definedName name="Z_258F368B_AF27_44ED_A772_A0C4A2AFB945_.wvu.PrintArea_46_6">#REF!</definedName>
    <definedName name="Z_258F368B_AF27_44ED_A772_A0C4A2AFB945_.wvu.PrintArea_46_7" localSheetId="9">#REF!</definedName>
    <definedName name="Z_258F368B_AF27_44ED_A772_A0C4A2AFB945_.wvu.PrintArea_46_7">#REF!</definedName>
    <definedName name="Z_258F368B_AF27_44ED_A772_A0C4A2AFB945_.wvu.PrintArea_46_8" localSheetId="9">#REF!</definedName>
    <definedName name="Z_258F368B_AF27_44ED_A772_A0C4A2AFB945_.wvu.PrintArea_46_8">#REF!</definedName>
    <definedName name="Z_258F368B_AF27_44ED_A772_A0C4A2AFB945_.wvu.PrintArea_46_9" localSheetId="9">#REF!</definedName>
    <definedName name="Z_258F368B_AF27_44ED_A772_A0C4A2AFB945_.wvu.PrintArea_46_9">#REF!</definedName>
    <definedName name="Z_258F368B_AF27_44ED_A772_A0C4A2AFB945_.wvu.PrintArea_47">"#REF!"</definedName>
    <definedName name="Z_258F368B_AF27_44ED_A772_A0C4A2AFB945_.wvu.PrintArea_49" localSheetId="9">#REF!</definedName>
    <definedName name="Z_258F368B_AF27_44ED_A772_A0C4A2AFB945_.wvu.PrintArea_49">#REF!</definedName>
    <definedName name="Z_258F368B_AF27_44ED_A772_A0C4A2AFB945_.wvu.PrintArea_5" localSheetId="9">#REF!</definedName>
    <definedName name="Z_258F368B_AF27_44ED_A772_A0C4A2AFB945_.wvu.PrintArea_5">#REF!</definedName>
    <definedName name="Z_258F368B_AF27_44ED_A772_A0C4A2AFB945_.wvu.PrintArea_6" localSheetId="9">#REF!</definedName>
    <definedName name="Z_258F368B_AF27_44ED_A772_A0C4A2AFB945_.wvu.PrintArea_6">#REF!</definedName>
    <definedName name="Z_258F368B_AF27_44ED_A772_A0C4A2AFB945_.wvu.PrintArea_7" localSheetId="9">#REF!</definedName>
    <definedName name="Z_258F368B_AF27_44ED_A772_A0C4A2AFB945_.wvu.PrintArea_7">#REF!</definedName>
    <definedName name="Z_258F368B_AF27_44ED_A772_A0C4A2AFB945_.wvu.PrintArea_8" localSheetId="9">#REF!</definedName>
    <definedName name="Z_258F368B_AF27_44ED_A772_A0C4A2AFB945_.wvu.PrintArea_8">#REF!</definedName>
    <definedName name="Z_258F368B_AF27_44ED_A772_A0C4A2AFB945_.wvu.PrintArea_9" localSheetId="9">#REF!</definedName>
    <definedName name="Z_258F368B_AF27_44ED_A772_A0C4A2AFB945_.wvu.PrintArea_9">#REF!</definedName>
    <definedName name="Z_258F368B_AF27_44ED_A772_A0C4A2AFB945_.wvu.Rows" localSheetId="9">#REF!</definedName>
    <definedName name="Z_258F368B_AF27_44ED_A772_A0C4A2AFB945_.wvu.Row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7" i="10" l="1"/>
  <c r="G8" i="13" l="1"/>
  <c r="G7" i="13"/>
  <c r="F8" i="13"/>
  <c r="F7" i="13"/>
  <c r="F7" i="17"/>
  <c r="F8" i="17"/>
  <c r="F9" i="17"/>
  <c r="F6" i="17"/>
  <c r="E10" i="17"/>
  <c r="D10" i="17"/>
  <c r="C10" i="17"/>
  <c r="E8" i="15" l="1"/>
  <c r="E22" i="15" s="1"/>
  <c r="E29" i="15" s="1"/>
  <c r="D8" i="15"/>
  <c r="D22" i="15" l="1"/>
  <c r="D29" i="15" s="1"/>
  <c r="D8" i="13" l="1"/>
  <c r="E8" i="13"/>
  <c r="E7" i="13"/>
  <c r="E8" i="16" s="1"/>
  <c r="D7" i="13"/>
  <c r="D8" i="16" s="1"/>
  <c r="M6" i="10"/>
  <c r="D22" i="16" l="1"/>
  <c r="D29" i="16" s="1"/>
  <c r="D9" i="13"/>
  <c r="E22" i="16"/>
  <c r="E29" i="16" s="1"/>
  <c r="E9" i="13"/>
  <c r="I14" i="10" l="1"/>
  <c r="I15" i="10"/>
  <c r="I16" i="10"/>
  <c r="J17" i="3" s="1"/>
  <c r="J14" i="10"/>
  <c r="J15" i="10"/>
  <c r="J16" i="10"/>
  <c r="J18" i="3" s="1"/>
  <c r="F16" i="10"/>
  <c r="D16" i="10"/>
  <c r="H8" i="6"/>
  <c r="H9" i="6"/>
  <c r="H10" i="6"/>
  <c r="H7" i="6"/>
  <c r="M11" i="6"/>
  <c r="L14" i="10" l="1"/>
  <c r="G8" i="15"/>
  <c r="I8" i="15" s="1"/>
  <c r="L15" i="10"/>
  <c r="J14" i="3"/>
  <c r="K15" i="10"/>
  <c r="J13" i="3"/>
  <c r="K14" i="10"/>
  <c r="M14" i="10" s="1"/>
  <c r="F8" i="15"/>
  <c r="K16" i="10"/>
  <c r="L16" i="10"/>
  <c r="L8" i="6"/>
  <c r="L9" i="6"/>
  <c r="L10" i="6"/>
  <c r="L7" i="6"/>
  <c r="K8" i="6"/>
  <c r="N8" i="6" s="1"/>
  <c r="K9" i="6"/>
  <c r="K10" i="6"/>
  <c r="K7" i="6"/>
  <c r="D11" i="6"/>
  <c r="M15" i="10" l="1"/>
  <c r="H15" i="10" s="1"/>
  <c r="M16" i="10"/>
  <c r="G16" i="10" s="1"/>
  <c r="G14" i="10"/>
  <c r="F12" i="15"/>
  <c r="H8" i="15"/>
  <c r="J8" i="15" s="1"/>
  <c r="F13" i="15" s="1"/>
  <c r="G15" i="10"/>
  <c r="H14" i="10"/>
  <c r="N7" i="6"/>
  <c r="N11" i="6" s="1"/>
  <c r="N10" i="6"/>
  <c r="N9" i="6"/>
  <c r="L11" i="6"/>
  <c r="K11" i="6"/>
  <c r="F14" i="15" l="1"/>
  <c r="F15" i="15" s="1"/>
  <c r="N15" i="6"/>
  <c r="N16" i="6" s="1"/>
  <c r="G16" i="7"/>
  <c r="H16" i="10"/>
  <c r="L8" i="15"/>
  <c r="K8" i="15"/>
  <c r="G12" i="15"/>
  <c r="F22" i="15"/>
  <c r="D7" i="4"/>
  <c r="D6" i="7" l="1"/>
  <c r="I7" i="13"/>
  <c r="H7" i="13"/>
  <c r="H8" i="13"/>
  <c r="I8" i="13"/>
  <c r="D5" i="7"/>
  <c r="D7" i="7"/>
  <c r="D8" i="7"/>
  <c r="D9" i="7" s="1"/>
  <c r="G14" i="15"/>
  <c r="G15" i="15" s="1"/>
  <c r="H12" i="15" s="1"/>
  <c r="H14" i="15" s="1"/>
  <c r="H15" i="15" s="1"/>
  <c r="H22" i="15"/>
  <c r="F29" i="15"/>
  <c r="C7" i="7"/>
  <c r="G17" i="7"/>
  <c r="G18" i="7" s="1"/>
  <c r="C8" i="7"/>
  <c r="C6" i="7"/>
  <c r="E6" i="7" s="1"/>
  <c r="L5" i="10" s="1"/>
  <c r="C5" i="7"/>
  <c r="M18" i="3"/>
  <c r="M17" i="3"/>
  <c r="M14" i="3"/>
  <c r="M13" i="3"/>
  <c r="E8" i="7" l="1"/>
  <c r="J25" i="3"/>
  <c r="M25" i="3" s="1"/>
  <c r="J8" i="13"/>
  <c r="F8" i="16"/>
  <c r="J7" i="13"/>
  <c r="G8" i="16"/>
  <c r="I8" i="16" s="1"/>
  <c r="K7" i="13"/>
  <c r="E7" i="7"/>
  <c r="J26" i="3"/>
  <c r="M26" i="3" s="1"/>
  <c r="K8" i="13"/>
  <c r="L7" i="10"/>
  <c r="K22" i="15"/>
  <c r="L22" i="15" s="1"/>
  <c r="I22" i="15" s="1"/>
  <c r="G22" i="15" s="1"/>
  <c r="G29" i="15" s="1"/>
  <c r="H29" i="15"/>
  <c r="J9" i="3"/>
  <c r="M9" i="3" s="1"/>
  <c r="C9" i="7"/>
  <c r="E5" i="7"/>
  <c r="K9" i="13" l="1"/>
  <c r="L8" i="13"/>
  <c r="L7" i="13"/>
  <c r="L9" i="13" s="1"/>
  <c r="J9" i="13"/>
  <c r="F12" i="16"/>
  <c r="H8" i="16"/>
  <c r="E9" i="7"/>
  <c r="B20" i="7" s="1"/>
  <c r="K5" i="10"/>
  <c r="J22" i="15"/>
  <c r="J10" i="3"/>
  <c r="M10" i="3" s="1"/>
  <c r="I29" i="15"/>
  <c r="I31" i="15" s="1"/>
  <c r="I32" i="15" s="1"/>
  <c r="H31" i="15"/>
  <c r="H32" i="15" s="1"/>
  <c r="J8" i="16" l="1"/>
  <c r="K8" i="16"/>
  <c r="K7" i="10"/>
  <c r="M5" i="10"/>
  <c r="M7" i="10" s="1"/>
  <c r="M19" i="10" s="1"/>
  <c r="J28" i="3" s="1"/>
  <c r="M28" i="3" s="1"/>
  <c r="J29" i="15"/>
  <c r="J31" i="15" s="1"/>
  <c r="J32" i="15" s="1"/>
  <c r="F13" i="16" l="1"/>
  <c r="L8" i="16"/>
  <c r="F14" i="16" l="1"/>
  <c r="F15" i="16" s="1"/>
  <c r="F22" i="16" l="1"/>
  <c r="G12" i="16"/>
  <c r="G14" i="16" s="1"/>
  <c r="G15" i="16" s="1"/>
  <c r="H12" i="16" s="1"/>
  <c r="H14" i="16" s="1"/>
  <c r="H15" i="16" s="1"/>
  <c r="I12" i="16" s="1"/>
  <c r="I14" i="16" l="1"/>
  <c r="I15" i="16" s="1"/>
  <c r="J12" i="16" s="1"/>
  <c r="J14" i="16" s="1"/>
  <c r="J15" i="16" s="1"/>
  <c r="K12" i="16" s="1"/>
  <c r="K14" i="16" s="1"/>
  <c r="K15" i="16" s="1"/>
  <c r="H22" i="16"/>
  <c r="F29" i="16"/>
  <c r="K22" i="16" l="1"/>
  <c r="L22" i="16" s="1"/>
  <c r="I22" i="16" s="1"/>
  <c r="G22" i="16" s="1"/>
  <c r="G29" i="16" s="1"/>
  <c r="H29" i="16"/>
  <c r="J21" i="3"/>
  <c r="M21" i="3" s="1"/>
  <c r="J22" i="16" l="1"/>
  <c r="H31" i="16"/>
  <c r="H32" i="16" s="1"/>
  <c r="I29" i="16"/>
  <c r="I31" i="16" s="1"/>
  <c r="I32" i="16" s="1"/>
  <c r="J22" i="3"/>
  <c r="M22" i="3" s="1"/>
  <c r="J29" i="16" l="1"/>
  <c r="J31" i="16" s="1"/>
  <c r="J32" i="16" s="1"/>
</calcChain>
</file>

<file path=xl/sharedStrings.xml><?xml version="1.0" encoding="utf-8"?>
<sst xmlns="http://schemas.openxmlformats.org/spreadsheetml/2006/main" count="319" uniqueCount="122">
  <si>
    <t>Algoma Power Inc.</t>
  </si>
  <si>
    <t xml:space="preserve">Incentive Rate-setting Mechanism </t>
  </si>
  <si>
    <t>Rate Design Model</t>
  </si>
  <si>
    <t>EB-2020-0003</t>
  </si>
  <si>
    <t>2021 IRM Electricity Distribution Rate Application</t>
  </si>
  <si>
    <t>Percent Change</t>
  </si>
  <si>
    <t>Distribution Charges</t>
  </si>
  <si>
    <t>Monthly Rates and Charges</t>
  </si>
  <si>
    <t>Metric</t>
  </si>
  <si>
    <t>Residential - R1(i)</t>
  </si>
  <si>
    <t>Monthly Service Charge</t>
  </si>
  <si>
    <t>$</t>
  </si>
  <si>
    <t>Distribution Volumetric Rate</t>
  </si>
  <si>
    <t>$/kWh</t>
  </si>
  <si>
    <t>Residential - R1(ii)</t>
  </si>
  <si>
    <t>Residential - R2</t>
  </si>
  <si>
    <t>$/kW</t>
  </si>
  <si>
    <t>Seasonal</t>
  </si>
  <si>
    <t>Street Lighting</t>
  </si>
  <si>
    <t>Rural and Remote Rate Protection</t>
  </si>
  <si>
    <t>Proposed Distribution Charges and RRRP Funding for 2021 Rate Year</t>
  </si>
  <si>
    <t>Approved 2020 COS</t>
  </si>
  <si>
    <t>Proposed 2021 IRM</t>
  </si>
  <si>
    <t>Effective January 1, 2020</t>
  </si>
  <si>
    <t>Effective January 1, 2021</t>
  </si>
  <si>
    <t>EB-2019-0019</t>
  </si>
  <si>
    <t>Price Cap Metric</t>
  </si>
  <si>
    <t>Status</t>
  </si>
  <si>
    <t>Value</t>
  </si>
  <si>
    <t>Inflation Factor</t>
  </si>
  <si>
    <t>Productivity Factor</t>
  </si>
  <si>
    <t>Stretch Factor</t>
  </si>
  <si>
    <t>Calculated</t>
  </si>
  <si>
    <t>Price Cap for 2021 Electricity Distribution Rates</t>
  </si>
  <si>
    <t>Placeholder</t>
  </si>
  <si>
    <t>Customer Class</t>
  </si>
  <si>
    <t>Average # of Customers</t>
  </si>
  <si>
    <t>Billing Determinant</t>
  </si>
  <si>
    <t>F/V Split</t>
  </si>
  <si>
    <t>Distribution Rates</t>
  </si>
  <si>
    <t>Revenues</t>
  </si>
  <si>
    <t>kWh</t>
  </si>
  <si>
    <t>kW</t>
  </si>
  <si>
    <t>Fixed Allocation</t>
  </si>
  <si>
    <t>Variable Allocation</t>
  </si>
  <si>
    <t>Variable Charge</t>
  </si>
  <si>
    <t>Fixed</t>
  </si>
  <si>
    <t>Variable</t>
  </si>
  <si>
    <t>Total Revenue</t>
  </si>
  <si>
    <t>Residential - R1</t>
  </si>
  <si>
    <t>2020 Accepted Equivalent Electricity Distribution Rates</t>
  </si>
  <si>
    <t>Total</t>
  </si>
  <si>
    <t>Equivalent Distribution Rates Required to Recover the Approved 2020 Base Revenue Requirement in the absence of RRRP Funding
(See EB-2019-0019: Sheet 3 of API Rate Design Model and Sheet 13 of RRWF)</t>
  </si>
  <si>
    <t>Transformer Ownership Allowance</t>
  </si>
  <si>
    <t>Revenue Less Transformer Ownership</t>
  </si>
  <si>
    <t>Base Revenue Requirement:</t>
  </si>
  <si>
    <t>Difference (Rounding):</t>
  </si>
  <si>
    <t>% Difference:</t>
  </si>
  <si>
    <t>The 2020 Approved Class Revenues are indexed using the 2021 Price Cap index. This step is necessary to determine the overall 2021 revenue requirement for the R1 and R2 rate classes before the RRRP Adjustment Factor is applied.</t>
  </si>
  <si>
    <t>Check</t>
  </si>
  <si>
    <t>2020 COS Approved Revenue from Rates Less Transformer Ownership Allowance:</t>
  </si>
  <si>
    <t>2021 Indexed Revenue from Rates less Transformer Ownership Allowance:</t>
  </si>
  <si>
    <t>2021 Price Cap Index:</t>
  </si>
  <si>
    <t>IRM Indexed Revenue for 2021
(Using the 2021 Price-Cap Index)</t>
  </si>
  <si>
    <t>Delivery Charges Indexed by Simple Average of Other LDC Increases in Current Year</t>
  </si>
  <si>
    <t>Residential - R1 (i)</t>
  </si>
  <si>
    <t>Residential - R1 (ii)</t>
  </si>
  <si>
    <t>Notes:</t>
  </si>
  <si>
    <t>Determination of Residential R1 &amp; R2 2021 Electricity Distribution Rates and RRRP Funding</t>
  </si>
  <si>
    <t>Simple Average Increase in Delivery Charge for 2021 using the 2020 Board Calculated RRRP Adjustment Factor</t>
  </si>
  <si>
    <t>R1 customer count and kWh splits can be confirmed in EB-2019-0019: Sheet 4 of API Rate Design Model or Table 14 of Settlement Agreement</t>
  </si>
  <si>
    <t>Revenue</t>
  </si>
  <si>
    <t>Transformer Ownership Allowance (not indexed) - Attributable to the Residential - R2 class</t>
  </si>
  <si>
    <t>The Rural and Remote Rate Protection Amount Required for 2021</t>
  </si>
  <si>
    <t>2021 Application of Rate Indexing Methodology</t>
  </si>
  <si>
    <t>ACM Rate Rider Revenue Allocated to Residential Rate Classes for 2021</t>
  </si>
  <si>
    <t>R1</t>
  </si>
  <si>
    <t>R2</t>
  </si>
  <si>
    <t>Total R1+R2</t>
  </si>
  <si>
    <t>Revenue Component</t>
  </si>
  <si>
    <t>Determination of Seasonal and Street Lighting Distribution Rates</t>
  </si>
  <si>
    <t>2021 Distribution Base Rate Determination for Non-RRRP Rate Classes</t>
  </si>
  <si>
    <t>Customers</t>
  </si>
  <si>
    <t>Rate Class</t>
  </si>
  <si>
    <t>Customers/ Connections</t>
  </si>
  <si>
    <t>Test Year Consumption</t>
  </si>
  <si>
    <t>Proposed Rates</t>
  </si>
  <si>
    <t>Proposed Revenues</t>
  </si>
  <si>
    <t>Existing Split</t>
  </si>
  <si>
    <t>Average number of Customers</t>
  </si>
  <si>
    <t>Volumetric</t>
  </si>
  <si>
    <t>R1 (i)</t>
  </si>
  <si>
    <t>Monthly Service Charge to Achieve 100% Recovery</t>
  </si>
  <si>
    <t>Monthly Service Charge Increment</t>
  </si>
  <si>
    <t>Proposed Monthly Service Charge</t>
  </si>
  <si>
    <t>Revenue Decoupling for the Residential Rate Class - 6th Increment</t>
  </si>
  <si>
    <t>R1(i)</t>
  </si>
  <si>
    <t>Initial Monthly Service Charge (post IRM adjustment for 2021)</t>
  </si>
  <si>
    <t>%</t>
  </si>
  <si>
    <t>Difference due to Rounding of Volumetric Rate:</t>
  </si>
  <si>
    <t>Revenue Reconciliation - Volumetric Rate Rounded to 4th Decimal Place</t>
  </si>
  <si>
    <t>Revenue Decoupling - R1 (i)</t>
  </si>
  <si>
    <t>2021 Proposed R1(i) Rates - Calculate Volumetric Rate Based on Change in F/V Split</t>
  </si>
  <si>
    <t>Revenue Decoupling for the Seasonal Rate Class - 6th Increment</t>
  </si>
  <si>
    <t>Revenue Decoupling - Seasonal</t>
  </si>
  <si>
    <t>2021 Proposed Seasonal Rates - Calculate Volumetric Rate Based on Change in F/V Split</t>
  </si>
  <si>
    <t>**Placeholder values to be replaced once 2021 IRM factors are finalized</t>
  </si>
  <si>
    <t>See "2021 R1(i) Decoupling" tab for details of transition toward a fully fixed rate for traditional residential customers</t>
  </si>
  <si>
    <t>See ACM section of Manager's summary for explanation of ACM cost recovery for RRRP-funded rate classes, as well as $Nil values for 2021</t>
  </si>
  <si>
    <t>Notes</t>
  </si>
  <si>
    <t>3, 4</t>
  </si>
  <si>
    <t>Placeholder RRRP Adjustment Factor requires updating for 2021 rates - see Manager's Summary</t>
  </si>
  <si>
    <t>Misc. Revenue</t>
  </si>
  <si>
    <t>EB-2019-0019 Approved Revenue to Cost Ratios</t>
  </si>
  <si>
    <t>Approved Revenue to Cost Ratio</t>
  </si>
  <si>
    <t>LF X Proposed Rates</t>
  </si>
  <si>
    <t>Price Cap Index</t>
  </si>
  <si>
    <t>2020 Approved Rates</t>
  </si>
  <si>
    <t>2021 Indexed Rates</t>
  </si>
  <si>
    <t xml:space="preserve">Allocation of Service Revenue Requirement </t>
  </si>
  <si>
    <t>Indexed Revenue Attributable to Residential Rate Classes for 2021</t>
  </si>
  <si>
    <t>August 12,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</si>
</sst>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3" formatCode="_(* #,##0.00_);_(* \(#,##0.00\);_(* &quot;-&quot;??_);_(@_)"/>
    <numFmt numFmtId="164" formatCode="_-* #,##0.00_-;\-* #,##0.00_-;_-* &quot;-&quot;??_-;_-@_-"/>
    <numFmt numFmtId="165" formatCode="_(* #,##0.0000_);_(* \(#,##0.0000\);_(* &quot;-&quot;??_);_(@_)"/>
    <numFmt numFmtId="166" formatCode="_(* #,##0_);_(* \(#,##0\);_(* &quot;-&quot;??_);_(@_)"/>
    <numFmt numFmtId="167" formatCode="0.0%"/>
    <numFmt numFmtId="168" formatCode="0.000%"/>
    <numFmt numFmtId="169" formatCode="_-&quot;$&quot;* #,##0.00_-;\-&quot;$&quot;* #,##0.00_-;_-&quot;$&quot;* &quot;-&quot;??_-;_-@_-"/>
    <numFmt numFmtId="170" formatCode="_(&quot;$&quot;* #,##0_);_(&quot;$&quot;* \(#,##0\);_(&quot;$&quot;* &quot;-&quot;??_);_(@_)"/>
    <numFmt numFmtId="171" formatCode="_-* #,##0_-;\-* #,##0_-;_-* &quot;-&quot;??_-;_-@_-"/>
    <numFmt numFmtId="172" formatCode="_-* #,##0.00_-;\-* #,##0.00_-;_-* \-??_-;_-@_-"/>
    <numFmt numFmtId="173" formatCode="0.0000%"/>
    <numFmt numFmtId="174" formatCode="_-&quot;$&quot;* #,##0.0000_-;\-&quot;$&quot;* #,##0.0000_-;_-&quot;$&quot;* &quot;-&quot;??_-;_-@_-"/>
    <numFmt numFmtId="175" formatCode="#,##0.00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26"/>
      <name val="Calibri"/>
      <family val="2"/>
      <scheme val="minor"/>
    </font>
    <font>
      <b/>
      <sz val="24"/>
      <name val="Calibri"/>
      <family val="2"/>
      <scheme val="minor"/>
    </font>
    <font>
      <b/>
      <sz val="12"/>
      <name val="Calibri"/>
      <family val="2"/>
      <scheme val="minor"/>
    </font>
    <font>
      <b/>
      <sz val="10"/>
      <name val="Calibri"/>
      <family val="2"/>
      <scheme val="minor"/>
    </font>
    <font>
      <sz val="10"/>
      <name val="Calibri"/>
      <family val="2"/>
      <scheme val="minor"/>
    </font>
    <font>
      <b/>
      <sz val="12"/>
      <color theme="1"/>
      <name val="Calibri"/>
      <family val="2"/>
      <scheme val="minor"/>
    </font>
    <font>
      <u/>
      <sz val="11"/>
      <color theme="1"/>
      <name val="Calibri"/>
      <family val="2"/>
      <scheme val="minor"/>
    </font>
    <font>
      <b/>
      <sz val="11"/>
      <name val="Calibri"/>
      <family val="2"/>
      <scheme val="minor"/>
    </font>
    <font>
      <b/>
      <u/>
      <sz val="11"/>
      <color theme="1"/>
      <name val="Calibri"/>
      <family val="2"/>
      <scheme val="minor"/>
    </font>
    <font>
      <sz val="11"/>
      <name val="Calibri"/>
      <family val="2"/>
      <scheme val="minor"/>
    </font>
    <font>
      <sz val="10"/>
      <name val="Arial"/>
      <family val="2"/>
    </font>
    <font>
      <sz val="10"/>
      <name val="Mangal"/>
      <family val="2"/>
      <charset val="1"/>
    </font>
    <font>
      <b/>
      <sz val="14"/>
      <color theme="1"/>
      <name val="Calibri"/>
      <family val="2"/>
      <scheme val="minor"/>
    </font>
    <font>
      <b/>
      <sz val="12"/>
      <name val="Arial"/>
      <family val="2"/>
    </font>
    <font>
      <b/>
      <sz val="10"/>
      <name val="Arial"/>
      <family val="2"/>
    </font>
  </fonts>
  <fills count="6">
    <fill>
      <patternFill patternType="none"/>
    </fill>
    <fill>
      <patternFill patternType="gray125"/>
    </fill>
    <fill>
      <patternFill patternType="solid">
        <fgColor indexed="2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4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1">
    <xf numFmtId="0" fontId="0" fillId="0" borderId="0"/>
    <xf numFmtId="9" fontId="1" fillId="0" borderId="0" applyFont="0" applyFill="0" applyBorder="0" applyAlignment="0" applyProtection="0"/>
    <xf numFmtId="164" fontId="1" fillId="0" borderId="0" applyFont="0" applyFill="0" applyBorder="0" applyAlignment="0" applyProtection="0"/>
    <xf numFmtId="169" fontId="1" fillId="0" borderId="0" applyFont="0" applyFill="0" applyBorder="0" applyAlignment="0" applyProtection="0"/>
    <xf numFmtId="0" fontId="14" fillId="0" borderId="0"/>
    <xf numFmtId="0" fontId="1" fillId="0" borderId="0"/>
    <xf numFmtId="164" fontId="14" fillId="0" borderId="0" applyFont="0" applyFill="0" applyBorder="0" applyAlignment="0" applyProtection="0"/>
    <xf numFmtId="169" fontId="14" fillId="0" borderId="0" applyFont="0" applyFill="0" applyBorder="0" applyAlignment="0" applyProtection="0"/>
    <xf numFmtId="172" fontId="15" fillId="0" borderId="0" applyFill="0" applyBorder="0" applyAlignment="0" applyProtection="0"/>
    <xf numFmtId="9" fontId="14" fillId="0" borderId="0" applyFont="0" applyFill="0" applyBorder="0" applyAlignment="0" applyProtection="0"/>
    <xf numFmtId="9" fontId="15" fillId="0" borderId="0" applyFill="0" applyBorder="0" applyAlignment="0" applyProtection="0"/>
  </cellStyleXfs>
  <cellXfs count="277">
    <xf numFmtId="0" fontId="0" fillId="0" borderId="0" xfId="0"/>
    <xf numFmtId="0" fontId="2" fillId="0" borderId="0" xfId="0" applyFont="1"/>
    <xf numFmtId="164" fontId="0" fillId="2" borderId="17" xfId="2" applyFont="1" applyFill="1" applyBorder="1"/>
    <xf numFmtId="164" fontId="0" fillId="0" borderId="10" xfId="2" applyFont="1" applyBorder="1" applyAlignment="1">
      <alignment horizontal="center"/>
    </xf>
    <xf numFmtId="164" fontId="0" fillId="0" borderId="20" xfId="2" applyFont="1" applyFill="1" applyBorder="1"/>
    <xf numFmtId="10" fontId="0" fillId="0" borderId="9" xfId="1" applyNumberFormat="1" applyFont="1" applyBorder="1" applyAlignment="1">
      <alignment horizontal="center"/>
    </xf>
    <xf numFmtId="165" fontId="0" fillId="2" borderId="17" xfId="2" applyNumberFormat="1" applyFont="1" applyFill="1" applyBorder="1"/>
    <xf numFmtId="165" fontId="0" fillId="0" borderId="11" xfId="2" applyNumberFormat="1" applyFont="1" applyBorder="1"/>
    <xf numFmtId="165" fontId="0" fillId="0" borderId="11" xfId="2" applyNumberFormat="1" applyFont="1" applyFill="1" applyBorder="1"/>
    <xf numFmtId="164" fontId="0" fillId="0" borderId="11" xfId="2" applyFont="1" applyFill="1" applyBorder="1"/>
    <xf numFmtId="166" fontId="0" fillId="0" borderId="25" xfId="2" applyNumberFormat="1" applyFont="1" applyBorder="1" applyAlignment="1">
      <alignment horizontal="center"/>
    </xf>
    <xf numFmtId="166" fontId="0" fillId="0" borderId="26" xfId="2" applyNumberFormat="1" applyFont="1" applyFill="1" applyBorder="1"/>
    <xf numFmtId="0" fontId="0" fillId="0" borderId="0" xfId="0" applyFont="1"/>
    <xf numFmtId="0" fontId="0" fillId="0" borderId="0" xfId="0" applyFont="1" applyAlignment="1">
      <alignment horizontal="center"/>
    </xf>
    <xf numFmtId="0" fontId="0" fillId="0" borderId="6" xfId="0" applyFont="1" applyBorder="1"/>
    <xf numFmtId="0" fontId="0" fillId="0" borderId="0" xfId="0" applyFont="1" applyBorder="1"/>
    <xf numFmtId="0" fontId="0" fillId="0" borderId="9" xfId="0" applyFont="1" applyBorder="1" applyAlignment="1">
      <alignment horizontal="center"/>
    </xf>
    <xf numFmtId="0" fontId="7" fillId="0" borderId="16" xfId="0" applyFont="1" applyBorder="1" applyAlignment="1">
      <alignment vertical="center"/>
    </xf>
    <xf numFmtId="0" fontId="7" fillId="0" borderId="9" xfId="0" applyFont="1" applyBorder="1" applyAlignment="1">
      <alignment horizontal="center" vertical="center"/>
    </xf>
    <xf numFmtId="0" fontId="7" fillId="2" borderId="17" xfId="0" applyFont="1" applyFill="1" applyBorder="1" applyAlignment="1">
      <alignment horizontal="center" vertical="center" wrapText="1"/>
    </xf>
    <xf numFmtId="0" fontId="7" fillId="0" borderId="16" xfId="0" applyFont="1" applyBorder="1"/>
    <xf numFmtId="0" fontId="0" fillId="2" borderId="17" xfId="0" applyFont="1" applyFill="1" applyBorder="1"/>
    <xf numFmtId="0" fontId="0" fillId="0" borderId="10" xfId="0" applyFont="1" applyBorder="1"/>
    <xf numFmtId="0" fontId="0" fillId="0" borderId="11" xfId="0" applyFont="1" applyFill="1" applyBorder="1"/>
    <xf numFmtId="0" fontId="0" fillId="0" borderId="18" xfId="0" applyFont="1" applyBorder="1"/>
    <xf numFmtId="0" fontId="0" fillId="0" borderId="11" xfId="0" applyFont="1" applyBorder="1"/>
    <xf numFmtId="0" fontId="0" fillId="0" borderId="16" xfId="0" applyFont="1" applyBorder="1"/>
    <xf numFmtId="0" fontId="0" fillId="0" borderId="19" xfId="0" applyFont="1" applyBorder="1"/>
    <xf numFmtId="0" fontId="0" fillId="0" borderId="21" xfId="0" applyFont="1" applyBorder="1"/>
    <xf numFmtId="10" fontId="0" fillId="0" borderId="9" xfId="0" applyNumberFormat="1" applyFont="1" applyBorder="1" applyAlignment="1">
      <alignment horizontal="center"/>
    </xf>
    <xf numFmtId="43" fontId="0" fillId="0" borderId="11" xfId="0" applyNumberFormat="1" applyFont="1" applyFill="1" applyBorder="1"/>
    <xf numFmtId="0" fontId="8" fillId="0" borderId="16" xfId="0" applyFont="1" applyBorder="1"/>
    <xf numFmtId="0" fontId="7" fillId="0" borderId="22" xfId="0" applyFont="1" applyBorder="1"/>
    <xf numFmtId="0" fontId="0" fillId="0" borderId="23" xfId="0" applyFont="1" applyBorder="1" applyAlignment="1">
      <alignment horizontal="center"/>
    </xf>
    <xf numFmtId="0" fontId="0" fillId="2" borderId="24" xfId="0" applyFont="1" applyFill="1" applyBorder="1"/>
    <xf numFmtId="0" fontId="0" fillId="0" borderId="27" xfId="0" applyFont="1" applyBorder="1"/>
    <xf numFmtId="0" fontId="0" fillId="0" borderId="26" xfId="0" applyFont="1" applyBorder="1"/>
    <xf numFmtId="0" fontId="0" fillId="0" borderId="25" xfId="0" applyFont="1" applyBorder="1"/>
    <xf numFmtId="0" fontId="2" fillId="0" borderId="28" xfId="0" applyFont="1" applyBorder="1"/>
    <xf numFmtId="0" fontId="2" fillId="0" borderId="29" xfId="0" applyFont="1" applyBorder="1" applyAlignment="1">
      <alignment horizontal="center"/>
    </xf>
    <xf numFmtId="0" fontId="2" fillId="0" borderId="30" xfId="0" applyFont="1" applyBorder="1" applyAlignment="1">
      <alignment horizontal="center"/>
    </xf>
    <xf numFmtId="10" fontId="0" fillId="0" borderId="32" xfId="1" applyNumberFormat="1" applyFont="1" applyBorder="1" applyAlignment="1">
      <alignment horizontal="center"/>
    </xf>
    <xf numFmtId="10" fontId="0" fillId="3" borderId="31" xfId="1" applyNumberFormat="1" applyFont="1" applyFill="1" applyBorder="1" applyAlignment="1">
      <alignment horizontal="center"/>
    </xf>
    <xf numFmtId="10" fontId="10" fillId="3" borderId="31" xfId="1" applyNumberFormat="1" applyFont="1" applyFill="1" applyBorder="1" applyAlignment="1">
      <alignment horizontal="center"/>
    </xf>
    <xf numFmtId="164" fontId="0" fillId="3" borderId="11" xfId="2" applyFont="1" applyFill="1" applyBorder="1"/>
    <xf numFmtId="165" fontId="0" fillId="3" borderId="11" xfId="2" applyNumberFormat="1" applyFont="1" applyFill="1" applyBorder="1"/>
    <xf numFmtId="43" fontId="0" fillId="3" borderId="11" xfId="0" applyNumberFormat="1" applyFont="1" applyFill="1" applyBorder="1"/>
    <xf numFmtId="166" fontId="0" fillId="3" borderId="26" xfId="2" applyNumberFormat="1" applyFont="1" applyFill="1" applyBorder="1"/>
    <xf numFmtId="0" fontId="7" fillId="0" borderId="9" xfId="0" applyFont="1" applyBorder="1" applyAlignment="1">
      <alignment horizontal="center" vertical="center" wrapText="1"/>
    </xf>
    <xf numFmtId="166" fontId="0" fillId="0" borderId="9" xfId="2" applyNumberFormat="1" applyFont="1" applyBorder="1"/>
    <xf numFmtId="167" fontId="0" fillId="0" borderId="9" xfId="1" applyNumberFormat="1" applyFont="1" applyBorder="1" applyAlignment="1">
      <alignment horizontal="center"/>
    </xf>
    <xf numFmtId="164" fontId="0" fillId="0" borderId="9" xfId="2" applyFont="1" applyBorder="1"/>
    <xf numFmtId="165" fontId="0" fillId="0" borderId="9" xfId="2" applyNumberFormat="1" applyFont="1" applyBorder="1"/>
    <xf numFmtId="166" fontId="0" fillId="0" borderId="31" xfId="0" applyNumberFormat="1" applyFont="1" applyBorder="1"/>
    <xf numFmtId="0" fontId="0" fillId="0" borderId="22" xfId="0" applyFont="1" applyBorder="1"/>
    <xf numFmtId="0" fontId="0" fillId="0" borderId="23" xfId="0" applyFont="1" applyBorder="1"/>
    <xf numFmtId="0" fontId="8" fillId="0" borderId="0" xfId="0" applyFont="1"/>
    <xf numFmtId="0" fontId="0" fillId="3" borderId="9" xfId="0" applyFont="1" applyFill="1" applyBorder="1" applyAlignment="1">
      <alignment horizontal="center"/>
    </xf>
    <xf numFmtId="0" fontId="2" fillId="0" borderId="22" xfId="0" applyFont="1" applyBorder="1"/>
    <xf numFmtId="0" fontId="2" fillId="4" borderId="23" xfId="0" applyFont="1" applyFill="1" applyBorder="1"/>
    <xf numFmtId="3" fontId="2" fillId="0" borderId="23" xfId="0" applyNumberFormat="1" applyFont="1" applyBorder="1" applyAlignment="1">
      <alignment horizontal="center"/>
    </xf>
    <xf numFmtId="166" fontId="0" fillId="4" borderId="9" xfId="2" applyNumberFormat="1" applyFont="1" applyFill="1" applyBorder="1"/>
    <xf numFmtId="166" fontId="0" fillId="3" borderId="9" xfId="2" applyNumberFormat="1" applyFont="1" applyFill="1" applyBorder="1"/>
    <xf numFmtId="164" fontId="0" fillId="3" borderId="9" xfId="2" applyFont="1" applyFill="1" applyBorder="1"/>
    <xf numFmtId="165" fontId="0" fillId="3" borderId="9" xfId="2" applyNumberFormat="1" applyFont="1" applyFill="1" applyBorder="1"/>
    <xf numFmtId="3" fontId="0" fillId="3" borderId="9" xfId="0" applyNumberFormat="1" applyFont="1" applyFill="1" applyBorder="1" applyAlignment="1">
      <alignment horizontal="center"/>
    </xf>
    <xf numFmtId="0" fontId="7" fillId="0" borderId="31" xfId="0" applyFont="1" applyBorder="1" applyAlignment="1">
      <alignment horizontal="center" vertical="center" wrapText="1"/>
    </xf>
    <xf numFmtId="3" fontId="0" fillId="3" borderId="0" xfId="0" applyNumberFormat="1" applyFont="1" applyFill="1" applyAlignment="1">
      <alignment horizontal="center"/>
    </xf>
    <xf numFmtId="166" fontId="0" fillId="0" borderId="0" xfId="0" applyNumberFormat="1" applyFont="1"/>
    <xf numFmtId="168" fontId="0" fillId="0" borderId="0" xfId="1" applyNumberFormat="1" applyFont="1"/>
    <xf numFmtId="0" fontId="11" fillId="0" borderId="9" xfId="0" applyFont="1" applyBorder="1" applyAlignment="1">
      <alignment horizontal="center" vertical="center"/>
    </xf>
    <xf numFmtId="0" fontId="11" fillId="0" borderId="9"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16" xfId="0" applyFont="1" applyBorder="1"/>
    <xf numFmtId="166" fontId="11" fillId="0" borderId="23" xfId="0" applyNumberFormat="1" applyFont="1" applyBorder="1"/>
    <xf numFmtId="166" fontId="11" fillId="0" borderId="32" xfId="0" applyNumberFormat="1" applyFont="1" applyBorder="1"/>
    <xf numFmtId="10" fontId="0" fillId="3" borderId="9" xfId="1" applyNumberFormat="1" applyFont="1" applyFill="1" applyBorder="1" applyAlignment="1">
      <alignment horizontal="center"/>
    </xf>
    <xf numFmtId="10" fontId="0" fillId="0" borderId="9" xfId="1" applyNumberFormat="1" applyFont="1" applyFill="1" applyBorder="1" applyAlignment="1">
      <alignment horizontal="center"/>
    </xf>
    <xf numFmtId="5" fontId="11" fillId="0" borderId="23" xfId="0" applyNumberFormat="1" applyFont="1" applyBorder="1"/>
    <xf numFmtId="5" fontId="11" fillId="0" borderId="32" xfId="0" applyNumberFormat="1" applyFont="1" applyBorder="1"/>
    <xf numFmtId="166" fontId="7" fillId="0" borderId="0" xfId="0" applyNumberFormat="1" applyFont="1" applyBorder="1"/>
    <xf numFmtId="0" fontId="12" fillId="0" borderId="0" xfId="0" applyFont="1"/>
    <xf numFmtId="0" fontId="3" fillId="0" borderId="0" xfId="0" applyFont="1"/>
    <xf numFmtId="5" fontId="2" fillId="0" borderId="0" xfId="0" applyNumberFormat="1" applyFont="1"/>
    <xf numFmtId="10" fontId="2" fillId="0" borderId="0" xfId="0" applyNumberFormat="1" applyFont="1"/>
    <xf numFmtId="0" fontId="10" fillId="0" borderId="0" xfId="0" applyFont="1"/>
    <xf numFmtId="0" fontId="6" fillId="0" borderId="0" xfId="0" applyFont="1" applyAlignment="1">
      <alignment horizontal="center"/>
    </xf>
    <xf numFmtId="164" fontId="6" fillId="0" borderId="0" xfId="0" applyNumberFormat="1" applyFont="1" applyAlignment="1">
      <alignment horizontal="center"/>
    </xf>
    <xf numFmtId="0" fontId="6" fillId="0" borderId="0" xfId="0" applyFont="1" applyAlignment="1"/>
    <xf numFmtId="10" fontId="7" fillId="3" borderId="31" xfId="1" applyNumberFormat="1" applyFont="1" applyFill="1" applyBorder="1" applyAlignment="1">
      <alignment horizontal="center"/>
    </xf>
    <xf numFmtId="1" fontId="0" fillId="3" borderId="9" xfId="0" applyNumberFormat="1" applyFont="1" applyFill="1" applyBorder="1" applyAlignment="1">
      <alignment horizontal="center"/>
    </xf>
    <xf numFmtId="164" fontId="0" fillId="0" borderId="9" xfId="2" applyNumberFormat="1" applyFont="1" applyBorder="1"/>
    <xf numFmtId="0" fontId="7" fillId="0" borderId="16" xfId="0" applyFont="1" applyFill="1" applyBorder="1"/>
    <xf numFmtId="0" fontId="0" fillId="0" borderId="9" xfId="0" applyFont="1" applyFill="1" applyBorder="1" applyAlignment="1">
      <alignment horizontal="center"/>
    </xf>
    <xf numFmtId="1" fontId="0" fillId="0" borderId="9" xfId="0" applyNumberFormat="1" applyFont="1" applyFill="1" applyBorder="1" applyAlignment="1">
      <alignment horizontal="center"/>
    </xf>
    <xf numFmtId="166" fontId="0" fillId="0" borderId="9" xfId="2" applyNumberFormat="1" applyFont="1" applyFill="1" applyBorder="1"/>
    <xf numFmtId="164" fontId="0" fillId="0" borderId="9" xfId="2" applyFont="1" applyFill="1" applyBorder="1"/>
    <xf numFmtId="165" fontId="0" fillId="0" borderId="9" xfId="2" applyNumberFormat="1" applyFont="1" applyFill="1" applyBorder="1"/>
    <xf numFmtId="0" fontId="0" fillId="0" borderId="9" xfId="0" applyFont="1" applyBorder="1"/>
    <xf numFmtId="0" fontId="0" fillId="0" borderId="31" xfId="0" applyFont="1" applyBorder="1"/>
    <xf numFmtId="170" fontId="7" fillId="0" borderId="32" xfId="3" applyNumberFormat="1" applyFont="1" applyBorder="1"/>
    <xf numFmtId="0" fontId="0" fillId="0" borderId="0" xfId="0" applyFont="1" applyFill="1"/>
    <xf numFmtId="170" fontId="0" fillId="0" borderId="0" xfId="0" applyNumberFormat="1" applyFont="1"/>
    <xf numFmtId="0" fontId="11" fillId="0" borderId="29" xfId="0" applyFont="1" applyBorder="1" applyAlignment="1">
      <alignment horizontal="center"/>
    </xf>
    <xf numFmtId="164" fontId="11" fillId="0" borderId="30" xfId="0" applyNumberFormat="1" applyFont="1" applyBorder="1" applyAlignment="1">
      <alignment horizontal="center"/>
    </xf>
    <xf numFmtId="166" fontId="2" fillId="0" borderId="23" xfId="2" applyNumberFormat="1" applyFont="1" applyBorder="1"/>
    <xf numFmtId="166" fontId="2" fillId="0" borderId="31" xfId="2" applyNumberFormat="1" applyFont="1" applyBorder="1"/>
    <xf numFmtId="0" fontId="7" fillId="0" borderId="38" xfId="0" applyFont="1" applyBorder="1" applyAlignment="1"/>
    <xf numFmtId="166" fontId="0" fillId="0" borderId="9" xfId="2" applyNumberFormat="1" applyFont="1" applyBorder="1" applyAlignment="1">
      <alignment horizontal="center"/>
    </xf>
    <xf numFmtId="166" fontId="0" fillId="0" borderId="31" xfId="2" applyNumberFormat="1" applyFont="1" applyBorder="1" applyAlignment="1">
      <alignment horizontal="center"/>
    </xf>
    <xf numFmtId="3" fontId="0" fillId="0" borderId="23" xfId="0" applyNumberFormat="1" applyFont="1" applyBorder="1" applyAlignment="1">
      <alignment horizontal="center"/>
    </xf>
    <xf numFmtId="0" fontId="11" fillId="0" borderId="16" xfId="0" applyFont="1" applyFill="1" applyBorder="1"/>
    <xf numFmtId="3" fontId="13" fillId="0" borderId="9" xfId="0" applyNumberFormat="1" applyFont="1" applyFill="1" applyBorder="1" applyAlignment="1">
      <alignment horizontal="center"/>
    </xf>
    <xf numFmtId="0" fontId="0" fillId="4" borderId="23" xfId="0" applyFont="1" applyFill="1" applyBorder="1"/>
    <xf numFmtId="167" fontId="0" fillId="0" borderId="47" xfId="1" applyNumberFormat="1" applyFont="1" applyBorder="1"/>
    <xf numFmtId="167" fontId="0" fillId="0" borderId="48" xfId="1" applyNumberFormat="1" applyFont="1" applyBorder="1"/>
    <xf numFmtId="0" fontId="2" fillId="0" borderId="0" xfId="0" applyFont="1" applyAlignment="1">
      <alignment horizontal="center"/>
    </xf>
    <xf numFmtId="0" fontId="2" fillId="0" borderId="0" xfId="0" applyFont="1" applyBorder="1" applyAlignment="1">
      <alignment horizontal="center"/>
    </xf>
    <xf numFmtId="169" fontId="0" fillId="0" borderId="0" xfId="3" applyFont="1"/>
    <xf numFmtId="171" fontId="0" fillId="0" borderId="47" xfId="2" applyNumberFormat="1" applyFont="1" applyBorder="1"/>
    <xf numFmtId="171" fontId="0" fillId="0" borderId="47" xfId="0" applyNumberFormat="1" applyFont="1" applyBorder="1"/>
    <xf numFmtId="0" fontId="0" fillId="0" borderId="45" xfId="0" applyFont="1" applyBorder="1"/>
    <xf numFmtId="0" fontId="0" fillId="0" borderId="46" xfId="0" applyFont="1" applyBorder="1"/>
    <xf numFmtId="0" fontId="0" fillId="0" borderId="45" xfId="0" applyFont="1" applyBorder="1" applyAlignment="1">
      <alignment horizontal="center"/>
    </xf>
    <xf numFmtId="0" fontId="0" fillId="0" borderId="46" xfId="0" applyFont="1" applyBorder="1" applyAlignment="1">
      <alignment horizontal="center"/>
    </xf>
    <xf numFmtId="0" fontId="0" fillId="0" borderId="15" xfId="0" applyFont="1" applyBorder="1"/>
    <xf numFmtId="169" fontId="0" fillId="0" borderId="0" xfId="0" applyNumberFormat="1" applyFont="1"/>
    <xf numFmtId="0" fontId="0" fillId="0" borderId="0" xfId="0" applyFont="1" applyAlignment="1">
      <alignment horizontal="left"/>
    </xf>
    <xf numFmtId="171" fontId="0" fillId="0" borderId="0" xfId="0" applyNumberFormat="1" applyFont="1"/>
    <xf numFmtId="0" fontId="2" fillId="0" borderId="44" xfId="0" applyFont="1" applyBorder="1" applyAlignment="1">
      <alignment horizontal="center" vertical="center"/>
    </xf>
    <xf numFmtId="0" fontId="2" fillId="0" borderId="14" xfId="0" applyFont="1" applyBorder="1" applyAlignment="1">
      <alignment horizontal="center" vertical="center"/>
    </xf>
    <xf numFmtId="0" fontId="11" fillId="0" borderId="27" xfId="0" applyFont="1" applyFill="1" applyBorder="1" applyAlignment="1">
      <alignment vertical="center" wrapText="1"/>
    </xf>
    <xf numFmtId="0" fontId="11" fillId="0" borderId="43" xfId="0" applyFont="1" applyFill="1" applyBorder="1" applyAlignment="1">
      <alignment horizontal="center" vertical="center" wrapText="1"/>
    </xf>
    <xf numFmtId="0" fontId="11" fillId="0" borderId="12" xfId="0" applyFont="1" applyFill="1" applyBorder="1" applyAlignment="1">
      <alignment horizontal="center" vertical="center"/>
    </xf>
    <xf numFmtId="0" fontId="0" fillId="0" borderId="47" xfId="0" applyFont="1" applyFill="1" applyBorder="1"/>
    <xf numFmtId="0" fontId="0" fillId="0" borderId="43" xfId="0" applyFont="1" applyFill="1" applyBorder="1"/>
    <xf numFmtId="171" fontId="13" fillId="0" borderId="48" xfId="2" applyNumberFormat="1" applyFont="1" applyBorder="1"/>
    <xf numFmtId="169" fontId="13" fillId="0" borderId="47" xfId="3" applyNumberFormat="1" applyFont="1" applyFill="1" applyBorder="1"/>
    <xf numFmtId="174" fontId="13" fillId="0" borderId="47" xfId="3" applyNumberFormat="1" applyFont="1" applyFill="1" applyBorder="1"/>
    <xf numFmtId="0" fontId="11" fillId="0" borderId="7"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43" xfId="0" applyFont="1" applyFill="1" applyBorder="1" applyAlignment="1">
      <alignment vertical="center" wrapText="1"/>
    </xf>
    <xf numFmtId="171" fontId="13" fillId="0" borderId="47" xfId="2" applyNumberFormat="1" applyFont="1" applyBorder="1"/>
    <xf numFmtId="0" fontId="0" fillId="0" borderId="0" xfId="0" applyFont="1" applyFill="1" applyBorder="1"/>
    <xf numFmtId="171" fontId="13" fillId="0" borderId="0" xfId="2" applyNumberFormat="1" applyFont="1" applyBorder="1"/>
    <xf numFmtId="174" fontId="13" fillId="0" borderId="0" xfId="3" applyNumberFormat="1" applyFont="1" applyFill="1" applyBorder="1"/>
    <xf numFmtId="171" fontId="0" fillId="0" borderId="0" xfId="2" applyNumberFormat="1" applyFont="1" applyBorder="1"/>
    <xf numFmtId="171" fontId="0" fillId="0" borderId="0" xfId="0" applyNumberFormat="1" applyFont="1" applyBorder="1"/>
    <xf numFmtId="37" fontId="0" fillId="0" borderId="29" xfId="0" applyNumberFormat="1" applyFont="1" applyBorder="1"/>
    <xf numFmtId="37" fontId="0" fillId="0" borderId="30" xfId="0" applyNumberFormat="1" applyFont="1" applyBorder="1"/>
    <xf numFmtId="173" fontId="0" fillId="0" borderId="23" xfId="1" applyNumberFormat="1" applyFont="1" applyBorder="1"/>
    <xf numFmtId="0" fontId="2" fillId="0" borderId="23" xfId="0" applyFont="1" applyBorder="1" applyAlignment="1">
      <alignment horizontal="center"/>
    </xf>
    <xf numFmtId="173" fontId="0" fillId="0" borderId="32" xfId="1" applyNumberFormat="1" applyFont="1" applyBorder="1"/>
    <xf numFmtId="0" fontId="13" fillId="0" borderId="0" xfId="0" applyFont="1" applyAlignment="1">
      <alignment horizontal="center"/>
    </xf>
    <xf numFmtId="0" fontId="11" fillId="0" borderId="0" xfId="0" applyFont="1" applyAlignment="1">
      <alignment horizontal="center"/>
    </xf>
    <xf numFmtId="165" fontId="13" fillId="0" borderId="0" xfId="0" applyNumberFormat="1" applyFont="1" applyAlignment="1">
      <alignment horizontal="center"/>
    </xf>
    <xf numFmtId="0" fontId="18" fillId="0" borderId="28" xfId="0" applyFont="1" applyBorder="1"/>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0" fillId="0" borderId="16" xfId="0" applyBorder="1"/>
    <xf numFmtId="0" fontId="14" fillId="0" borderId="0" xfId="0" applyFont="1" applyAlignment="1">
      <alignment horizontal="center"/>
    </xf>
    <xf numFmtId="10" fontId="1" fillId="0" borderId="31" xfId="1" applyNumberFormat="1" applyBorder="1" applyAlignment="1">
      <alignment horizontal="center"/>
    </xf>
    <xf numFmtId="3" fontId="1" fillId="0" borderId="9" xfId="2" applyNumberFormat="1" applyBorder="1" applyAlignment="1">
      <alignment horizontal="center"/>
    </xf>
    <xf numFmtId="10" fontId="2" fillId="5" borderId="32" xfId="0" applyNumberFormat="1" applyFont="1" applyFill="1" applyBorder="1" applyAlignment="1">
      <alignment horizontal="center"/>
    </xf>
    <xf numFmtId="4" fontId="0" fillId="0" borderId="9" xfId="1" applyNumberFormat="1" applyFont="1" applyFill="1" applyBorder="1" applyAlignment="1">
      <alignment horizontal="center"/>
    </xf>
    <xf numFmtId="4" fontId="0" fillId="0" borderId="9" xfId="2" applyNumberFormat="1" applyFont="1" applyBorder="1" applyAlignment="1">
      <alignment horizontal="center"/>
    </xf>
    <xf numFmtId="175" fontId="0" fillId="0" borderId="9" xfId="1" applyNumberFormat="1" applyFont="1" applyBorder="1" applyAlignment="1">
      <alignment horizontal="center"/>
    </xf>
    <xf numFmtId="175" fontId="0" fillId="0" borderId="9" xfId="2" applyNumberFormat="1" applyFont="1" applyBorder="1" applyAlignment="1">
      <alignment horizontal="center"/>
    </xf>
    <xf numFmtId="0" fontId="4" fillId="0" borderId="0" xfId="0" applyFont="1" applyAlignment="1">
      <alignment horizontal="center"/>
    </xf>
    <xf numFmtId="0" fontId="4" fillId="0" borderId="0" xfId="0" quotePrefix="1" applyFont="1" applyAlignment="1">
      <alignment horizontal="center"/>
    </xf>
    <xf numFmtId="0" fontId="4" fillId="0" borderId="0" xfId="0" applyFont="1" applyAlignment="1">
      <alignment horizontal="center" wrapText="1"/>
    </xf>
    <xf numFmtId="0" fontId="4" fillId="0" borderId="0" xfId="0" quotePrefix="1" applyFont="1" applyAlignment="1">
      <alignment horizontal="center" wrapText="1"/>
    </xf>
    <xf numFmtId="0" fontId="5" fillId="0" borderId="0" xfId="0" applyFont="1" applyAlignment="1">
      <alignment horizontal="center"/>
    </xf>
    <xf numFmtId="0" fontId="6" fillId="0" borderId="0" xfId="0" applyFont="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7" xfId="0" applyFont="1" applyBorder="1" applyAlignment="1">
      <alignment horizontal="center"/>
    </xf>
    <xf numFmtId="0" fontId="6" fillId="0" borderId="6" xfId="0" applyFont="1" applyBorder="1" applyAlignment="1">
      <alignment horizontal="center"/>
    </xf>
    <xf numFmtId="0" fontId="6" fillId="0" borderId="8" xfId="0" applyFont="1" applyBorder="1" applyAlignment="1">
      <alignment horizontal="center"/>
    </xf>
    <xf numFmtId="0" fontId="2" fillId="0" borderId="9" xfId="0" applyFont="1" applyBorder="1" applyAlignment="1">
      <alignment horizontal="center" wrapText="1"/>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 xfId="0" applyFont="1" applyBorder="1" applyAlignment="1">
      <alignment horizontal="center" wrapText="1"/>
    </xf>
    <xf numFmtId="0" fontId="6" fillId="0" borderId="2" xfId="0" applyFont="1" applyBorder="1" applyAlignment="1">
      <alignment horizontal="center" wrapText="1"/>
    </xf>
    <xf numFmtId="0" fontId="6" fillId="0" borderId="15" xfId="0" applyFont="1" applyBorder="1" applyAlignment="1">
      <alignment horizont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8" xfId="0" applyFont="1" applyBorder="1" applyAlignment="1">
      <alignment horizontal="center" vertical="center" wrapText="1"/>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6" fillId="0" borderId="7" xfId="0" applyFont="1" applyBorder="1" applyAlignment="1">
      <alignment horizontal="center" wrapText="1"/>
    </xf>
    <xf numFmtId="0" fontId="6" fillId="0" borderId="6" xfId="0" applyFont="1" applyBorder="1" applyAlignment="1">
      <alignment horizontal="center" wrapText="1"/>
    </xf>
    <xf numFmtId="0" fontId="6" fillId="0" borderId="8" xfId="0" applyFont="1" applyBorder="1" applyAlignment="1">
      <alignment horizontal="center" wrapText="1"/>
    </xf>
    <xf numFmtId="0" fontId="11" fillId="0" borderId="10" xfId="0" applyFont="1" applyBorder="1" applyAlignment="1">
      <alignment horizontal="center"/>
    </xf>
    <xf numFmtId="0" fontId="11" fillId="0" borderId="11" xfId="0" applyFont="1" applyBorder="1" applyAlignment="1">
      <alignment horizontal="center"/>
    </xf>
    <xf numFmtId="0" fontId="11" fillId="0" borderId="18" xfId="0" applyFont="1" applyBorder="1" applyAlignment="1">
      <alignment horizontal="center"/>
    </xf>
    <xf numFmtId="0" fontId="11" fillId="0" borderId="33" xfId="0" applyFont="1" applyBorder="1" applyAlignment="1">
      <alignment horizontal="center" vertical="center"/>
    </xf>
    <xf numFmtId="0" fontId="11" fillId="0" borderId="36" xfId="0" applyFont="1" applyBorder="1" applyAlignment="1">
      <alignment horizontal="center" vertical="center"/>
    </xf>
    <xf numFmtId="0" fontId="11" fillId="0" borderId="34" xfId="0" applyFont="1" applyBorder="1" applyAlignment="1">
      <alignment horizontal="center" vertical="center"/>
    </xf>
    <xf numFmtId="0" fontId="11" fillId="0" borderId="37" xfId="0" applyFont="1" applyBorder="1" applyAlignment="1">
      <alignment horizontal="center" vertical="center"/>
    </xf>
    <xf numFmtId="0" fontId="11" fillId="0" borderId="34" xfId="0" applyFont="1" applyBorder="1" applyAlignment="1">
      <alignment horizontal="center" wrapText="1"/>
    </xf>
    <xf numFmtId="0" fontId="11" fillId="0" borderId="37" xfId="0" applyFont="1" applyBorder="1" applyAlignment="1">
      <alignment horizontal="center" wrapText="1"/>
    </xf>
    <xf numFmtId="0" fontId="11" fillId="0" borderId="17" xfId="0" applyFont="1" applyBorder="1" applyAlignment="1">
      <alignment horizontal="center"/>
    </xf>
    <xf numFmtId="0" fontId="11" fillId="0" borderId="35" xfId="0" applyFont="1" applyBorder="1" applyAlignment="1">
      <alignment horizontal="center"/>
    </xf>
    <xf numFmtId="0" fontId="9" fillId="0" borderId="12" xfId="0" applyFont="1" applyBorder="1" applyAlignment="1">
      <alignment horizontal="center" wrapText="1"/>
    </xf>
    <xf numFmtId="0" fontId="9" fillId="0" borderId="13" xfId="0" applyFont="1" applyBorder="1" applyAlignment="1">
      <alignment horizontal="center" wrapText="1"/>
    </xf>
    <xf numFmtId="0" fontId="9" fillId="0" borderId="14" xfId="0" applyFont="1" applyBorder="1" applyAlignment="1">
      <alignment horizontal="center" wrapText="1"/>
    </xf>
    <xf numFmtId="0" fontId="0" fillId="0" borderId="0" xfId="0" applyFont="1" applyAlignment="1">
      <alignment horizontal="left" vertical="top" wrapText="1"/>
    </xf>
    <xf numFmtId="0" fontId="7" fillId="0" borderId="22" xfId="0" applyFont="1" applyBorder="1" applyAlignment="1">
      <alignment horizontal="left"/>
    </xf>
    <xf numFmtId="0" fontId="7" fillId="0" borderId="23" xfId="0" applyFont="1" applyBorder="1" applyAlignment="1">
      <alignment horizontal="left"/>
    </xf>
    <xf numFmtId="0" fontId="7" fillId="0" borderId="10" xfId="0" applyFont="1" applyBorder="1" applyAlignment="1">
      <alignment horizontal="left"/>
    </xf>
    <xf numFmtId="0" fontId="7" fillId="0" borderId="11" xfId="0" applyFont="1" applyBorder="1" applyAlignment="1">
      <alignment horizontal="left"/>
    </xf>
    <xf numFmtId="0" fontId="7" fillId="0" borderId="35" xfId="0" applyFont="1" applyBorder="1" applyAlignment="1">
      <alignment horizontal="left"/>
    </xf>
    <xf numFmtId="0" fontId="11" fillId="0" borderId="28" xfId="0" applyFont="1" applyBorder="1" applyAlignment="1">
      <alignment horizontal="center"/>
    </xf>
    <xf numFmtId="0" fontId="11" fillId="0" borderId="29" xfId="0" applyFont="1" applyBorder="1" applyAlignment="1">
      <alignment horizontal="center"/>
    </xf>
    <xf numFmtId="0" fontId="13" fillId="0" borderId="16" xfId="0" applyFont="1" applyBorder="1" applyAlignment="1">
      <alignment horizontal="left"/>
    </xf>
    <xf numFmtId="0" fontId="13" fillId="0" borderId="9" xfId="0" applyFont="1" applyBorder="1" applyAlignment="1">
      <alignment horizontal="left"/>
    </xf>
    <xf numFmtId="0" fontId="11" fillId="0" borderId="39" xfId="0" applyFont="1" applyBorder="1" applyAlignment="1">
      <alignment horizontal="left"/>
    </xf>
    <xf numFmtId="0" fontId="11" fillId="0" borderId="40" xfId="0" applyFont="1" applyBorder="1" applyAlignment="1">
      <alignment horizontal="left"/>
    </xf>
    <xf numFmtId="0" fontId="11" fillId="0" borderId="41" xfId="0" applyFont="1" applyBorder="1" applyAlignment="1">
      <alignment horizontal="left"/>
    </xf>
    <xf numFmtId="0" fontId="7" fillId="0" borderId="28" xfId="0" applyFont="1" applyBorder="1" applyAlignment="1">
      <alignment horizontal="center"/>
    </xf>
    <xf numFmtId="0" fontId="7" fillId="0" borderId="29" xfId="0" applyFont="1" applyBorder="1" applyAlignment="1">
      <alignment horizontal="center"/>
    </xf>
    <xf numFmtId="0" fontId="7" fillId="0" borderId="30" xfId="0" applyFont="1" applyBorder="1" applyAlignment="1">
      <alignment horizontal="center"/>
    </xf>
    <xf numFmtId="0" fontId="7" fillId="0" borderId="16" xfId="0" applyFont="1" applyBorder="1" applyAlignment="1">
      <alignment horizontal="center"/>
    </xf>
    <xf numFmtId="0" fontId="7" fillId="0" borderId="9" xfId="0" applyFont="1" applyBorder="1" applyAlignment="1">
      <alignment horizontal="center"/>
    </xf>
    <xf numFmtId="0" fontId="7" fillId="0" borderId="31"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7" fillId="0" borderId="35" xfId="0" applyFont="1" applyBorder="1" applyAlignment="1">
      <alignment horizontal="center"/>
    </xf>
    <xf numFmtId="0" fontId="7" fillId="0" borderId="16" xfId="0" applyFont="1" applyBorder="1" applyAlignment="1">
      <alignment horizontal="center" vertical="center"/>
    </xf>
    <xf numFmtId="0" fontId="7" fillId="0" borderId="9" xfId="0" applyFont="1" applyBorder="1" applyAlignment="1">
      <alignment horizontal="center" vertical="center"/>
    </xf>
    <xf numFmtId="0" fontId="7" fillId="0" borderId="34" xfId="0" applyFont="1" applyBorder="1" applyAlignment="1">
      <alignment horizontal="center" vertical="center" wrapText="1"/>
    </xf>
    <xf numFmtId="0" fontId="7" fillId="0" borderId="37" xfId="0" applyFont="1" applyBorder="1" applyAlignment="1">
      <alignment horizontal="center" vertical="center" wrapText="1"/>
    </xf>
    <xf numFmtId="0" fontId="11" fillId="0" borderId="1" xfId="0" applyFont="1" applyBorder="1" applyAlignment="1">
      <alignment horizontal="center"/>
    </xf>
    <xf numFmtId="0" fontId="11" fillId="0" borderId="2" xfId="0" applyFont="1" applyBorder="1" applyAlignment="1">
      <alignment horizontal="center"/>
    </xf>
    <xf numFmtId="0" fontId="11" fillId="0" borderId="15" xfId="0" applyFont="1" applyBorder="1" applyAlignment="1">
      <alignment horizontal="center"/>
    </xf>
    <xf numFmtId="0" fontId="11" fillId="0" borderId="16" xfId="0" applyFont="1" applyBorder="1" applyAlignment="1">
      <alignment horizontal="center" vertical="center"/>
    </xf>
    <xf numFmtId="0" fontId="11" fillId="0" borderId="9" xfId="0" applyFont="1" applyBorder="1" applyAlignment="1">
      <alignment horizontal="center" vertical="center"/>
    </xf>
    <xf numFmtId="0" fontId="11" fillId="0" borderId="9" xfId="0" applyFont="1" applyBorder="1" applyAlignment="1">
      <alignment horizontal="center" wrapText="1"/>
    </xf>
    <xf numFmtId="0" fontId="11" fillId="0" borderId="34" xfId="0" applyFont="1" applyBorder="1" applyAlignment="1">
      <alignment horizontal="center"/>
    </xf>
    <xf numFmtId="0" fontId="11" fillId="0" borderId="37" xfId="0" applyFont="1" applyBorder="1" applyAlignment="1">
      <alignment horizontal="center"/>
    </xf>
    <xf numFmtId="0" fontId="16" fillId="0" borderId="0" xfId="0" applyFont="1" applyAlignment="1">
      <alignment horizontal="center"/>
    </xf>
    <xf numFmtId="0" fontId="11" fillId="0" borderId="42" xfId="0" applyFont="1" applyFill="1" applyBorder="1" applyAlignment="1">
      <alignment horizontal="center" vertical="center"/>
    </xf>
    <xf numFmtId="0" fontId="11" fillId="0" borderId="43" xfId="0"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0" xfId="0" applyFont="1" applyAlignment="1">
      <alignment horizontal="left"/>
    </xf>
    <xf numFmtId="0" fontId="0" fillId="0" borderId="0" xfId="0" applyFont="1" applyAlignment="1">
      <alignment horizontal="left"/>
    </xf>
    <xf numFmtId="0" fontId="11" fillId="0" borderId="12" xfId="0" applyFont="1" applyFill="1" applyBorder="1" applyAlignment="1">
      <alignment horizontal="center"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0" fillId="0" borderId="0" xfId="0" applyFont="1" applyAlignment="1">
      <alignment horizontal="right"/>
    </xf>
  </cellXfs>
  <cellStyles count="11">
    <cellStyle name="Comma 2" xfId="2" xr:uid="{00000000-0005-0000-0000-000000000000}"/>
    <cellStyle name="Comma 2 11" xfId="6" xr:uid="{00000000-0005-0000-0000-000001000000}"/>
    <cellStyle name="Comma 3" xfId="8" xr:uid="{00000000-0005-0000-0000-000002000000}"/>
    <cellStyle name="Currency 2" xfId="3" xr:uid="{00000000-0005-0000-0000-000003000000}"/>
    <cellStyle name="Currency 2 10" xfId="7" xr:uid="{00000000-0005-0000-0000-000004000000}"/>
    <cellStyle name="Normal" xfId="0" builtinId="0"/>
    <cellStyle name="Normal 2 2 3" xfId="4" xr:uid="{00000000-0005-0000-0000-000006000000}"/>
    <cellStyle name="Normal 76" xfId="5" xr:uid="{00000000-0005-0000-0000-000007000000}"/>
    <cellStyle name="Percent" xfId="1" builtinId="5"/>
    <cellStyle name="Percent 10 2 2" xfId="9" xr:uid="{00000000-0005-0000-0000-000009000000}"/>
    <cellStyle name="Percent 2"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381000</xdr:colOff>
      <xdr:row>8</xdr:row>
      <xdr:rowOff>114300</xdr:rowOff>
    </xdr:from>
    <xdr:to>
      <xdr:col>8</xdr:col>
      <xdr:colOff>800100</xdr:colOff>
      <xdr:row>12</xdr:row>
      <xdr:rowOff>152400</xdr:rowOff>
    </xdr:to>
    <xdr:pic>
      <xdr:nvPicPr>
        <xdr:cNvPr id="2" name="Picture 1" descr="Algoma Power_logo">
          <a:extLst>
            <a:ext uri="{FF2B5EF4-FFF2-40B4-BE49-F238E27FC236}">
              <a16:creationId xmlns:a16="http://schemas.microsoft.com/office/drawing/2014/main" id="{85516A2B-2EEF-449F-9EC9-E241E128A28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71825" y="1638300"/>
          <a:ext cx="2857500" cy="8001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skstation\tesi\Users\Manuela\Documents\TANDEM%20ENERGY%20SERVICES%20INC\Documents\Hearst\RateMaker\Hearst_RMpils%202010ED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iskstation\tesi\Market%20Operations\Department%20Applications\Reports\Rates\Electricity%20Rates%20-%20Billing%20Determinants%20Database\2012%20IRM%20DEVELOPMENT\2012%20IRM%20MODEL%20(2ND%20AND%203R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5.%20TESI%20UTILITIES\ORPC\Application\Models\FInal%20Models\EB-2014-0105%202016%20ORPC%20Filing_Requirements_Chapter2_Appendices_Aug%2028%202015.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iskstation\tesi\Users\Manuela\Documents\TESI\TESI%20UTILITIES\CHEC\CHEC%20Models\CHEC_Rate%20Design%20Model.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T:\Users\Manuela\Documents\TANDEM%20ENERGY%20SERVICES%20INC\Documents\Hearst\RateMaker\Hearst_RMpils%202010EDR.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iskstation\tesi\Documents%20and%20Settings\martine\Local%20Settings\Temporary%20Internet%20Files\Content.IE5\4JL8EBEO\Finance\Rates\RATE%20APPLICATION%20-%202009\ERA%20Model%20Info\2009%20Model\RateMak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ACTIVE%20APPLICATIONS\API_2020_COS\Shared%20Files\API%202019%20CoS%20Data%20Vault.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2.%20TESI%20CODES%20&amp;%20POLICIES\Minimum%20Filing%20Requirements\2017%20Minimum%20Filing%20Requirements\2017_Filing_Requirements_Chapter2_Appendice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kimda\Downloads\Appendices_removed.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1\Departments\API%202015%20REG%20COS\Chap_2_App\Filing_Requirements_Chapter2_Appendices_for%202014.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iskstation\tesi\Users\Manuela\AppData\Local\Microsoft\Windows\Temporary%20Internet%20Files\Content.Outlook\7VFETQWL\CHEC_Rate%20Design%20Master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3%20Electricity%20Rates/$Models/Final%202013%20IRM%20R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0.Admin"/>
      <sheetName val="P1.UCC"/>
      <sheetName val="P2.CEC"/>
      <sheetName val="P3.Interest"/>
      <sheetName val="P4.LCF"/>
      <sheetName val="P5.Reserves"/>
      <sheetName val="P6.TxblIncome"/>
      <sheetName val="P7.CapitalTax"/>
      <sheetName val="P8.TotalPILs"/>
      <sheetName val="Y1.TaxRates"/>
      <sheetName val="Y2.CCA"/>
      <sheetName val="Z1.ModelVariables"/>
      <sheetName val="Z0.Disclaimer"/>
    </sheetNames>
    <sheetDataSet>
      <sheetData sheetId="0"/>
      <sheetData sheetId="1">
        <row r="13">
          <cell r="C13">
            <v>2010</v>
          </cell>
        </row>
      </sheetData>
      <sheetData sheetId="2">
        <row r="35">
          <cell r="N35">
            <v>131419.23125993941</v>
          </cell>
        </row>
      </sheetData>
      <sheetData sheetId="3">
        <row r="22">
          <cell r="F22">
            <v>860.65000000000009</v>
          </cell>
        </row>
      </sheetData>
      <sheetData sheetId="4"/>
      <sheetData sheetId="5">
        <row r="12">
          <cell r="F12">
            <v>41525</v>
          </cell>
        </row>
      </sheetData>
      <sheetData sheetId="6">
        <row r="19">
          <cell r="E19">
            <v>0</v>
          </cell>
        </row>
      </sheetData>
      <sheetData sheetId="7">
        <row r="88">
          <cell r="G88">
            <v>58113.1187400606</v>
          </cell>
        </row>
      </sheetData>
      <sheetData sheetId="8">
        <row r="15">
          <cell r="C15">
            <v>0</v>
          </cell>
        </row>
      </sheetData>
      <sheetData sheetId="9"/>
      <sheetData sheetId="10">
        <row r="12">
          <cell r="B12">
            <v>1.0000000000000001E-5</v>
          </cell>
        </row>
      </sheetData>
      <sheetData sheetId="11">
        <row r="10">
          <cell r="B10">
            <v>1</v>
          </cell>
        </row>
      </sheetData>
      <sheetData sheetId="12">
        <row r="10">
          <cell r="C10" t="str">
            <v xml:space="preserve">_x000D_
</v>
          </cell>
        </row>
        <row r="12">
          <cell r="C12" t="str">
            <v>2006 EDR Approved</v>
          </cell>
        </row>
      </sheetData>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2010"/>
      <sheetName val="App.2-AA_Capital Projects 2011"/>
      <sheetName val="App.2-AA_Capital Projects 2012"/>
      <sheetName val="App.2-AA_Capital Projects 2013"/>
      <sheetName val="App.2-AA_Capital Projects 2014"/>
      <sheetName val="App.2-AA_Capital Projects 2015"/>
      <sheetName val="App.2-AA_Capital Projects 2016"/>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efreshError="1">
        <row r="24">
          <cell r="E24">
            <v>2016</v>
          </cell>
        </row>
        <row r="28">
          <cell r="E28">
            <v>2010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LDC Info"/>
      <sheetName val="CurrentTariff"/>
      <sheetName val="Revenues at Curr Rates"/>
      <sheetName val="RATEBASE &amp; REV REQ -&gt;"/>
      <sheetName val="Rate Base"/>
      <sheetName val="Revenue Requirement"/>
      <sheetName val="COST ALLOC. &amp; RATE DESIGN -&gt;"/>
      <sheetName val="Cost Allocation &amp; RevAllocation"/>
      <sheetName val="RateDesign"/>
      <sheetName val="Loss Factor"/>
      <sheetName val="Rev_Reconciliation"/>
      <sheetName val="RATE RIDERS -&gt;"/>
      <sheetName val="SMRR"/>
      <sheetName val="DVA"/>
      <sheetName val="Summary of Tariffs"/>
      <sheetName val="RRWF -&gt;"/>
      <sheetName val="RRWF_Data_Input_Sheet"/>
      <sheetName val="RRWF_Rate_Base"/>
      <sheetName val="RRWF_Utility Income"/>
      <sheetName val="RRWF_Taxes_PILs"/>
      <sheetName val="RRWF_Cost_of_Capital"/>
      <sheetName val="RRWF_Rev_Def_Suff"/>
      <sheetName val=" RRWF_Rev_Reqt"/>
      <sheetName val="Update to COS Application"/>
      <sheetName val="CHEC_Rate Design Model"/>
    </sheetNames>
    <sheetDataSet>
      <sheetData sheetId="0"/>
      <sheetData sheetId="1">
        <row r="24">
          <cell r="E24">
            <v>2015</v>
          </cell>
        </row>
      </sheetData>
      <sheetData sheetId="2"/>
      <sheetData sheetId="3"/>
      <sheetData sheetId="4"/>
      <sheetData sheetId="5"/>
      <sheetData sheetId="6">
        <row r="26">
          <cell r="C26" t="e">
            <v>#VALUE!</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0.Admin"/>
      <sheetName val="P1.UCC"/>
      <sheetName val="P2.CEC"/>
      <sheetName val="P3.Interest"/>
      <sheetName val="P4.LCF"/>
      <sheetName val="P5.Reserves"/>
      <sheetName val="P6.TxblIncome"/>
      <sheetName val="P7.CapitalTax"/>
      <sheetName val="P8.TotalPILs"/>
      <sheetName val="Y1.TaxRates"/>
      <sheetName val="Y2.CCA"/>
      <sheetName val="Z1.ModelVariables"/>
      <sheetName val="Z0.Disclaimer"/>
    </sheetNames>
    <sheetDataSet>
      <sheetData sheetId="0"/>
      <sheetData sheetId="1">
        <row r="13">
          <cell r="C13">
            <v>2010</v>
          </cell>
        </row>
      </sheetData>
      <sheetData sheetId="2">
        <row r="35">
          <cell r="N35">
            <v>131419.23125993941</v>
          </cell>
        </row>
      </sheetData>
      <sheetData sheetId="3">
        <row r="22">
          <cell r="F22">
            <v>860.65000000000009</v>
          </cell>
        </row>
      </sheetData>
      <sheetData sheetId="4"/>
      <sheetData sheetId="5">
        <row r="12">
          <cell r="F12">
            <v>41525</v>
          </cell>
        </row>
      </sheetData>
      <sheetData sheetId="6">
        <row r="19">
          <cell r="E19">
            <v>0</v>
          </cell>
        </row>
      </sheetData>
      <sheetData sheetId="7">
        <row r="88">
          <cell r="G88">
            <v>58113.1187400606</v>
          </cell>
        </row>
      </sheetData>
      <sheetData sheetId="8">
        <row r="15">
          <cell r="C15">
            <v>0</v>
          </cell>
        </row>
      </sheetData>
      <sheetData sheetId="9"/>
      <sheetData sheetId="10">
        <row r="12">
          <cell r="B12">
            <v>1.0000000000000001E-5</v>
          </cell>
        </row>
      </sheetData>
      <sheetData sheetId="11">
        <row r="10">
          <cell r="B10">
            <v>1</v>
          </cell>
        </row>
      </sheetData>
      <sheetData sheetId="12">
        <row r="10">
          <cell r="C10" t="str">
            <v xml:space="preserve">_x000D_
</v>
          </cell>
        </row>
        <row r="13">
          <cell r="C13" t="str">
            <v>v1.02</v>
          </cell>
        </row>
      </sheetData>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A1.Admin"/>
      <sheetName val="A2.HistoricalBalances"/>
      <sheetName val="A3.CustomerClasses"/>
      <sheetName val="B1.GrossCapital"/>
      <sheetName val="B2.CapitalAmortization"/>
      <sheetName val="B3.NetCapital"/>
      <sheetName val="B4.OMA"/>
      <sheetName val="B5.DeferralBalances"/>
      <sheetName val="C1.LoadForecast"/>
      <sheetName val="C2.PassthruRates"/>
      <sheetName val="C3.DistRates"/>
      <sheetName val="C4.DistRevenue"/>
      <sheetName val="C5.ApprovedRecovery"/>
      <sheetName val="C6.ProposedRecoveries"/>
      <sheetName val="C7.RateRiders"/>
      <sheetName val="C8.ServiceRevenues"/>
      <sheetName val="C9.RevenueOffsets"/>
      <sheetName val="D1.RateBase"/>
      <sheetName val="D2.Debt"/>
      <sheetName val="D3.CapitalStructure"/>
      <sheetName val="E1.BridgeYrPL"/>
      <sheetName val="E2.TestYrPL"/>
      <sheetName val="E3.CapitalInfo"/>
      <sheetName val="E4.PILsResults"/>
      <sheetName val="F1.RevRequirement"/>
      <sheetName val="F2.DirectRevenues"/>
      <sheetName val="F3.CostAllocation"/>
      <sheetName val="F4.RevenueAllocation"/>
      <sheetName val="F5.RateDesign"/>
      <sheetName val="F6.RatesCheck"/>
      <sheetName val="F7.FinalRates"/>
      <sheetName val="F8.BillImpacts"/>
      <sheetName val="G1.BridgeYrProForma"/>
      <sheetName val="G2.TestYrProForma"/>
      <sheetName val="G3.TestYrNewRates"/>
      <sheetName val="G4.VarBS"/>
      <sheetName val="G5.VarPL"/>
      <sheetName val="G6.VarRateBase"/>
      <sheetName val="G7.VarSuffDef"/>
      <sheetName val="X11.RatesSched"/>
      <sheetName val="X12.PLtrend"/>
      <sheetName val="X13.PLvariances"/>
      <sheetName val="X14.BStrend"/>
      <sheetName val="X15.BSvariances"/>
      <sheetName val="X21.CapitalCont"/>
      <sheetName val="X22.RBtrend"/>
      <sheetName val="X23.RBvariances"/>
      <sheetName val="X71.RevSuffDef"/>
      <sheetName val="X72.RevenueReq"/>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13">
          <cell r="C13" t="str">
            <v>v1.02</v>
          </cell>
        </row>
      </sheetData>
      <sheetData sheetId="59"/>
      <sheetData sheetId="6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 val="2016 List"/>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Table of Contents"/>
      <sheetName val="0.1 LDC Info"/>
      <sheetName val="0.2 Customer Classes"/>
      <sheetName val="1.1 Trial Balance Summary"/>
      <sheetName val="1.2 TB Historical Balances"/>
      <sheetName val="1.3 TB Projected Balances"/>
      <sheetName val="1.4 TB Var Analysis"/>
      <sheetName val="3-VECC-24_2019JUNYTD"/>
      <sheetName val="1.5 TB Var Analysis-forCostDriv"/>
      <sheetName val="Exhibit 1 -&gt;"/>
      <sheetName val="Exhibit 2 -&gt;"/>
      <sheetName val="2.1. Rate Base Trend "/>
      <sheetName val="2.2 RateBase VarAnalysis"/>
      <sheetName val="2.3 System Access"/>
      <sheetName val="2.3 System Renewal"/>
      <sheetName val="2.3 System Service"/>
      <sheetName val="2.3 General Plan "/>
      <sheetName val="2.4. Var Capital Expenditures"/>
      <sheetName val="2.5 Summary of Cap Expenditures"/>
      <sheetName val="Changes to Model Made by BVV"/>
      <sheetName val="FIXED ASSET CONTINUITY STMT -&gt;"/>
      <sheetName val="2.6 Fixed Asset Cont Stmt"/>
      <sheetName val="BVV IR Changes"/>
      <sheetName val="APP 2-BA 2015"/>
      <sheetName val="2.6 FA Cont Stmt - DLI"/>
      <sheetName val="API Sum_Dep"/>
      <sheetName val="Appendix 2-BB Service Life  "/>
      <sheetName val="DEPRECIATION EXPENSES -&gt;"/>
      <sheetName val="2.9 Depreciation Expenses"/>
      <sheetName val="Dep Lives"/>
      <sheetName val="2.13 SQI"/>
      <sheetName val="App.2-D_Overhead"/>
      <sheetName val="Exhibit 3 -&gt;"/>
      <sheetName val="OPERATING REVENUES -&gt;"/>
      <sheetName val="3.1 Other Oper Rev Detail"/>
      <sheetName val="3.2 Other_Oper_Rev Sum"/>
      <sheetName val="LOAD FORECAST -&gt;"/>
      <sheetName val="3.10 Load Forecast Inputs"/>
      <sheetName val="3.11 LoadForecast"/>
      <sheetName val="3.11 LoadForecast_R1Split"/>
      <sheetName val="Exhibit 4 -&gt;"/>
      <sheetName val="OM&amp;A -&gt;"/>
      <sheetName val="2015 400k OM&amp;A Red"/>
      <sheetName val="4.1 OM&amp;A_Detailed_Analysis"/>
      <sheetName val="4.2 OM&amp;A_Summary_Analys"/>
      <sheetName val="4.3 OMA Programs"/>
      <sheetName val="DLI Maint Orders 2020"/>
      <sheetName val="4.4 OM&amp;A_Cost _Drivers"/>
      <sheetName val="4.5 Monthly Staff Lvl"/>
      <sheetName val="4.6 Yearly Staff Turnover"/>
      <sheetName val="4.7 Employee Costs"/>
      <sheetName val="4.8 Charitable Donations"/>
      <sheetName val="4.9 OM&amp;A_per_Cust_FTEE"/>
      <sheetName val="4.10 Regulatory_Costs"/>
      <sheetName val="4.11 Supplier Purchases"/>
      <sheetName val="4.12 PowerSupplExp ORIGSUB"/>
      <sheetName val="4.12 PowerSupplExpDNU"/>
      <sheetName val="4.13 Corp_Cost_Allocation"/>
      <sheetName val="4.14 Intervener OMA Cut Tool"/>
      <sheetName val="Exhibit 5 -&gt;"/>
      <sheetName val="5.1 Capital Structure"/>
      <sheetName val="5.2 Debt Instruments"/>
      <sheetName val="Exhibit 6 -&gt;"/>
      <sheetName val="6.1 Revenue Requirement"/>
      <sheetName val="6.2 Chg in RevReq"/>
      <sheetName val="6.3 Rev Deficiency Sufficie (2)"/>
      <sheetName val="6.3 Rev Deficiency Sufficie "/>
      <sheetName val="ROE Calcs -&gt;"/>
      <sheetName val="6.4 ROE"/>
      <sheetName val="6.5 OEB Input Appendices"/>
      <sheetName val="6.6 OEB ROE Summary"/>
      <sheetName val="6.8 Over_Under-earning Driv"/>
      <sheetName val="Exhibit 8 -&gt;"/>
      <sheetName val="Rate Design"/>
      <sheetName val="8.1 Loss Factors"/>
      <sheetName val="A. Cost Allocation &amp; RevAllocn"/>
      <sheetName val="2019 Equivalent Rates"/>
      <sheetName val="B. RateDesign"/>
      <sheetName val="E. Revenues at Curr Rates"/>
      <sheetName val="API 2020 RRRP Rate Design"/>
      <sheetName val="API 2020 Non-RRRP Rate Design"/>
      <sheetName val="C.1 Res Rate Design R1(i)"/>
      <sheetName val="DNUC.1 Res Rate Design R1(i)(2)"/>
      <sheetName val="C.2 Res Rate Design Seasonal"/>
      <sheetName val="D. Rev_Reconciliation"/>
      <sheetName val="F.Cost Allocation"/>
      <sheetName val="Intergrity Check"/>
      <sheetName val="Integrity Check"/>
      <sheetName val="4.12 PowerSupplExp"/>
      <sheetName val="Settlement Conference Tables"/>
      <sheetName val="BVV API Docs -&gt;"/>
      <sheetName val="14-Detail"/>
      <sheetName val="14-Summary"/>
      <sheetName val="15-Detail"/>
      <sheetName val="15-Summary"/>
      <sheetName val="16-Detail"/>
      <sheetName val="16-Summary"/>
      <sheetName val="17-Detail"/>
      <sheetName val="17-Sum"/>
      <sheetName val="18-Detail"/>
      <sheetName val="18-Sum"/>
      <sheetName val="API Detail_Dep"/>
      <sheetName val="API Detail_DepCIAC"/>
      <sheetName val="API Sum_DepCIAC"/>
      <sheetName val="2018 Co 80 AUC"/>
      <sheetName val="2018PCAOEBTBActual20190201"/>
      <sheetName val="2019 v1 PCA PL"/>
      <sheetName val="2019 V1 Adjustments"/>
      <sheetName val="2020 v1 PCA PL"/>
      <sheetName val="2020 V1 Adjustments"/>
    </sheetNames>
    <sheetDataSet>
      <sheetData sheetId="0"/>
      <sheetData sheetId="1"/>
      <sheetData sheetId="2">
        <row r="23">
          <cell r="E23">
            <v>2019</v>
          </cell>
        </row>
        <row r="25">
          <cell r="E25">
            <v>2020</v>
          </cell>
        </row>
        <row r="27">
          <cell r="E27">
            <v>2015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A_OldCGAAPDepExp_Yr1"/>
      <sheetName val="App.2-CB_NewCGAAP_DepExp_Yr1"/>
      <sheetName val="App.2-CC_DepExp_Yr2"/>
      <sheetName val="App.2-CD_DepExp_Yr3"/>
      <sheetName val="App.2-CE_DepExp_Yr4"/>
      <sheetName val="App.2-CF_DepExp_Yr5"/>
      <sheetName val="App.2-CG_DepExp_Yr6"/>
      <sheetName val="App.2-CH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KA_P_OPEB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row r="24">
          <cell r="E24">
            <v>2017</v>
          </cell>
        </row>
        <row r="26">
          <cell r="E26">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pp.2-IB_Load_Forecast"/>
      <sheetName val="App.2-P_Cost_Allocation"/>
      <sheetName val="App.2-PA_Res_Rate_Design"/>
      <sheetName val="App.2-V_Rev_Reconciliation"/>
      <sheetName val="App. 2-TS_Tariff"/>
      <sheetName val="App.2-W_Bill Impacts"/>
      <sheetName val="App.2-W_Bill Impacts_hidden"/>
      <sheetName val="lists"/>
      <sheetName val="lists2"/>
    </sheetNames>
    <sheetDataSet>
      <sheetData sheetId="0"/>
      <sheetData sheetId="1"/>
      <sheetData sheetId="2"/>
      <sheetData sheetId="3"/>
      <sheetData sheetId="4"/>
      <sheetData sheetId="5"/>
      <sheetData sheetId="6"/>
      <sheetData sheetId="7"/>
      <sheetData sheetId="8">
        <row r="1">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cell r="AL1" t="str">
            <v>Algoma Power Inc.</v>
          </cell>
        </row>
        <row r="2">
          <cell r="A2" t="str">
            <v>DISTRIBUTED GENERATION [DGEN]</v>
          </cell>
          <cell r="I2" t="str">
            <v>Distribution Volumetric Rate</v>
          </cell>
          <cell r="L2" t="str">
            <v>Total Loss Factor – Primary Metered Customer</v>
          </cell>
          <cell r="N2" t="str">
            <v>$</v>
          </cell>
          <cell r="O2" t="str">
            <v>$/kWh</v>
          </cell>
          <cell r="P2" t="str">
            <v>$</v>
          </cell>
          <cell r="Z2" t="str">
            <v>Account set up charge/change of occupancy charge</v>
          </cell>
          <cell r="AA2" t="str">
            <v>Administrative Billing Charge</v>
          </cell>
          <cell r="AL2" t="str">
            <v>Atikokan Hydro Inc.</v>
          </cell>
        </row>
        <row r="3">
          <cell r="A3" t="str">
            <v>EMBEDDED DISTRIBUTOR</v>
          </cell>
          <cell r="I3" t="str">
            <v>Distribution Volumetric Rate - $/kW of contracted amount</v>
          </cell>
          <cell r="L3" t="str">
            <v>Total Loss Factor – Primary Metered Customer &lt; 5,000 kW</v>
          </cell>
          <cell r="N3" t="str">
            <v>$/kWh</v>
          </cell>
          <cell r="O3" t="str">
            <v>$/kW</v>
          </cell>
          <cell r="P3" t="str">
            <v>%</v>
          </cell>
          <cell r="Z3" t="str">
            <v>Account set up charge/change of occupancy charge (plus credit agency costs if applicable – Residential)</v>
          </cell>
          <cell r="AA3" t="str">
            <v>Bell Canada Pole Rentals</v>
          </cell>
          <cell r="AL3" t="str">
            <v xml:space="preserve">Attawapiskat Power Corp. </v>
          </cell>
        </row>
        <row r="4">
          <cell r="A4" t="str">
            <v>EMBEDDED DISTRIBUTOR</v>
          </cell>
          <cell r="I4" t="str">
            <v>Distribution Wheeling Service Rate</v>
          </cell>
          <cell r="L4" t="str">
            <v>Total Loss Factor – Primary Metered Customer &gt; 5,000 kW</v>
          </cell>
          <cell r="N4" t="str">
            <v>$/kW</v>
          </cell>
          <cell r="O4" t="str">
            <v>$/kVA</v>
          </cell>
          <cell r="Z4" t="str">
            <v>Account set up charge/change of occupancy charge (plus credit agency costs if applicable)</v>
          </cell>
          <cell r="AA4" t="str">
            <v>Clearance Pole Attachment charge $/pole/year</v>
          </cell>
          <cell r="AL4" t="str">
            <v>Bluewater Power Distribution Corporation</v>
          </cell>
        </row>
        <row r="5">
          <cell r="A5" t="str">
            <v>FARMS - SINGLE PHASE ENERGY-BILLED [F1]</v>
          </cell>
          <cell r="I5" t="str">
            <v>Electricity Rate</v>
          </cell>
          <cell r="L5" t="str">
            <v>Total Loss Factor – Secondary Metered Customer</v>
          </cell>
          <cell r="N5" t="str">
            <v>$/kVA</v>
          </cell>
          <cell r="Z5" t="str">
            <v>Arrears certificate</v>
          </cell>
          <cell r="AA5" t="str">
            <v>Collection of account charge – no disconnection</v>
          </cell>
          <cell r="AL5" t="str">
            <v>Brant County Power Inc.</v>
          </cell>
        </row>
        <row r="6">
          <cell r="A6" t="str">
            <v>FARMS - THREE PHASE ENERGY-BILLED [F3]</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cell r="AL6" t="str">
            <v>Brantford Power Inc.</v>
          </cell>
        </row>
        <row r="7">
          <cell r="A7" t="str">
            <v>GENERAL SERVICE - COMMERCIAL</v>
          </cell>
          <cell r="I7" t="str">
            <v>Electricity Rate - First 250 kWh</v>
          </cell>
          <cell r="L7">
            <v>0</v>
          </cell>
          <cell r="Z7">
            <v>0</v>
          </cell>
          <cell r="AA7">
            <v>0</v>
          </cell>
          <cell r="AL7" t="str">
            <v>Burlington Hydro Inc.</v>
          </cell>
        </row>
        <row r="8">
          <cell r="A8" t="str">
            <v>GENERAL SERVICE - INSTITUTIONAL</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cell r="AL8" t="str">
            <v>Cambridge and North Dumfries Hydro Inc.</v>
          </cell>
        </row>
        <row r="9">
          <cell r="A9" t="str">
            <v>GENERAL SERVICE 1,000 TO 2,999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cell r="AL9" t="str">
            <v>Canadian Niagara Power Inc.</v>
          </cell>
        </row>
        <row r="10">
          <cell r="A10" t="str">
            <v>GENERAL SERVICE 1,000 TO 4,999 KW</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cell r="AL10" t="str">
            <v>Centre Wellington Hydro Ltd.</v>
          </cell>
        </row>
        <row r="11">
          <cell r="A11" t="str">
            <v>GENERAL SERVICE 1,000 TO 4,999 KW - INTERVAL METERS</v>
          </cell>
          <cell r="I11" t="str">
            <v>Electricity Rate First 6,000 kWh</v>
          </cell>
          <cell r="L11" t="str">
            <v>Distribution Loss Factor - Primary Metered Customer &lt; 5,000 kW</v>
          </cell>
          <cell r="Z11" t="str">
            <v>Credit check (plus credit agency costs)</v>
          </cell>
          <cell r="AA11" t="str">
            <v>Credit Card Convenience Charge</v>
          </cell>
          <cell r="AL11" t="str">
            <v>Chapleau Public Utilities Corporation</v>
          </cell>
        </row>
        <row r="12">
          <cell r="A12" t="str">
            <v>GENERAL SERVICE 1,000 TO 4,999 KW (CO-GENERATION)</v>
          </cell>
          <cell r="I12" t="str">
            <v>Electricity Rate Next 1,500 kWh</v>
          </cell>
          <cell r="L12" t="str">
            <v>Distribution Loss Factor - Primary Metered Customer &gt; 5,000 kW</v>
          </cell>
          <cell r="Z12" t="str">
            <v>Credit reference Letter</v>
          </cell>
          <cell r="AA12" t="str">
            <v>Disconnect/Reconnect at meter – after regular hours</v>
          </cell>
          <cell r="AL12" t="str">
            <v>Clinton Power Corporation</v>
          </cell>
        </row>
        <row r="13">
          <cell r="A13" t="str">
            <v>GENERAL SERVICE 1,500 TO 4,999 KW</v>
          </cell>
          <cell r="I13" t="str">
            <v>General Service 1,500 to 4,999 kW customer</v>
          </cell>
          <cell r="L13">
            <v>0</v>
          </cell>
          <cell r="Z13">
            <v>0</v>
          </cell>
          <cell r="AA13">
            <v>0</v>
          </cell>
          <cell r="AL13" t="str">
            <v>COLLUS Power Corporation</v>
          </cell>
        </row>
        <row r="14">
          <cell r="A14" t="str">
            <v>GENERAL SERVICE 2,500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cell r="AL14" t="str">
            <v>Cooperative Hydro Embrun Inc.</v>
          </cell>
        </row>
        <row r="15">
          <cell r="A15" t="str">
            <v>GENERAL SERVICE 3,000 TO 4,999 KW</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cell r="AL15" t="str">
            <v>E.L.K. Energy Inc.</v>
          </cell>
        </row>
        <row r="16">
          <cell r="A16" t="str">
            <v>GENERAL SERVICE 3,000 TO 4,999 KW - INTERMEDIATE USE</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cell r="AL16" t="str">
            <v>Enersource Hydro Mississauga Inc.</v>
          </cell>
        </row>
        <row r="17">
          <cell r="A17" t="str">
            <v>GENERAL SERVICE 3,000 TO 4,999 KW - INTERVAL METERED</v>
          </cell>
          <cell r="I17" t="str">
            <v>Green Energy Act Plan Funding Adder</v>
          </cell>
          <cell r="Z17" t="str">
            <v>Dispute Test – Commercial TT -- MC</v>
          </cell>
          <cell r="AA17" t="str">
            <v>Disconnect/Reconnect Charge – At Meter – After Hours</v>
          </cell>
          <cell r="AL17" t="str">
            <v>Entegrus Powerlines Inc.</v>
          </cell>
        </row>
        <row r="18">
          <cell r="A18" t="str">
            <v>GENERAL SERVICE 3,000 TO 4,999 KW - TIME OF USE</v>
          </cell>
          <cell r="I18" t="str">
            <v>Green Energy Act Plan Funding Adder - effective April 1, 2013 until March 31, 2014</v>
          </cell>
          <cell r="Z18" t="str">
            <v>Dispute Test – Residential</v>
          </cell>
          <cell r="AA18" t="str">
            <v>Disconnect/Reconnect Charge – At Meter – During Regular Hours</v>
          </cell>
          <cell r="AL18" t="str">
            <v>ENWIN Utilities Ltd.</v>
          </cell>
        </row>
        <row r="19">
          <cell r="A19" t="str">
            <v>GENERAL SERVICE 50 TO 1,000 KW</v>
          </cell>
          <cell r="I19" t="str">
            <v>Green Energy Act Plan Funding Adder - effective April 1, 2014 until March 31, 2015</v>
          </cell>
          <cell r="Z19" t="str">
            <v>Duplicate Invoices for previous billing</v>
          </cell>
          <cell r="AA19" t="str">
            <v>Disconnect/Reconnect Charge – At Pole – After Hours</v>
          </cell>
          <cell r="AL19" t="str">
            <v>Erie Thames Powerlines Corporation</v>
          </cell>
        </row>
        <row r="20">
          <cell r="A20" t="str">
            <v>GENERAL SERVICE 50 TO 1,000 KW - INTERVAL METERS</v>
          </cell>
          <cell r="I20" t="str">
            <v>ICM Rate Rider (2014) - in effect until the effective date of the next cost of service rates</v>
          </cell>
          <cell r="Z20" t="str">
            <v>Easement Letter</v>
          </cell>
          <cell r="AA20" t="str">
            <v>Disconnect/Reconnect Charge – At Pole – During Regular Hours</v>
          </cell>
          <cell r="AL20" t="str">
            <v>Espanola Regional Hydro Distribution Corporation</v>
          </cell>
        </row>
        <row r="21">
          <cell r="A21" t="str">
            <v>GENERAL SERVICE 50 TO 1,000 KW - NON INTERVAL METERS</v>
          </cell>
          <cell r="I21" t="str">
            <v>Low Voltage Service Charge</v>
          </cell>
          <cell r="Z21" t="str">
            <v>Income Tax Letter</v>
          </cell>
          <cell r="AA21" t="str">
            <v>Disconnect/Reconnect Charges for non payment of account - At Meter After Hours</v>
          </cell>
          <cell r="AL21" t="str">
            <v>Essex Powerlines Corporation</v>
          </cell>
        </row>
        <row r="22">
          <cell r="A22" t="str">
            <v>GENERAL SERVICE 50 TO 1,499 KW</v>
          </cell>
          <cell r="I22" t="str">
            <v>Low Voltage Service Rate</v>
          </cell>
          <cell r="Z22" t="str">
            <v>Interval Meter Interrogation</v>
          </cell>
          <cell r="AA22" t="str">
            <v>Disconnect/Reconnect charges for non payment of account – at meter after regular hours</v>
          </cell>
          <cell r="AL22" t="str">
            <v>Festival Hydro Inc.</v>
          </cell>
        </row>
        <row r="23">
          <cell r="A23" t="str">
            <v>GENERAL SERVICE 50 TO 1,499 KW - INTERVAL METERED</v>
          </cell>
          <cell r="I23" t="str">
            <v>Low Voltage Volumetric Rate</v>
          </cell>
          <cell r="Z23" t="str">
            <v>Interval meter request change</v>
          </cell>
          <cell r="AA23" t="str">
            <v>Disconnect/Reconnect Charges for non payment of account - At Meter During Regular Hours</v>
          </cell>
          <cell r="AL23" t="str">
            <v>Fort Albany Power Corporation</v>
          </cell>
        </row>
        <row r="24">
          <cell r="A24" t="str">
            <v>GENERAL SERVICE 50 TO 2,499 KW</v>
          </cell>
          <cell r="I24" t="str">
            <v>LRAM Rate Rider - Effective Until April 30, 2015</v>
          </cell>
          <cell r="Z24" t="str">
            <v>Legal letter</v>
          </cell>
          <cell r="AA24" t="str">
            <v>Disconnect/Reconnect charges for non payment of account – at meter during regular hours</v>
          </cell>
          <cell r="AL24" t="str">
            <v>Fort Frances Power Corporation</v>
          </cell>
        </row>
        <row r="25">
          <cell r="A25" t="str">
            <v>GENERAL SERVICE 50 TO 2,999 KW</v>
          </cell>
          <cell r="I25" t="str">
            <v>Minimum Distribution Charge - per KW of maximum billing demand in the previous 11 months</v>
          </cell>
          <cell r="Z25" t="str">
            <v>Legal letter charge</v>
          </cell>
          <cell r="AA25" t="str">
            <v>Disconnect/Reconnect charges for non payment of account – at pole after regular hours</v>
          </cell>
          <cell r="AL25" t="str">
            <v>Greater Sudbury Hydro Inc.</v>
          </cell>
        </row>
        <row r="26">
          <cell r="A26" t="str">
            <v>GENERAL SERVICE 50 TO 2,999 KW - INTERVAL METERED</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cell r="AL26" t="str">
            <v>Grimsby Power Inc.</v>
          </cell>
        </row>
        <row r="27">
          <cell r="A27" t="str">
            <v>GENERAL SERVICE 50 TO 2,999 KW - TIME OF USE</v>
          </cell>
          <cell r="I27" t="str">
            <v>Monthly Distribution Wheeling Service Rate - Hydro One Networks</v>
          </cell>
          <cell r="Z27" t="str">
            <v>Notification charge</v>
          </cell>
          <cell r="AA27" t="str">
            <v>Disconnect/Reconnection for &gt;300 volts - after regular hours</v>
          </cell>
          <cell r="AL27" t="str">
            <v>Guelph Hydro Electric Systems Inc.</v>
          </cell>
        </row>
        <row r="28">
          <cell r="A28" t="str">
            <v>GENERAL SERVICE 50 TO 4,999 KW</v>
          </cell>
          <cell r="I28" t="str">
            <v>Monthly Distribution Wheeling Service Rate - Shared LV Line</v>
          </cell>
          <cell r="Z28" t="str">
            <v>Pulling Post Dated Cheques</v>
          </cell>
          <cell r="AA28" t="str">
            <v>Disconnect/Reconnection for &gt;300 volts - during regular hours</v>
          </cell>
          <cell r="AL28" t="str">
            <v>Haldimand County Hydro Inc.</v>
          </cell>
        </row>
        <row r="29">
          <cell r="A29" t="str">
            <v>GENERAL SERVICE 50 TO 4,999 KW - INTERVAL METERED</v>
          </cell>
          <cell r="I29" t="str">
            <v>Monthly Distribution Wheeling Service Rate - Waterloo North Hydro</v>
          </cell>
          <cell r="Z29" t="str">
            <v>Request for other billing information</v>
          </cell>
          <cell r="AA29" t="str">
            <v>Disposal of Concrete Poles</v>
          </cell>
          <cell r="AL29" t="str">
            <v>Halton Hills Hydro Inc.</v>
          </cell>
        </row>
        <row r="30">
          <cell r="A30" t="str">
            <v>GENERAL SERVICE 50 TO 4,999 KW - TIME OF USE</v>
          </cell>
          <cell r="I30" t="str">
            <v>Rate Rider for Application of Tax Change - effective until April 30, 2015</v>
          </cell>
          <cell r="Z30" t="str">
            <v>Returned cheque (plus bank charges)</v>
          </cell>
          <cell r="AA30" t="str">
            <v>Dispute Test – Commercial TT -- MC</v>
          </cell>
          <cell r="AL30" t="str">
            <v>Hearst Power Distribution Company Limited</v>
          </cell>
        </row>
        <row r="31">
          <cell r="A31" t="str">
            <v>GENERAL SERVICE 50 TO 4,999 KW (COGENERATION)</v>
          </cell>
          <cell r="I31" t="str">
            <v>Rate Rider for Application of Tax Change - effective until December 31, 2014</v>
          </cell>
          <cell r="Z31" t="str">
            <v>Returned cheque charge (plus bank charges)</v>
          </cell>
          <cell r="AA31" t="str">
            <v>Install/Remove load control device – after regular hours</v>
          </cell>
          <cell r="AL31" t="str">
            <v>Horizon Utilities Corporation</v>
          </cell>
        </row>
        <row r="32">
          <cell r="A32" t="str">
            <v>GENERAL SERVICE 50 TO 4,999 KW (FORMERLY TIME OF USE)</v>
          </cell>
          <cell r="I32" t="str">
            <v>Rate Rider for Application of Tax Change (2014) - effective until April 30, 2015</v>
          </cell>
          <cell r="Z32" t="str">
            <v>Special Billing Service (aggregation)</v>
          </cell>
          <cell r="AA32" t="str">
            <v>Install/Remove load control device – during regular hours</v>
          </cell>
          <cell r="AL32" t="str">
            <v>Hydro 2000 Inc.</v>
          </cell>
        </row>
        <row r="33">
          <cell r="A33" t="str">
            <v>GENERAL SERVICE 50 TO 499 KW</v>
          </cell>
          <cell r="I33" t="str">
            <v>Rate Rider for Application of Tax Change (per connection) - effective until April 30, 2015</v>
          </cell>
          <cell r="Z33" t="str">
            <v>Special Billing Service (sub-metering charge per meter)</v>
          </cell>
          <cell r="AA33" t="str">
            <v>Interval Meter Interrogation</v>
          </cell>
          <cell r="AL33" t="str">
            <v>Hydro Hawkesbury Inc.</v>
          </cell>
        </row>
        <row r="34">
          <cell r="A34" t="str">
            <v>GENERAL SERVICE 50 TO 699 KW</v>
          </cell>
          <cell r="I34" t="str">
            <v>Rate Rider for CGAAP Accounting Changes (2013) - effective until April 30, 2017</v>
          </cell>
          <cell r="Z34" t="str">
            <v>Special meter reads</v>
          </cell>
          <cell r="AA34" t="str">
            <v>Interval Meter Load Management Tool Charge $/month</v>
          </cell>
          <cell r="AL34" t="str">
            <v>Hydro One Brampton Networks Inc.</v>
          </cell>
        </row>
        <row r="35">
          <cell r="A35" t="str">
            <v>GENERAL SERVICE 50 TO 999 KW</v>
          </cell>
          <cell r="I35" t="str">
            <v>Rate Rider for Deferral/Variance Account (2012) - effective unitl April 30, 2016</v>
          </cell>
          <cell r="Z35" t="str">
            <v>Statement of Account</v>
          </cell>
          <cell r="AA35" t="str">
            <v>Interval meter request change</v>
          </cell>
          <cell r="AL35" t="str">
            <v>Hydro One Networks Inc.</v>
          </cell>
        </row>
        <row r="36">
          <cell r="A36" t="str">
            <v>GENERAL SERVICE 50 TO 999 KW - INTERVAL METERED</v>
          </cell>
          <cell r="I36" t="str">
            <v>Rate Rider for Deferral/Variance Account Disposition – effective until April 30, 2015</v>
          </cell>
          <cell r="Z36" t="str">
            <v>Unprocessed Payment Charge (plus bank charges)</v>
          </cell>
          <cell r="AA36" t="str">
            <v>Late Payment – per annum</v>
          </cell>
          <cell r="AL36" t="str">
            <v>Hydro Ottawa Limited</v>
          </cell>
        </row>
        <row r="37">
          <cell r="A37" t="str">
            <v>GENERAL SERVICE 500 TO 4,999 KW</v>
          </cell>
          <cell r="I37" t="str">
            <v>Rate Rider for Deferral/Variance Account Disposition (2012) - effective until April 30, 2016</v>
          </cell>
          <cell r="AA37" t="str">
            <v>Late Payment – per month</v>
          </cell>
          <cell r="AL37" t="str">
            <v>Innisfil Hydro Distribution Systems Limited</v>
          </cell>
        </row>
        <row r="38">
          <cell r="A38" t="str">
            <v>GENERAL SERVICE 700 TO 4,999 KW</v>
          </cell>
          <cell r="I38" t="str">
            <v>Rate Rider for Deferral/Variance Account Disposition (2013) - effective until April 30, 2014</v>
          </cell>
          <cell r="AA38" t="str">
            <v>Layout fees</v>
          </cell>
          <cell r="AL38" t="str">
            <v>Kashechewan Power Corporation</v>
          </cell>
        </row>
        <row r="39">
          <cell r="A39" t="str">
            <v>GENERAL SERVICE DEMAND BILLED (50 KW AND ABOVE) [GSD]</v>
          </cell>
          <cell r="I39" t="str">
            <v>Rate Rider for Deferral/Variance Account Disposition (2014) - effective until April 28, 2016</v>
          </cell>
          <cell r="AA39" t="str">
            <v>Meter dispute charge plus Measurement Canada fees (if meter found correct)</v>
          </cell>
          <cell r="AL39" t="str">
            <v>Kenora Hydro Electric Corporation Ltd.</v>
          </cell>
        </row>
        <row r="40">
          <cell r="A40" t="str">
            <v>GENERAL SERVICE ENERGY BILLED (LESS THAN 50 KW) [GSE-METERED]</v>
          </cell>
          <cell r="I40" t="str">
            <v>Rate Rider for Deferral/Variance Account Disposition (2014) - effective until April 30, 2015</v>
          </cell>
          <cell r="AA40" t="str">
            <v>Meter Interrogation Charge</v>
          </cell>
          <cell r="AL40" t="str">
            <v>Kingston Hydro Corporation</v>
          </cell>
        </row>
        <row r="41">
          <cell r="A41" t="str">
            <v>GENERAL SERVICE ENERGY BILLED (LESS THAN TO 50 KW) [GSE-UNMETERED]</v>
          </cell>
          <cell r="I41" t="str">
            <v>Rate Rider for Deferral/Variance Account Disposition (2014) - effective until Decembeer 31, 2015</v>
          </cell>
          <cell r="AA41" t="str">
            <v>Missed Service Appointment</v>
          </cell>
          <cell r="AL41" t="str">
            <v>Kitchener-Wilmot Hydro Inc.</v>
          </cell>
        </row>
        <row r="42">
          <cell r="A42" t="str">
            <v>GENERAL SERVICE EQUAL TO OR GREATER THAN 1,500 KW</v>
          </cell>
          <cell r="I42" t="str">
            <v>Rate Rider for Deferral/Variance Account Disposition (2014) - effective until December 30, 2015</v>
          </cell>
          <cell r="AA42" t="str">
            <v>Norfolk Pole Rentals – Billed</v>
          </cell>
          <cell r="AL42" t="str">
            <v>Lakefront Utilities Inc.</v>
          </cell>
        </row>
        <row r="43">
          <cell r="A43" t="str">
            <v>GENERAL SERVICE EQUAL TO OR GREATER THAN 1,500 KW - INTERVAL METERED</v>
          </cell>
          <cell r="I43" t="str">
            <v>Rate Rider for Deferral/Variance Account Disposition (2014) - effective until December 31, 2014</v>
          </cell>
          <cell r="AA43" t="str">
            <v>Optional Interval/TOU Meter charge $/month</v>
          </cell>
          <cell r="AL43" t="str">
            <v>Lakeland Power Distribution Ltd.</v>
          </cell>
        </row>
        <row r="44">
          <cell r="A44" t="str">
            <v>GENERAL SERVICE GREATER THAN 1,000 KW</v>
          </cell>
          <cell r="I44" t="str">
            <v>Rate Rider for Deferral/Variance Account Disposition (2014) - effective until December 31, 2015</v>
          </cell>
          <cell r="AA44" t="str">
            <v>Overtime Locate</v>
          </cell>
          <cell r="AL44" t="str">
            <v>London Hydro Inc.</v>
          </cell>
        </row>
        <row r="45">
          <cell r="A45" t="str">
            <v>GENERAL SERVICE GREATER THAN 50 kW - WMP</v>
          </cell>
          <cell r="I45" t="str">
            <v>Rate Rider for Deferral/Variance Account Dispositon (2012) - effective until April 30, 2016</v>
          </cell>
          <cell r="AA45" t="str">
            <v>Owner Requested Disconnection/Reconnection – after regular hours</v>
          </cell>
          <cell r="AL45" t="str">
            <v>Midland Power Utility Corporation</v>
          </cell>
        </row>
        <row r="46">
          <cell r="A46" t="str">
            <v>GENERAL SERVICE INTERMEDIATE 1,000 TO 4,999 KW</v>
          </cell>
          <cell r="I46" t="str">
            <v>Rate Rider for Disposition of Accounting Changes Under CGAAP Account 1576 - effective until April 30, 2016</v>
          </cell>
          <cell r="AA46" t="str">
            <v>Owner Requested Disconnection/Reconnection – during regular hours</v>
          </cell>
          <cell r="AL46" t="str">
            <v>Milton Hydro Distribution inc.</v>
          </cell>
        </row>
        <row r="47">
          <cell r="A47" t="str">
            <v>GENERAL SERVICE INTERMEDIATE RATE CLASS 1,000 TO 4,999 KW (FORMERLY GENERAL SERVICE &gt; 50 KW CUSTOMERS)</v>
          </cell>
          <cell r="I47" t="str">
            <v>Rate Rider for Disposition of Deferral/Variance Accounts (2010) - effective until December 31, 2014</v>
          </cell>
          <cell r="AA47" t="str">
            <v>Returned cheque (plus bank charges)</v>
          </cell>
          <cell r="AL47" t="str">
            <v>Newmarket - Tay Power Distribution Ltd.</v>
          </cell>
        </row>
        <row r="48">
          <cell r="A48" t="str">
            <v>GENERAL SERVICE INTERMEDIATE RATE CLASS 1,000 TO 4,999 KW (FORMERLY LARGE USE CUSTOMERS)</v>
          </cell>
          <cell r="I48" t="str">
            <v>Rate Rider for Disposition of Deferral/Variance Accounts (2011) - effective until April 30, 2015</v>
          </cell>
          <cell r="AA48" t="str">
            <v>Rural system expansion / line connection fee</v>
          </cell>
          <cell r="AL48" t="str">
            <v>Niagara Peninsula Energy Inc.</v>
          </cell>
        </row>
        <row r="49">
          <cell r="A49" t="str">
            <v>GENERAL SERVICE LESS THAN 50 KW</v>
          </cell>
          <cell r="I49" t="str">
            <v>Rate Rider for Disposition of Deferral/Variance Accounts (2011) - effective until April 30, 2016</v>
          </cell>
          <cell r="AA49" t="str">
            <v>Same Day Open Trench</v>
          </cell>
          <cell r="AL49" t="str">
            <v>Niagara-on-the-Lake Hydro Inc.</v>
          </cell>
        </row>
        <row r="50">
          <cell r="A50" t="str">
            <v>GENERAL SERVICE LESS THAN 50 KW - SINGLE PHASE ENERGY-BILLED [G1]</v>
          </cell>
          <cell r="I50" t="str">
            <v>Rate Rider for Disposition of Deferral/Variance Accounts (2012) - effective until April 30, 2014</v>
          </cell>
          <cell r="AA50" t="str">
            <v>Scheduled Day Open Trench</v>
          </cell>
          <cell r="AL50" t="str">
            <v>Norfolk Power Distribution Inc.</v>
          </cell>
        </row>
        <row r="51">
          <cell r="A51" t="str">
            <v>GENERAL SERVICE LESS THAN 50 KW - THREE PHASE ENERGY-BILLED [G3]</v>
          </cell>
          <cell r="I51" t="str">
            <v>Rate Rider for Disposition of Deferral/Variance Accounts (2012) - effective until April 30, 2015</v>
          </cell>
          <cell r="AA51" t="str">
            <v>Service call – after regular hours</v>
          </cell>
          <cell r="AL51" t="str">
            <v>North Bay Hydro Distribution Limited</v>
          </cell>
        </row>
        <row r="52">
          <cell r="A52" t="str">
            <v>GENERAL SERVICE LESS THAN 50 KW - TRANSMISSION CLASS ENERGY-BILLED [T]</v>
          </cell>
          <cell r="I52" t="str">
            <v>Rate Rider for Disposition of Deferral/Variance Accounts (2012) - effective until April 30, 2016</v>
          </cell>
          <cell r="AA52" t="str">
            <v>Service call – customer owned equipment</v>
          </cell>
          <cell r="AL52" t="str">
            <v>Northern Ontario Wires Inc.</v>
          </cell>
        </row>
        <row r="53">
          <cell r="A53" t="str">
            <v>GENERAL SERVICE LESS THAN 50 KW - URBAN ENERGY-BILLED [UG]</v>
          </cell>
          <cell r="I53" t="str">
            <v>Rate Rider for Disposition of Deferral/Variance Accounts (2012) - effective until August 31, 2014</v>
          </cell>
          <cell r="AA53" t="str">
            <v>Service Call – Customer-owned Equipment – After Regular Hours</v>
          </cell>
          <cell r="AL53" t="str">
            <v>Oakville Hydro Electricity Distribution Inc.</v>
          </cell>
        </row>
        <row r="54">
          <cell r="A54" t="str">
            <v>GENERAL SERVICE SINGLE PHASE - G1</v>
          </cell>
          <cell r="I54" t="str">
            <v>Rate Rider for Disposition of Deferral/Variance Accounts (2012) - effective until December 31, 2015</v>
          </cell>
          <cell r="AA54" t="str">
            <v>Service Call – Customer-owned Equipment – During Regular Hours</v>
          </cell>
          <cell r="AL54" t="str">
            <v>Orangeville Hydro Limited</v>
          </cell>
        </row>
        <row r="55">
          <cell r="A55" t="str">
            <v>GENERAL SERVICE THREE PHASE - G3</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cell r="AL55" t="str">
            <v>Orillia Power Distribution Corporation</v>
          </cell>
        </row>
        <row r="56">
          <cell r="A56" t="str">
            <v>INTERMEDIATE USERS</v>
          </cell>
          <cell r="I56" t="str">
            <v>Rate Rider for Disposition of Deferral/Variance Accounts (2012) – effective until December 31, 2016 Applicable only in the former service area of Clinton Power</v>
          </cell>
          <cell r="AA56" t="str">
            <v>Service Layout - Commercial</v>
          </cell>
          <cell r="AL56" t="str">
            <v>Oshawa PUC Networks Inc.</v>
          </cell>
        </row>
        <row r="57">
          <cell r="A57" t="str">
            <v>INTERMEDIATE WITH SELF GENERATION</v>
          </cell>
          <cell r="I57" t="str">
            <v>Rate Rider for Disposition of Deferral/Variance Accounts (2012) - effective until January 31, 2014</v>
          </cell>
          <cell r="AA57" t="str">
            <v>Service Layout - ResidentiaI</v>
          </cell>
          <cell r="AL57" t="str">
            <v>Ottawa River Power Corporation</v>
          </cell>
        </row>
        <row r="58">
          <cell r="A58" t="str">
            <v>LARGE USE</v>
          </cell>
          <cell r="I58" t="str">
            <v>Rate Rider for Disposition of Deferral/Variance Accounts (2012) - effective until June 30, 2014</v>
          </cell>
          <cell r="AA58" t="str">
            <v>Special Billing Service (sub-metering charge per meter)</v>
          </cell>
          <cell r="AL58" t="str">
            <v>Parry Sound Power Corporation</v>
          </cell>
        </row>
        <row r="59">
          <cell r="A59" t="str">
            <v>LARGE USE - 3TS</v>
          </cell>
          <cell r="I59" t="str">
            <v>Rate Rider for Disposition of Deferral/Variance Accounts (2013) - Applicable only to Wholesale Market Participants - effective until April 30, 2015</v>
          </cell>
          <cell r="AA59" t="str">
            <v>Special meter reads</v>
          </cell>
          <cell r="AL59" t="str">
            <v>Peterborough Distribution Incorporated</v>
          </cell>
        </row>
        <row r="60">
          <cell r="A60" t="str">
            <v>LARGE USE - FORD ANNEX</v>
          </cell>
          <cell r="I60" t="str">
            <v>Rate Rider for Disposition of Deferral/Variance Accounts (2013) - effective until April 30, 2014</v>
          </cell>
          <cell r="AA60" t="str">
            <v>Specific Charge for Access to the Power Poles - $/pole/year</v>
          </cell>
          <cell r="AL60" t="str">
            <v>PowerStream Inc.</v>
          </cell>
        </row>
        <row r="61">
          <cell r="A61" t="str">
            <v>LARGE USE - REGULAR</v>
          </cell>
          <cell r="I61" t="str">
            <v>Rate Rider for Disposition of Deferral/Variance Accounts (2013) - effective until April 30, 2015</v>
          </cell>
          <cell r="AA61" t="str">
            <v>Specific Charge for Bell Canada Access to the Power Poles – per pole/year</v>
          </cell>
          <cell r="AL61" t="str">
            <v>PUC Distribution Inc.</v>
          </cell>
        </row>
        <row r="62">
          <cell r="A62" t="str">
            <v>LARGE USE &gt; 5000 KW</v>
          </cell>
          <cell r="I62" t="str">
            <v>Rate Rider for Disposition of Deferral/Variance Accounts (2013) - effective until April 30, 2015, not applicable to Wholesale Market Participants</v>
          </cell>
          <cell r="AA62" t="str">
            <v>Switching for company maintenance – Charge based on Time and Materials</v>
          </cell>
          <cell r="AL62" t="str">
            <v>Renfrew Hydro Inc.</v>
          </cell>
        </row>
        <row r="63">
          <cell r="A63" t="str">
            <v>microFIT</v>
          </cell>
          <cell r="I63" t="str">
            <v>Rate Rider for Disposition of Deferral/Variance Accounts (2013) - effective until April 30, 2017</v>
          </cell>
          <cell r="AA63" t="str">
            <v>Temporary Service – Install &amp; remove – overhead – no transformer</v>
          </cell>
          <cell r="AL63" t="str">
            <v>Rideau St. Lawrence Distribution Inc.</v>
          </cell>
        </row>
        <row r="64">
          <cell r="A64" t="str">
            <v>RESIDENTIAL</v>
          </cell>
          <cell r="I64" t="str">
            <v>Rate Rider for Disposition of Deferral/Variance Accounts (2013) - effective until August 31, 2014</v>
          </cell>
          <cell r="AA64" t="str">
            <v>Temporary Service – Install &amp; remove – overhead – with transformer</v>
          </cell>
          <cell r="AL64" t="str">
            <v>Sioux Lookout Hydro Inc.</v>
          </cell>
        </row>
        <row r="65">
          <cell r="A65" t="str">
            <v>RESIDENTIAL - HENSALL</v>
          </cell>
          <cell r="I65" t="str">
            <v>Rate Rider for Disposition of Deferral/Variance Accounts (2013) - effective until December 31, 2014</v>
          </cell>
          <cell r="AA65" t="str">
            <v>Temporary Service – Install &amp; remove – underground – no transformer</v>
          </cell>
          <cell r="AL65" t="str">
            <v>St. Thomas Energy Inc.</v>
          </cell>
        </row>
        <row r="66">
          <cell r="A66" t="str">
            <v>RESIDENTIAL - HIGH DENSITY [R1]</v>
          </cell>
          <cell r="I66" t="str">
            <v>Rate Rider for Disposition of Deferral/Variance Accounts (2013) - effective until May 31, 2014</v>
          </cell>
          <cell r="AA66" t="str">
            <v>Temporary service install &amp; remove – overhead – no transformer</v>
          </cell>
          <cell r="AL66" t="str">
            <v>Thunder Bay Hydro Electricity Distribution Inc.</v>
          </cell>
        </row>
        <row r="67">
          <cell r="A67" t="str">
            <v>RESIDENTIAL - LOW DENSITY [R2]</v>
          </cell>
          <cell r="I67" t="str">
            <v>Rate Rider for Disposition of Deferred PILs Variance Account 1562 - effective until March 31, 2016</v>
          </cell>
          <cell r="AA67" t="str">
            <v>Temporary Service Install &amp; Remove – Overhead – With Transformer</v>
          </cell>
          <cell r="AL67" t="str">
            <v>Tillsonburg Hydro Inc.</v>
          </cell>
        </row>
        <row r="68">
          <cell r="A68" t="str">
            <v>RESIDENTIAL - MEDIUM DENSITY [R1]</v>
          </cell>
          <cell r="I68" t="str">
            <v>Rate Rider for Disposition of Deferred PILs Variance Account 1562 (2012) - effective until April 30, 2015</v>
          </cell>
          <cell r="AA68" t="str">
            <v>Temporary Service Install &amp; Remove – Underground – No Transformer</v>
          </cell>
          <cell r="AL68" t="str">
            <v>Toronto Hydro-Electric System Limited</v>
          </cell>
        </row>
        <row r="69">
          <cell r="A69" t="str">
            <v>RESIDENTIAL - NORMAL DENSITY [R2]</v>
          </cell>
          <cell r="I69" t="str">
            <v>Rate Rider for Disposition of Deferred PILs Variance Account 1562 (2012) - effective until April 30, 2016</v>
          </cell>
          <cell r="AA69" t="str">
            <v>Temporary service installation and removal – overhead – no transformer</v>
          </cell>
          <cell r="AL69" t="str">
            <v>Veridian Connections Inc.</v>
          </cell>
        </row>
        <row r="70">
          <cell r="A70" t="str">
            <v>RESIDENTIAL - TIME OF USE</v>
          </cell>
          <cell r="I70" t="str">
            <v>Rate Rider for Disposition of Deferred PILs Variance Account 1562 (2nd Installment - 2012) - effective until April 30, 2016</v>
          </cell>
          <cell r="AA70" t="str">
            <v>Temporary service installation and removal – overhead – with transformer</v>
          </cell>
          <cell r="AL70" t="str">
            <v>Wasaga Distribution Inc.</v>
          </cell>
        </row>
        <row r="71">
          <cell r="A71" t="str">
            <v>RESIDENTIAL - URBAN [UR]</v>
          </cell>
          <cell r="I71" t="str">
            <v>Rate Rider for Disposition of Deferred PILs Variance Account 1562 (per connection) (2012) - effective until April 30, 2015</v>
          </cell>
          <cell r="AA71" t="str">
            <v>Temporary service installation and removal – underground – no transformer</v>
          </cell>
          <cell r="AL71" t="str">
            <v>Waterloo North Hydro Inc.</v>
          </cell>
        </row>
        <row r="72">
          <cell r="A72" t="str">
            <v>RESIDENTIAL REGULAR</v>
          </cell>
          <cell r="I72" t="str">
            <v>Rate Rider for Disposition of Deferred PILs Variance Account 1562 (per connection) (2012) - effective until April 30, 2016</v>
          </cell>
          <cell r="AL72" t="str">
            <v>Welland Hydro-Electric System Corp.</v>
          </cell>
        </row>
        <row r="73">
          <cell r="A73" t="str">
            <v>RESIDENTIAL SUBURBAN</v>
          </cell>
          <cell r="I73" t="str">
            <v>Rate Rider for Disposition of Global Adjustment Sub-Account (2011) - effective until April 30, 2015 Applicable only for Non-RPP Customers</v>
          </cell>
          <cell r="AL73" t="str">
            <v>Wellington North Power Inc.</v>
          </cell>
        </row>
        <row r="74">
          <cell r="A74" t="str">
            <v>RESIDENTIAL SUBURBAN SEASONAL</v>
          </cell>
          <cell r="I74" t="str">
            <v>Rate Rider for Disposition of Global Adjustment Sub-Account (2011) - effective until April 30, 2016 Applicable only for Non-RPP Customers</v>
          </cell>
          <cell r="AL74" t="str">
            <v>West Coast Huron Energy Inc.</v>
          </cell>
        </row>
        <row r="75">
          <cell r="A75" t="str">
            <v>RESIDENTIAL SUBURBAN YEAR ROUND</v>
          </cell>
          <cell r="I75" t="str">
            <v>Rate Rider for Disposition of Global Adjustment Sub-Account (2012) - effective until April 30, 2014 Applicable only for Non-RPP Customers</v>
          </cell>
          <cell r="AL75" t="str">
            <v>West Perth Power Inc.</v>
          </cell>
        </row>
        <row r="76">
          <cell r="A76" t="str">
            <v>RESIDENTIAL URBAN</v>
          </cell>
          <cell r="I76" t="str">
            <v>Rate Rider for Disposition of Global Adjustment Sub-Account (2012) - effective until April 30, 2015 Applicable only for Non-RPP Customers</v>
          </cell>
          <cell r="AL76" t="str">
            <v>Westario Power Inc.</v>
          </cell>
        </row>
        <row r="77">
          <cell r="A77" t="str">
            <v>RESIDENTIAL URBAN YEAR-ROUND</v>
          </cell>
          <cell r="I77" t="str">
            <v>Rate Rider for Disposition of Global Adjustment Sub-Account (2012) - effective until April 30, 2015 Applicatble only for Non-RPP Customers</v>
          </cell>
          <cell r="AL77" t="str">
            <v>Whitby Hydro Electric Corporation</v>
          </cell>
        </row>
        <row r="78">
          <cell r="A78" t="str">
            <v>SEASONAL RESIDENTIAL</v>
          </cell>
          <cell r="I78" t="str">
            <v>Rate Rider for Disposition of Global Adjustment Sub-Account (2012) - effective until April 30, 2016 Applicable only for Non-RPP Customers</v>
          </cell>
          <cell r="AL78" t="str">
            <v>Woodstock Hydro Services Inc.</v>
          </cell>
        </row>
        <row r="79">
          <cell r="A79" t="str">
            <v>SEASONAL RESIDENTIAL - HIGH DENSITY [R3]</v>
          </cell>
          <cell r="I79" t="str">
            <v>Rate Rider for Disposition of Global Adjustment Sub-Account (2012) - effective until January 31, 2014. Applicable only for Non-RPP Customers</v>
          </cell>
        </row>
        <row r="80">
          <cell r="A80" t="str">
            <v>SEASONAL RESIDENTIAL - NORMAL DENSITY [R4]</v>
          </cell>
          <cell r="I80" t="str">
            <v>Rate Rider for Disposition of Global Adjustment Sub-Account (2012) - effective until June 30, 2014 Applicable only for Non-RPP Customers</v>
          </cell>
        </row>
        <row r="81">
          <cell r="A81" t="str">
            <v>SENTINEL LIGHTING</v>
          </cell>
          <cell r="I81" t="str">
            <v>Rate Rider for Disposition of Global Adjustment Sub-Account (2012) Applicable only for Non-RPP Customers - effective until August 31, 2014</v>
          </cell>
        </row>
        <row r="82">
          <cell r="A82" t="str">
            <v>SMALL COMMERCIAL AND USL - PER CONNECTION</v>
          </cell>
          <cell r="I82" t="str">
            <v>Rate Rider for Disposition of Global Adjustment Sub-Account (2012) Applicable only to Non-RPP Customers - effective until August 31, 2014</v>
          </cell>
        </row>
        <row r="83">
          <cell r="A83" t="str">
            <v>SMALL COMMERCIAL AND USL - PER METER</v>
          </cell>
          <cell r="I83" t="str">
            <v>Rate Rider for Disposition of Global Adjustment Sub-Account (2013) - effective until April 30, 2014 Applicable only for Non-RPP Customers</v>
          </cell>
        </row>
        <row r="84">
          <cell r="A84" t="str">
            <v>STANDARD A GENERAL SERVICE AIR ACCESS</v>
          </cell>
          <cell r="I84" t="str">
            <v>Rate Rider for Disposition of Global Adjustment Sub-Account (2013) - effective until April 30, 2015 Applicable only for Non-RPP Customers</v>
          </cell>
        </row>
        <row r="85">
          <cell r="A85" t="str">
            <v>STANDARD A GENERAL SERVICE ROAD/RAIL</v>
          </cell>
          <cell r="I85" t="str">
            <v>Rate Rider for Disposition of Global Adjustment Sub-Account (2013) - effective until April 30, 2015 Applicable only for Non-RPP Customers and excluding Wholesale Market Participants</v>
          </cell>
        </row>
        <row r="86">
          <cell r="A86" t="str">
            <v>STANDARD A GRID CONNECTED</v>
          </cell>
          <cell r="I86" t="str">
            <v>Rate Rider for Disposition of Global Adjustment Sub-Account (2013) - effective until April 30, 2017 Applicable only for Non-RPP Customers</v>
          </cell>
        </row>
        <row r="87">
          <cell r="A87" t="str">
            <v>STANDARD A RESIDENTIAL AIR ACCESS</v>
          </cell>
          <cell r="I87" t="str">
            <v>Rate Rider For Disposition of Global Adjustment Sub-Account (2013) - effective until August 31, 2014 Applicable only for Non-RPP Customers</v>
          </cell>
        </row>
        <row r="88">
          <cell r="A88" t="str">
            <v>STANDARD A RESIDENTIAL ROAD/RAIL</v>
          </cell>
          <cell r="I88" t="str">
            <v>Rate Rider for Disposition of Global Adjustment Sub-Account (2013) - effective until December 31, 2014 Applicable only for Non-RPP Customers</v>
          </cell>
        </row>
        <row r="89">
          <cell r="A89" t="str">
            <v>STANDBY - GENERAL SERVICE 1,000 - 5,000 KW</v>
          </cell>
          <cell r="I89" t="str">
            <v>Rate Rider for Disposition of Global Adjustment Sub-Account (2013) - effective until May 31, 2014 Applicable only for Non-RPP Customers</v>
          </cell>
        </row>
        <row r="90">
          <cell r="A90" t="str">
            <v>STANDBY - GENERAL SERVICE 50 - 1,000 KW</v>
          </cell>
          <cell r="I90" t="str">
            <v>Rate Rider for Disposition of Global Adjustment Sub-Account (2014) - effective until December 31, 2014. Applicable only for Non-RPP - Class B Customers</v>
          </cell>
        </row>
        <row r="91">
          <cell r="A91" t="str">
            <v>STANDBY - LARGE USE</v>
          </cell>
          <cell r="I91" t="str">
            <v>Rate Rider for Disposition of Global Adjustment Sub-Account (2014) - effective until December 31, 2014. Applicable only for Non-RPP Customers</v>
          </cell>
        </row>
        <row r="92">
          <cell r="A92" t="str">
            <v>STANDBY DISTRIBUTION SERVICE</v>
          </cell>
          <cell r="I92" t="str">
            <v>Rate Rider for Disposition of Global Adjustment Sub-Account (2014) - effective until December 31, 2014. Applicable only for Non-RPP Customers - Class A Customers</v>
          </cell>
        </row>
        <row r="93">
          <cell r="A93" t="str">
            <v>STANDBY POWER</v>
          </cell>
          <cell r="I93" t="str">
            <v>Rate Rider for Disposition of Global Adjustment Sub-Account (2014) - effective until December 31, 2014. Applicable only for Non-RPP Customers - Interval Metered</v>
          </cell>
        </row>
        <row r="94">
          <cell r="A94" t="str">
            <v>STANDBY POWER - APPROVED ON AN INTERIM BASIS</v>
          </cell>
          <cell r="I94" t="str">
            <v>Rate Rider for Disposition of Global Adjustment Sub-Account (2014) - effective until December 31, 2014. Applicable only for Non-RPP Customers - Non Interval Metered</v>
          </cell>
        </row>
        <row r="95">
          <cell r="A95" t="str">
            <v>STANDBY POWER GENERAL SERVICE 1,500 TO 4,999 KW</v>
          </cell>
          <cell r="I95" t="str">
            <v>Rate Rider for Disposition of Post Retirement Actuarial Gain - effective until March 31, 2025</v>
          </cell>
        </row>
        <row r="96">
          <cell r="A96" t="str">
            <v>STANDBY POWER GENERAL SERVICE 50 TO 1,499 KW</v>
          </cell>
          <cell r="I96" t="str">
            <v>Rate Rider for Disposition of Residual Hisotrical Smart Meter Costs - effective until April 30, 2015</v>
          </cell>
        </row>
        <row r="97">
          <cell r="A97" t="str">
            <v>STANDBY POWER GENERAL SERVICE LARGE USE</v>
          </cell>
          <cell r="I97" t="str">
            <v>Rate Rider for Disposition of Residual Hisotrical Smart Meter Costs - effective until April 30, 2017</v>
          </cell>
        </row>
        <row r="98">
          <cell r="A98" t="str">
            <v>STREET LIGHTING</v>
          </cell>
          <cell r="I98" t="str">
            <v>Rate Rider for Disposition of Residual Historical Smart Meter Costs - effective until April 30, 2014</v>
          </cell>
        </row>
        <row r="99">
          <cell r="A99" t="str">
            <v>SUB TRANSMISSION [ST]</v>
          </cell>
          <cell r="I99" t="str">
            <v>Rate Rider for Disposition of Residual Historical Smart Meter Costs - effective until April 30, 2016</v>
          </cell>
        </row>
        <row r="100">
          <cell r="A100" t="str">
            <v>UNMETERED SCATTERED LOAD</v>
          </cell>
          <cell r="I100" t="str">
            <v>Rate Rider for Disposition of Residual Historical Smart Meter Costs - effective until August 31, 2014</v>
          </cell>
        </row>
        <row r="101">
          <cell r="A101" t="str">
            <v>URBAN GENERAL SERVICE DEMAND BILLED (50 KW AND ABOVE) [UGD]</v>
          </cell>
          <cell r="I101" t="str">
            <v>Rate Rider for Disposition of Residual Historical Smart Meter Costs - effective until August 31, 2015</v>
          </cell>
        </row>
        <row r="102">
          <cell r="A102" t="str">
            <v>URBAN GENERAL SERVICE ENERGY BILLED (LESS THAN 50 KW) [UGE]</v>
          </cell>
          <cell r="I102" t="str">
            <v>Rate Rider for Disposition of Residual Historical Smart Meter Costs - effective until December 31, 2014</v>
          </cell>
        </row>
        <row r="103">
          <cell r="A103" t="str">
            <v>WESTPORT SEWAGE TREATMENT PLANT</v>
          </cell>
          <cell r="I103" t="str">
            <v>Rate Rider for Disposition of Residual Historical Smart Meter Costs – effective until December 31, 2014</v>
          </cell>
        </row>
        <row r="104">
          <cell r="A104" t="str">
            <v>YEAR-ROUND RESIDENTIAL - R2</v>
          </cell>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2-BA1_Fix Asset Cont.CGAAP"/>
      <sheetName val="App.2-BA2_Fix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Calc of REG Improvemnt"/>
      <sheetName val="App.2-FC Calc of REG Expansion"/>
      <sheetName val="App.2-G SQI"/>
      <sheetName val="App.2-H_Other_Oper_Rev"/>
      <sheetName val="App.2-I LF_CDM_WF"/>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lists"/>
      <sheetName val="lists2"/>
      <sheetName val="Sheet1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0:I34"/>
  <sheetViews>
    <sheetView showGridLines="0" tabSelected="1" topLeftCell="A7" workbookViewId="0">
      <selection activeCell="B25" sqref="B25:I25"/>
    </sheetView>
  </sheetViews>
  <sheetFormatPr defaultColWidth="9.07421875" defaultRowHeight="14.6" x14ac:dyDescent="0.4"/>
  <cols>
    <col min="1" max="1" width="5" style="12" customWidth="1"/>
    <col min="2" max="2" width="18.53515625" style="12" customWidth="1"/>
    <col min="3" max="8" width="9.07421875" style="12"/>
    <col min="9" max="9" width="47" style="12" customWidth="1"/>
    <col min="10" max="16384" width="9.07421875" style="12"/>
  </cols>
  <sheetData>
    <row r="20" spans="2:9" ht="33.450000000000003" x14ac:dyDescent="0.85">
      <c r="B20" s="168" t="s">
        <v>0</v>
      </c>
      <c r="C20" s="168"/>
      <c r="D20" s="168"/>
      <c r="E20" s="168"/>
      <c r="F20" s="168"/>
      <c r="G20" s="168"/>
      <c r="H20" s="168"/>
      <c r="I20" s="168"/>
    </row>
    <row r="21" spans="2:9" ht="33.450000000000003" x14ac:dyDescent="0.85">
      <c r="B21" s="168" t="s">
        <v>4</v>
      </c>
      <c r="C21" s="168"/>
      <c r="D21" s="168"/>
      <c r="E21" s="168"/>
      <c r="F21" s="168"/>
      <c r="G21" s="168"/>
      <c r="H21" s="168"/>
      <c r="I21" s="168"/>
    </row>
    <row r="22" spans="2:9" ht="33.450000000000003" x14ac:dyDescent="0.85">
      <c r="B22" s="168" t="s">
        <v>1</v>
      </c>
      <c r="C22" s="168"/>
      <c r="D22" s="168"/>
      <c r="E22" s="168"/>
      <c r="F22" s="168"/>
      <c r="G22" s="168"/>
      <c r="H22" s="168"/>
      <c r="I22" s="168"/>
    </row>
    <row r="25" spans="2:9" ht="30.9" x14ac:dyDescent="0.8">
      <c r="B25" s="172" t="s">
        <v>2</v>
      </c>
      <c r="C25" s="172"/>
      <c r="D25" s="172"/>
      <c r="E25" s="172"/>
      <c r="F25" s="172"/>
      <c r="G25" s="172"/>
      <c r="H25" s="172"/>
      <c r="I25" s="172"/>
    </row>
    <row r="26" spans="2:9" ht="33.450000000000003" x14ac:dyDescent="0.85">
      <c r="B26" s="168" t="s">
        <v>3</v>
      </c>
      <c r="C26" s="168"/>
      <c r="D26" s="168"/>
      <c r="E26" s="168"/>
      <c r="F26" s="168"/>
      <c r="G26" s="168"/>
      <c r="H26" s="168"/>
      <c r="I26" s="168"/>
    </row>
    <row r="27" spans="2:9" ht="33.450000000000003" x14ac:dyDescent="0.85">
      <c r="B27" s="168"/>
      <c r="C27" s="169"/>
      <c r="D27" s="169"/>
      <c r="E27" s="169"/>
      <c r="F27" s="169"/>
      <c r="G27" s="169"/>
      <c r="H27" s="169"/>
      <c r="I27" s="169"/>
    </row>
    <row r="28" spans="2:9" ht="33.450000000000003" x14ac:dyDescent="0.85">
      <c r="B28" s="170"/>
      <c r="C28" s="171"/>
      <c r="D28" s="171"/>
      <c r="E28" s="171"/>
      <c r="F28" s="171"/>
      <c r="G28" s="171"/>
      <c r="H28" s="171"/>
      <c r="I28" s="171"/>
    </row>
    <row r="29" spans="2:9" ht="33.450000000000003" x14ac:dyDescent="0.85">
      <c r="B29" s="171" t="s">
        <v>121</v>
      </c>
      <c r="C29" s="171"/>
      <c r="D29" s="171"/>
      <c r="E29" s="171"/>
      <c r="F29" s="171"/>
      <c r="G29" s="171"/>
      <c r="H29" s="171"/>
      <c r="I29" s="171"/>
    </row>
    <row r="32" spans="2:9" x14ac:dyDescent="0.4">
      <c r="B32" s="1"/>
    </row>
    <row r="33" spans="2:2" x14ac:dyDescent="0.4">
      <c r="B33" s="1"/>
    </row>
    <row r="34" spans="2:2" x14ac:dyDescent="0.4">
      <c r="B34" s="1"/>
    </row>
  </sheetData>
  <mergeCells count="8">
    <mergeCell ref="B27:I27"/>
    <mergeCell ref="B28:I28"/>
    <mergeCell ref="B29:I29"/>
    <mergeCell ref="B20:I20"/>
    <mergeCell ref="B21:I21"/>
    <mergeCell ref="B22:I22"/>
    <mergeCell ref="B25:I25"/>
    <mergeCell ref="B26:I26"/>
  </mergeCells>
  <pageMargins left="0.7" right="0.7" top="0.75" bottom="0.75" header="0.3" footer="0.3"/>
  <pageSetup scale="7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L32"/>
  <sheetViews>
    <sheetView showGridLines="0" workbookViewId="0">
      <selection activeCell="B34" sqref="B34"/>
    </sheetView>
  </sheetViews>
  <sheetFormatPr defaultColWidth="9.07421875" defaultRowHeight="14.6" x14ac:dyDescent="0.4"/>
  <cols>
    <col min="1" max="1" width="2.07421875" style="12" customWidth="1"/>
    <col min="2" max="2" width="19.07421875" style="12" bestFit="1" customWidth="1"/>
    <col min="3" max="3" width="12.84375" style="12" customWidth="1"/>
    <col min="4" max="4" width="12.3046875" style="12" bestFit="1" customWidth="1"/>
    <col min="5" max="5" width="13" style="12" customWidth="1"/>
    <col min="6" max="6" width="10" style="12" bestFit="1" customWidth="1"/>
    <col min="7" max="7" width="10.84375" style="12" bestFit="1" customWidth="1"/>
    <col min="8" max="9" width="10.69140625" style="12" bestFit="1" customWidth="1"/>
    <col min="10" max="10" width="11.69140625" style="12" bestFit="1" customWidth="1"/>
    <col min="11" max="12" width="9.3046875" style="12" bestFit="1" customWidth="1"/>
    <col min="13" max="16384" width="9.07421875" style="12"/>
  </cols>
  <sheetData>
    <row r="2" spans="2:12" ht="18.45" x14ac:dyDescent="0.5">
      <c r="B2" s="257" t="s">
        <v>103</v>
      </c>
      <c r="C2" s="257"/>
      <c r="D2" s="257"/>
      <c r="E2" s="257"/>
      <c r="F2" s="257"/>
      <c r="G2" s="257"/>
      <c r="H2" s="257"/>
      <c r="I2" s="257"/>
      <c r="J2" s="257"/>
      <c r="K2" s="257"/>
      <c r="L2" s="257"/>
    </row>
    <row r="4" spans="2:12" ht="15" thickBot="1" x14ac:dyDescent="0.45"/>
    <row r="5" spans="2:12" ht="15.75" customHeight="1" thickBot="1" x14ac:dyDescent="0.45">
      <c r="B5" s="258" t="s">
        <v>83</v>
      </c>
      <c r="C5" s="260" t="s">
        <v>84</v>
      </c>
      <c r="D5" s="261"/>
      <c r="E5" s="262" t="s">
        <v>85</v>
      </c>
      <c r="F5" s="264" t="s">
        <v>86</v>
      </c>
      <c r="G5" s="265"/>
      <c r="H5" s="266" t="s">
        <v>87</v>
      </c>
      <c r="I5" s="267"/>
      <c r="J5" s="268"/>
      <c r="K5" s="267" t="s">
        <v>88</v>
      </c>
      <c r="L5" s="268"/>
    </row>
    <row r="6" spans="2:12" ht="44.15" thickBot="1" x14ac:dyDescent="0.45">
      <c r="B6" s="259"/>
      <c r="C6" s="131"/>
      <c r="D6" s="132" t="s">
        <v>89</v>
      </c>
      <c r="E6" s="263"/>
      <c r="F6" s="132" t="s">
        <v>10</v>
      </c>
      <c r="G6" s="133" t="s">
        <v>90</v>
      </c>
      <c r="H6" s="129" t="s">
        <v>46</v>
      </c>
      <c r="I6" s="129" t="s">
        <v>47</v>
      </c>
      <c r="J6" s="129" t="s">
        <v>51</v>
      </c>
      <c r="K6" s="129" t="s">
        <v>46</v>
      </c>
      <c r="L6" s="130" t="s">
        <v>47</v>
      </c>
    </row>
    <row r="7" spans="2:12" x14ac:dyDescent="0.4">
      <c r="B7" s="121"/>
      <c r="C7" s="122"/>
      <c r="D7" s="28"/>
      <c r="E7" s="123" t="s">
        <v>41</v>
      </c>
      <c r="F7" s="121"/>
      <c r="G7" s="124" t="s">
        <v>41</v>
      </c>
      <c r="H7" s="124" t="s">
        <v>11</v>
      </c>
      <c r="I7" s="124" t="s">
        <v>11</v>
      </c>
      <c r="J7" s="124" t="s">
        <v>11</v>
      </c>
      <c r="K7" s="122"/>
      <c r="L7" s="125"/>
    </row>
    <row r="8" spans="2:12" ht="15" thickBot="1" x14ac:dyDescent="0.45">
      <c r="B8" s="134" t="s">
        <v>17</v>
      </c>
      <c r="C8" s="135" t="s">
        <v>82</v>
      </c>
      <c r="D8" s="136">
        <f>'2021 Non-RRRP Rate Design'!D7</f>
        <v>2960.1858518389645</v>
      </c>
      <c r="E8" s="136">
        <f>'2021 Non-RRRP Rate Design'!E7</f>
        <v>5874372.3645382812</v>
      </c>
      <c r="F8" s="137">
        <f>'2021 Non-RRRP Rate Design'!H7</f>
        <v>59.74</v>
      </c>
      <c r="G8" s="138">
        <f>'2021 Non-RRRP Rate Design'!I7</f>
        <v>0.12740000000000001</v>
      </c>
      <c r="H8" s="136">
        <f>D8*F8*12</f>
        <v>2122098.0334663168</v>
      </c>
      <c r="I8" s="136">
        <f>E8*G8</f>
        <v>748395.03924217715</v>
      </c>
      <c r="J8" s="136">
        <f>H8+I8</f>
        <v>2870493.072708494</v>
      </c>
      <c r="K8" s="114">
        <f>H8/J8</f>
        <v>0.73927997027492609</v>
      </c>
      <c r="L8" s="115">
        <f>I8/J8</f>
        <v>0.26072002972507385</v>
      </c>
    </row>
    <row r="10" spans="2:12" x14ac:dyDescent="0.4">
      <c r="B10" s="269" t="s">
        <v>104</v>
      </c>
      <c r="C10" s="269"/>
      <c r="D10" s="269"/>
      <c r="E10" s="269"/>
    </row>
    <row r="11" spans="2:12" x14ac:dyDescent="0.4">
      <c r="F11" s="116">
        <v>2021</v>
      </c>
      <c r="G11" s="117">
        <v>2022</v>
      </c>
      <c r="H11" s="117">
        <v>2023</v>
      </c>
      <c r="I11" s="116">
        <v>2024</v>
      </c>
      <c r="J11" s="117">
        <v>2025</v>
      </c>
      <c r="K11" s="116">
        <v>2026</v>
      </c>
    </row>
    <row r="12" spans="2:12" x14ac:dyDescent="0.4">
      <c r="B12" s="270" t="s">
        <v>97</v>
      </c>
      <c r="C12" s="270"/>
      <c r="D12" s="270"/>
      <c r="E12" s="270"/>
      <c r="F12" s="126">
        <f>F8</f>
        <v>59.74</v>
      </c>
      <c r="G12" s="126">
        <f>F15</f>
        <v>63.74</v>
      </c>
      <c r="H12" s="126">
        <f>G15</f>
        <v>67.740000000000009</v>
      </c>
      <c r="I12" s="126">
        <f t="shared" ref="I12:K12" si="0">H15</f>
        <v>71.740000000000009</v>
      </c>
      <c r="J12" s="126">
        <f t="shared" si="0"/>
        <v>75.740000000000009</v>
      </c>
      <c r="K12" s="126">
        <f t="shared" si="0"/>
        <v>79.740000000000009</v>
      </c>
    </row>
    <row r="13" spans="2:12" x14ac:dyDescent="0.4">
      <c r="B13" s="270" t="s">
        <v>92</v>
      </c>
      <c r="C13" s="270"/>
      <c r="D13" s="270"/>
      <c r="E13" s="270"/>
      <c r="F13" s="118">
        <f>J8/D8/12</f>
        <v>80.808357323388151</v>
      </c>
      <c r="G13" s="126"/>
    </row>
    <row r="14" spans="2:12" x14ac:dyDescent="0.4">
      <c r="B14" s="127" t="s">
        <v>93</v>
      </c>
      <c r="C14" s="127"/>
      <c r="D14" s="127"/>
      <c r="E14" s="127"/>
      <c r="F14" s="118">
        <f>IF(($F$13-F12)&gt;4,4,$F$13-F12)</f>
        <v>4</v>
      </c>
      <c r="G14" s="118">
        <f>IF(($F$13-G12)&gt;4,4,$F$13-G12)</f>
        <v>4</v>
      </c>
      <c r="H14" s="118">
        <f>IF(($F$13-H12)&gt;4,4,$F$13-H12)</f>
        <v>4</v>
      </c>
      <c r="I14" s="118">
        <f t="shared" ref="I14:K14" si="1">IF(($F$13-I12)&gt;4,4,$F$13-I12)</f>
        <v>4</v>
      </c>
      <c r="J14" s="118">
        <f t="shared" si="1"/>
        <v>4</v>
      </c>
      <c r="K14" s="118">
        <f t="shared" si="1"/>
        <v>1.0683573233881418</v>
      </c>
    </row>
    <row r="15" spans="2:12" x14ac:dyDescent="0.4">
      <c r="B15" s="270" t="s">
        <v>94</v>
      </c>
      <c r="C15" s="270"/>
      <c r="D15" s="270"/>
      <c r="E15" s="270"/>
      <c r="F15" s="118">
        <f>F12+F14</f>
        <v>63.74</v>
      </c>
      <c r="G15" s="118">
        <f>G12+G14</f>
        <v>67.740000000000009</v>
      </c>
      <c r="H15" s="118">
        <f>H12+H14</f>
        <v>71.740000000000009</v>
      </c>
      <c r="I15" s="118">
        <f t="shared" ref="I15:K15" si="2">I12+I14</f>
        <v>75.740000000000009</v>
      </c>
      <c r="J15" s="118">
        <f t="shared" si="2"/>
        <v>79.740000000000009</v>
      </c>
      <c r="K15" s="118">
        <f t="shared" si="2"/>
        <v>80.808357323388151</v>
      </c>
    </row>
    <row r="17" spans="2:12" x14ac:dyDescent="0.4">
      <c r="B17" s="1" t="s">
        <v>105</v>
      </c>
    </row>
    <row r="18" spans="2:12" ht="15" thickBot="1" x14ac:dyDescent="0.45"/>
    <row r="19" spans="2:12" ht="15" thickBot="1" x14ac:dyDescent="0.45">
      <c r="B19" s="139" t="s">
        <v>83</v>
      </c>
      <c r="C19" s="271" t="s">
        <v>84</v>
      </c>
      <c r="D19" s="261"/>
      <c r="E19" s="262" t="s">
        <v>85</v>
      </c>
      <c r="F19" s="264" t="s">
        <v>86</v>
      </c>
      <c r="G19" s="265"/>
      <c r="H19" s="266" t="s">
        <v>87</v>
      </c>
      <c r="I19" s="267"/>
      <c r="J19" s="268"/>
      <c r="K19" s="267" t="s">
        <v>38</v>
      </c>
      <c r="L19" s="268"/>
    </row>
    <row r="20" spans="2:12" ht="44.15" thickBot="1" x14ac:dyDescent="0.45">
      <c r="B20" s="140"/>
      <c r="C20" s="141"/>
      <c r="D20" s="132" t="s">
        <v>89</v>
      </c>
      <c r="E20" s="263"/>
      <c r="F20" s="132" t="s">
        <v>10</v>
      </c>
      <c r="G20" s="133" t="s">
        <v>90</v>
      </c>
      <c r="H20" s="129" t="s">
        <v>46</v>
      </c>
      <c r="I20" s="129" t="s">
        <v>47</v>
      </c>
      <c r="J20" s="129" t="s">
        <v>51</v>
      </c>
      <c r="K20" s="129" t="s">
        <v>46</v>
      </c>
      <c r="L20" s="130" t="s">
        <v>47</v>
      </c>
    </row>
    <row r="21" spans="2:12" x14ac:dyDescent="0.4">
      <c r="B21" s="121"/>
      <c r="C21" s="121"/>
      <c r="D21" s="121"/>
      <c r="E21" s="123" t="s">
        <v>41</v>
      </c>
      <c r="F21" s="121"/>
      <c r="G21" s="124" t="s">
        <v>41</v>
      </c>
      <c r="H21" s="124" t="s">
        <v>11</v>
      </c>
      <c r="I21" s="124" t="s">
        <v>11</v>
      </c>
      <c r="J21" s="124" t="s">
        <v>11</v>
      </c>
      <c r="K21" s="122"/>
      <c r="L21" s="125"/>
    </row>
    <row r="22" spans="2:12" ht="15" thickBot="1" x14ac:dyDescent="0.45">
      <c r="B22" s="134" t="s">
        <v>17</v>
      </c>
      <c r="C22" s="134" t="s">
        <v>82</v>
      </c>
      <c r="D22" s="142">
        <f>D8</f>
        <v>2960.1858518389645</v>
      </c>
      <c r="E22" s="142">
        <f>E8</f>
        <v>5874372.3645382812</v>
      </c>
      <c r="F22" s="137">
        <f>F15</f>
        <v>63.74</v>
      </c>
      <c r="G22" s="138">
        <f>I22/E22</f>
        <v>0.10321206772896871</v>
      </c>
      <c r="H22" s="119">
        <f>F22*D22*12</f>
        <v>2264186.954354587</v>
      </c>
      <c r="I22" s="119">
        <f>L22*J8</f>
        <v>606306.11835390714</v>
      </c>
      <c r="J22" s="120">
        <f>H22+I22</f>
        <v>2870493.072708494</v>
      </c>
      <c r="K22" s="114">
        <f>H22/J8</f>
        <v>0.78877980089259769</v>
      </c>
      <c r="L22" s="115">
        <f>1-K22</f>
        <v>0.21122019910740231</v>
      </c>
    </row>
    <row r="24" spans="2:12" x14ac:dyDescent="0.4">
      <c r="B24" s="1" t="s">
        <v>100</v>
      </c>
      <c r="H24" s="276"/>
      <c r="I24" s="276"/>
      <c r="J24" s="128"/>
    </row>
    <row r="25" spans="2:12" ht="15" thickBot="1" x14ac:dyDescent="0.45"/>
    <row r="26" spans="2:12" ht="15" thickBot="1" x14ac:dyDescent="0.45">
      <c r="B26" s="139" t="s">
        <v>83</v>
      </c>
      <c r="C26" s="271" t="s">
        <v>84</v>
      </c>
      <c r="D26" s="261"/>
      <c r="E26" s="262" t="s">
        <v>85</v>
      </c>
      <c r="F26" s="264" t="s">
        <v>86</v>
      </c>
      <c r="G26" s="265"/>
      <c r="H26" s="266" t="s">
        <v>87</v>
      </c>
      <c r="I26" s="267"/>
      <c r="J26" s="268"/>
    </row>
    <row r="27" spans="2:12" ht="44.15" thickBot="1" x14ac:dyDescent="0.45">
      <c r="B27" s="140"/>
      <c r="C27" s="141"/>
      <c r="D27" s="132" t="s">
        <v>89</v>
      </c>
      <c r="E27" s="263"/>
      <c r="F27" s="132" t="s">
        <v>10</v>
      </c>
      <c r="G27" s="133" t="s">
        <v>90</v>
      </c>
      <c r="H27" s="129" t="s">
        <v>46</v>
      </c>
      <c r="I27" s="129" t="s">
        <v>47</v>
      </c>
      <c r="J27" s="129" t="s">
        <v>51</v>
      </c>
    </row>
    <row r="28" spans="2:12" x14ac:dyDescent="0.4">
      <c r="B28" s="121"/>
      <c r="C28" s="121"/>
      <c r="D28" s="121"/>
      <c r="E28" s="123" t="s">
        <v>41</v>
      </c>
      <c r="F28" s="121"/>
      <c r="G28" s="124" t="s">
        <v>41</v>
      </c>
      <c r="H28" s="124" t="s">
        <v>11</v>
      </c>
      <c r="I28" s="124" t="s">
        <v>11</v>
      </c>
      <c r="J28" s="124" t="s">
        <v>11</v>
      </c>
    </row>
    <row r="29" spans="2:12" ht="15" thickBot="1" x14ac:dyDescent="0.45">
      <c r="B29" s="134" t="s">
        <v>17</v>
      </c>
      <c r="C29" s="134" t="s">
        <v>82</v>
      </c>
      <c r="D29" s="142">
        <f>D22</f>
        <v>2960.1858518389645</v>
      </c>
      <c r="E29" s="142">
        <f>E22</f>
        <v>5874372.3645382812</v>
      </c>
      <c r="F29" s="137">
        <f>F22</f>
        <v>63.74</v>
      </c>
      <c r="G29" s="138">
        <f>ROUND(G22,4)</f>
        <v>0.1032</v>
      </c>
      <c r="H29" s="119">
        <f>F29*D29*12</f>
        <v>2264186.954354587</v>
      </c>
      <c r="I29" s="119">
        <f>E29*G29</f>
        <v>606235.22802035057</v>
      </c>
      <c r="J29" s="120">
        <f>H29+I29</f>
        <v>2870422.1823749375</v>
      </c>
    </row>
    <row r="30" spans="2:12" ht="15" thickBot="1" x14ac:dyDescent="0.45">
      <c r="B30" s="143"/>
      <c r="C30" s="143"/>
      <c r="D30" s="144"/>
      <c r="E30" s="144"/>
      <c r="F30" s="145"/>
      <c r="G30" s="145"/>
      <c r="H30" s="146"/>
      <c r="I30" s="146"/>
      <c r="J30" s="147"/>
    </row>
    <row r="31" spans="2:12" x14ac:dyDescent="0.4">
      <c r="B31" s="272" t="s">
        <v>99</v>
      </c>
      <c r="C31" s="273"/>
      <c r="D31" s="273"/>
      <c r="E31" s="273"/>
      <c r="F31" s="273"/>
      <c r="G31" s="39" t="s">
        <v>11</v>
      </c>
      <c r="H31" s="148">
        <f>H29-H22</f>
        <v>0</v>
      </c>
      <c r="I31" s="148">
        <f>I29-I22</f>
        <v>-70.890333556570113</v>
      </c>
      <c r="J31" s="149">
        <f>J29-J22</f>
        <v>-70.890333556570113</v>
      </c>
    </row>
    <row r="32" spans="2:12" ht="15" thickBot="1" x14ac:dyDescent="0.45">
      <c r="B32" s="274"/>
      <c r="C32" s="275"/>
      <c r="D32" s="275"/>
      <c r="E32" s="275"/>
      <c r="F32" s="275"/>
      <c r="G32" s="151" t="s">
        <v>98</v>
      </c>
      <c r="H32" s="150">
        <f>H31/H22</f>
        <v>0</v>
      </c>
      <c r="I32" s="150">
        <f t="shared" ref="I32:J32" si="3">I31/I22</f>
        <v>-1.1692168594477335E-4</v>
      </c>
      <c r="J32" s="152">
        <f t="shared" si="3"/>
        <v>-2.4696221785228189E-5</v>
      </c>
    </row>
  </sheetData>
  <mergeCells count="22">
    <mergeCell ref="B31:F32"/>
    <mergeCell ref="F19:G19"/>
    <mergeCell ref="H19:J19"/>
    <mergeCell ref="K19:L19"/>
    <mergeCell ref="H24:I24"/>
    <mergeCell ref="C26:D26"/>
    <mergeCell ref="E26:E27"/>
    <mergeCell ref="F26:G26"/>
    <mergeCell ref="H26:J26"/>
    <mergeCell ref="B10:E10"/>
    <mergeCell ref="B12:E12"/>
    <mergeCell ref="B13:E13"/>
    <mergeCell ref="B15:E15"/>
    <mergeCell ref="C19:D19"/>
    <mergeCell ref="E19:E20"/>
    <mergeCell ref="B2:L2"/>
    <mergeCell ref="B5:B6"/>
    <mergeCell ref="C5:D5"/>
    <mergeCell ref="E5:E6"/>
    <mergeCell ref="F5:G5"/>
    <mergeCell ref="H5:J5"/>
    <mergeCell ref="K5:L5"/>
  </mergeCells>
  <pageMargins left="0.7" right="0.7" top="0.75" bottom="0.75" header="0.3" footer="0.3"/>
  <pageSetup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M28"/>
  <sheetViews>
    <sheetView showGridLines="0" workbookViewId="0">
      <selection activeCell="J14" sqref="J14"/>
    </sheetView>
  </sheetViews>
  <sheetFormatPr defaultColWidth="9.07421875" defaultRowHeight="14.6" x14ac:dyDescent="0.4"/>
  <cols>
    <col min="1" max="1" width="2.84375" style="12" customWidth="1"/>
    <col min="2" max="2" width="39.53515625" style="12" customWidth="1"/>
    <col min="3" max="3" width="6.53515625" style="12" bestFit="1" customWidth="1"/>
    <col min="4" max="4" width="2.84375" style="12" customWidth="1"/>
    <col min="5" max="5" width="5.53515625" style="12" customWidth="1"/>
    <col min="6" max="6" width="11.53515625" style="12" bestFit="1" customWidth="1"/>
    <col min="7" max="7" width="7" style="12" customWidth="1"/>
    <col min="8" max="8" width="1.84375" style="12" customWidth="1"/>
    <col min="9" max="9" width="6.07421875" style="12" customWidth="1"/>
    <col min="10" max="10" width="12.07421875" style="12" bestFit="1" customWidth="1"/>
    <col min="11" max="11" width="8.84375" style="12" customWidth="1"/>
    <col min="12" max="12" width="3" style="12" customWidth="1"/>
    <col min="13" max="13" width="9.07421875" style="13"/>
    <col min="14" max="16384" width="9.07421875" style="12"/>
  </cols>
  <sheetData>
    <row r="2" spans="2:13" ht="15.9" x14ac:dyDescent="0.45">
      <c r="B2" s="173" t="s">
        <v>20</v>
      </c>
      <c r="C2" s="173"/>
      <c r="D2" s="173"/>
      <c r="E2" s="173"/>
      <c r="F2" s="173"/>
      <c r="G2" s="173"/>
      <c r="H2" s="173"/>
      <c r="I2" s="173"/>
      <c r="J2" s="173"/>
      <c r="K2" s="173"/>
    </row>
    <row r="3" spans="2:13" ht="15" thickBot="1" x14ac:dyDescent="0.45">
      <c r="C3" s="13"/>
    </row>
    <row r="4" spans="2:13" ht="16.3" thickBot="1" x14ac:dyDescent="0.5">
      <c r="B4" s="174"/>
      <c r="C4" s="175"/>
      <c r="D4" s="175"/>
      <c r="E4" s="176" t="s">
        <v>21</v>
      </c>
      <c r="F4" s="177"/>
      <c r="G4" s="178"/>
      <c r="H4" s="14"/>
      <c r="I4" s="179" t="s">
        <v>22</v>
      </c>
      <c r="J4" s="180"/>
      <c r="K4" s="181"/>
      <c r="M4" s="182" t="s">
        <v>5</v>
      </c>
    </row>
    <row r="5" spans="2:13" ht="16.3" thickBot="1" x14ac:dyDescent="0.5">
      <c r="B5" s="183" t="s">
        <v>6</v>
      </c>
      <c r="C5" s="184"/>
      <c r="D5" s="184"/>
      <c r="E5" s="185" t="s">
        <v>25</v>
      </c>
      <c r="F5" s="186"/>
      <c r="G5" s="187"/>
      <c r="H5" s="15"/>
      <c r="I5" s="185" t="s">
        <v>3</v>
      </c>
      <c r="J5" s="186"/>
      <c r="K5" s="187"/>
      <c r="M5" s="182"/>
    </row>
    <row r="6" spans="2:13" ht="16.3" thickBot="1" x14ac:dyDescent="0.5">
      <c r="B6" s="183"/>
      <c r="C6" s="184"/>
      <c r="D6" s="184"/>
      <c r="E6" s="188"/>
      <c r="F6" s="189"/>
      <c r="G6" s="190"/>
      <c r="H6" s="15"/>
      <c r="I6" s="191"/>
      <c r="J6" s="192"/>
      <c r="K6" s="193"/>
      <c r="M6" s="16"/>
    </row>
    <row r="7" spans="2:13" ht="43.5" customHeight="1" x14ac:dyDescent="0.4">
      <c r="B7" s="17" t="s">
        <v>7</v>
      </c>
      <c r="C7" s="18" t="s">
        <v>8</v>
      </c>
      <c r="D7" s="19"/>
      <c r="E7" s="194" t="s">
        <v>23</v>
      </c>
      <c r="F7" s="195"/>
      <c r="G7" s="196"/>
      <c r="H7" s="15"/>
      <c r="I7" s="197" t="s">
        <v>24</v>
      </c>
      <c r="J7" s="198"/>
      <c r="K7" s="199"/>
      <c r="M7" s="16"/>
    </row>
    <row r="8" spans="2:13" x14ac:dyDescent="0.4">
      <c r="B8" s="20" t="s">
        <v>9</v>
      </c>
      <c r="C8" s="16"/>
      <c r="D8" s="21"/>
      <c r="E8" s="22"/>
      <c r="F8" s="23"/>
      <c r="G8" s="24"/>
      <c r="H8" s="15"/>
      <c r="I8" s="22"/>
      <c r="J8" s="25"/>
      <c r="K8" s="24"/>
      <c r="M8" s="16"/>
    </row>
    <row r="9" spans="2:13" x14ac:dyDescent="0.4">
      <c r="B9" s="26" t="s">
        <v>10</v>
      </c>
      <c r="C9" s="16" t="s">
        <v>11</v>
      </c>
      <c r="D9" s="2"/>
      <c r="E9" s="3"/>
      <c r="F9" s="44">
        <v>46.72</v>
      </c>
      <c r="G9" s="24"/>
      <c r="H9" s="15"/>
      <c r="I9" s="27"/>
      <c r="J9" s="4">
        <f>'2021 R1(i) Decoupling'!F29</f>
        <v>51.09</v>
      </c>
      <c r="K9" s="28"/>
      <c r="M9" s="5">
        <f>(J9-F9)/F9</f>
        <v>9.3535958904109692E-2</v>
      </c>
    </row>
    <row r="10" spans="2:13" x14ac:dyDescent="0.4">
      <c r="B10" s="26" t="s">
        <v>12</v>
      </c>
      <c r="C10" s="16" t="s">
        <v>13</v>
      </c>
      <c r="D10" s="6"/>
      <c r="E10" s="3"/>
      <c r="F10" s="45">
        <v>1.2800000000000001E-2</v>
      </c>
      <c r="G10" s="24"/>
      <c r="H10" s="15"/>
      <c r="I10" s="22"/>
      <c r="J10" s="8">
        <f>'2021 R1(i) Decoupling'!G29</f>
        <v>8.3000000000000001E-3</v>
      </c>
      <c r="K10" s="24"/>
      <c r="M10" s="5">
        <f>(J10-F10)/F10</f>
        <v>-0.3515625</v>
      </c>
    </row>
    <row r="11" spans="2:13" x14ac:dyDescent="0.4">
      <c r="B11" s="26"/>
      <c r="C11" s="16"/>
      <c r="D11" s="6"/>
      <c r="E11" s="3"/>
      <c r="F11" s="7"/>
      <c r="G11" s="24"/>
      <c r="H11" s="15"/>
      <c r="I11" s="22"/>
      <c r="J11" s="8"/>
      <c r="K11" s="24"/>
      <c r="M11" s="5"/>
    </row>
    <row r="12" spans="2:13" x14ac:dyDescent="0.4">
      <c r="B12" s="20" t="s">
        <v>14</v>
      </c>
      <c r="C12" s="16"/>
      <c r="D12" s="6"/>
      <c r="E12" s="3"/>
      <c r="F12" s="7"/>
      <c r="G12" s="24"/>
      <c r="H12" s="15"/>
      <c r="I12" s="22"/>
      <c r="J12" s="4"/>
      <c r="K12" s="24"/>
      <c r="M12" s="5"/>
    </row>
    <row r="13" spans="2:13" x14ac:dyDescent="0.4">
      <c r="B13" s="26" t="s">
        <v>10</v>
      </c>
      <c r="C13" s="16" t="s">
        <v>11</v>
      </c>
      <c r="D13" s="6"/>
      <c r="E13" s="3"/>
      <c r="F13" s="44">
        <v>25.94</v>
      </c>
      <c r="G13" s="24"/>
      <c r="H13" s="15"/>
      <c r="I13" s="22"/>
      <c r="J13" s="4">
        <f>'2021 RRRP Rate Design'!I15</f>
        <v>26.15</v>
      </c>
      <c r="K13" s="24"/>
      <c r="M13" s="5">
        <f>(J13-F13)/F13</f>
        <v>8.0956052428680526E-3</v>
      </c>
    </row>
    <row r="14" spans="2:13" x14ac:dyDescent="0.4">
      <c r="B14" s="26" t="s">
        <v>12</v>
      </c>
      <c r="C14" s="16" t="s">
        <v>13</v>
      </c>
      <c r="D14" s="6"/>
      <c r="E14" s="3"/>
      <c r="F14" s="45">
        <v>3.6499999999999998E-2</v>
      </c>
      <c r="G14" s="24"/>
      <c r="H14" s="15"/>
      <c r="I14" s="22"/>
      <c r="J14" s="8">
        <f>'2021 RRRP Rate Design'!J15</f>
        <v>3.6799999999999999E-2</v>
      </c>
      <c r="K14" s="24"/>
      <c r="M14" s="5">
        <f>(J14-F14)/F14</f>
        <v>8.2191780821918269E-3</v>
      </c>
    </row>
    <row r="15" spans="2:13" x14ac:dyDescent="0.4">
      <c r="B15" s="26"/>
      <c r="C15" s="16"/>
      <c r="D15" s="21"/>
      <c r="E15" s="22"/>
      <c r="F15" s="25"/>
      <c r="G15" s="24"/>
      <c r="H15" s="15"/>
      <c r="I15" s="22"/>
      <c r="J15" s="23"/>
      <c r="K15" s="24"/>
      <c r="M15" s="29"/>
    </row>
    <row r="16" spans="2:13" x14ac:dyDescent="0.4">
      <c r="B16" s="20" t="s">
        <v>15</v>
      </c>
      <c r="C16" s="16"/>
      <c r="D16" s="21"/>
      <c r="E16" s="22"/>
      <c r="F16" s="25"/>
      <c r="G16" s="24"/>
      <c r="H16" s="15"/>
      <c r="I16" s="22"/>
      <c r="J16" s="23"/>
      <c r="K16" s="24"/>
      <c r="M16" s="29"/>
    </row>
    <row r="17" spans="2:13" x14ac:dyDescent="0.4">
      <c r="B17" s="26" t="s">
        <v>10</v>
      </c>
      <c r="C17" s="16" t="s">
        <v>11</v>
      </c>
      <c r="D17" s="2"/>
      <c r="E17" s="3"/>
      <c r="F17" s="46">
        <v>667.66</v>
      </c>
      <c r="G17" s="24"/>
      <c r="H17" s="15"/>
      <c r="I17" s="22"/>
      <c r="J17" s="9">
        <f>'2021 RRRP Rate Design'!I16</f>
        <v>673</v>
      </c>
      <c r="K17" s="24"/>
      <c r="M17" s="5">
        <f t="shared" ref="M17:M18" si="0">(J17-F17)/F17</f>
        <v>7.9980828565437978E-3</v>
      </c>
    </row>
    <row r="18" spans="2:13" x14ac:dyDescent="0.4">
      <c r="B18" s="26" t="s">
        <v>12</v>
      </c>
      <c r="C18" s="16" t="s">
        <v>16</v>
      </c>
      <c r="D18" s="6"/>
      <c r="E18" s="3"/>
      <c r="F18" s="45">
        <v>3.4594</v>
      </c>
      <c r="G18" s="24"/>
      <c r="H18" s="15"/>
      <c r="I18" s="22"/>
      <c r="J18" s="8">
        <f>'2021 RRRP Rate Design'!J16</f>
        <v>3.4870999999999999</v>
      </c>
      <c r="K18" s="24"/>
      <c r="M18" s="5">
        <f t="shared" si="0"/>
        <v>8.0071688732149607E-3</v>
      </c>
    </row>
    <row r="19" spans="2:13" x14ac:dyDescent="0.4">
      <c r="B19" s="26"/>
      <c r="C19" s="16"/>
      <c r="D19" s="21"/>
      <c r="E19" s="22"/>
      <c r="F19" s="25"/>
      <c r="G19" s="24"/>
      <c r="H19" s="15"/>
      <c r="I19" s="22"/>
      <c r="J19" s="23"/>
      <c r="K19" s="24"/>
      <c r="M19" s="29"/>
    </row>
    <row r="20" spans="2:13" x14ac:dyDescent="0.4">
      <c r="B20" s="20" t="s">
        <v>17</v>
      </c>
      <c r="C20" s="16"/>
      <c r="D20" s="21"/>
      <c r="E20" s="22"/>
      <c r="F20" s="25"/>
      <c r="G20" s="24"/>
      <c r="H20" s="15"/>
      <c r="I20" s="22"/>
      <c r="J20" s="23"/>
      <c r="K20" s="24"/>
      <c r="M20" s="29"/>
    </row>
    <row r="21" spans="2:13" x14ac:dyDescent="0.4">
      <c r="B21" s="26" t="s">
        <v>10</v>
      </c>
      <c r="C21" s="16" t="s">
        <v>11</v>
      </c>
      <c r="D21" s="2"/>
      <c r="E21" s="3"/>
      <c r="F21" s="46">
        <v>58.8</v>
      </c>
      <c r="G21" s="24"/>
      <c r="H21" s="15"/>
      <c r="I21" s="22"/>
      <c r="J21" s="30">
        <f>'2021 Seasonal Decoupling'!F29</f>
        <v>63.74</v>
      </c>
      <c r="K21" s="24"/>
      <c r="M21" s="5">
        <f t="shared" ref="M21:M22" si="1">(J21-F21)/F21</f>
        <v>8.4013605442176953E-2</v>
      </c>
    </row>
    <row r="22" spans="2:13" x14ac:dyDescent="0.4">
      <c r="B22" s="26" t="s">
        <v>12</v>
      </c>
      <c r="C22" s="16" t="s">
        <v>13</v>
      </c>
      <c r="D22" s="6"/>
      <c r="E22" s="3"/>
      <c r="F22" s="45">
        <v>0.12540000000000001</v>
      </c>
      <c r="G22" s="24"/>
      <c r="H22" s="15"/>
      <c r="I22" s="22"/>
      <c r="J22" s="8">
        <f>'2021 Seasonal Decoupling'!G29</f>
        <v>0.1032</v>
      </c>
      <c r="K22" s="24"/>
      <c r="M22" s="5">
        <f t="shared" si="1"/>
        <v>-0.17703349282296657</v>
      </c>
    </row>
    <row r="23" spans="2:13" x14ac:dyDescent="0.4">
      <c r="B23" s="26"/>
      <c r="C23" s="16"/>
      <c r="D23" s="21"/>
      <c r="E23" s="22"/>
      <c r="F23" s="25"/>
      <c r="G23" s="24"/>
      <c r="H23" s="15"/>
      <c r="I23" s="22"/>
      <c r="J23" s="23"/>
      <c r="K23" s="24"/>
      <c r="M23" s="29"/>
    </row>
    <row r="24" spans="2:13" x14ac:dyDescent="0.4">
      <c r="B24" s="20" t="s">
        <v>18</v>
      </c>
      <c r="C24" s="16"/>
      <c r="D24" s="21"/>
      <c r="E24" s="22"/>
      <c r="F24" s="25"/>
      <c r="G24" s="24"/>
      <c r="H24" s="15"/>
      <c r="I24" s="22"/>
      <c r="J24" s="23"/>
      <c r="K24" s="24"/>
      <c r="M24" s="29"/>
    </row>
    <row r="25" spans="2:13" x14ac:dyDescent="0.4">
      <c r="B25" s="31" t="s">
        <v>10</v>
      </c>
      <c r="C25" s="16" t="s">
        <v>11</v>
      </c>
      <c r="D25" s="2"/>
      <c r="E25" s="3"/>
      <c r="F25" s="46">
        <v>1.86</v>
      </c>
      <c r="G25" s="24"/>
      <c r="H25" s="15"/>
      <c r="I25" s="22"/>
      <c r="J25" s="30">
        <f>'2021 Non-RRRP Rate Design'!H8</f>
        <v>1.89</v>
      </c>
      <c r="K25" s="24"/>
      <c r="M25" s="5">
        <f t="shared" ref="M25:M26" si="2">(J25-F25)/F25</f>
        <v>1.6129032258064412E-2</v>
      </c>
    </row>
    <row r="26" spans="2:13" x14ac:dyDescent="0.4">
      <c r="B26" s="26" t="s">
        <v>12</v>
      </c>
      <c r="C26" s="16" t="s">
        <v>13</v>
      </c>
      <c r="D26" s="6"/>
      <c r="E26" s="3"/>
      <c r="F26" s="45">
        <v>0.2999</v>
      </c>
      <c r="G26" s="24"/>
      <c r="H26" s="15"/>
      <c r="I26" s="22"/>
      <c r="J26" s="8">
        <f>'2021 Non-RRRP Rate Design'!I8</f>
        <v>0.30470000000000003</v>
      </c>
      <c r="K26" s="24"/>
      <c r="M26" s="5">
        <f t="shared" si="2"/>
        <v>1.6005335111703989E-2</v>
      </c>
    </row>
    <row r="27" spans="2:13" x14ac:dyDescent="0.4">
      <c r="B27" s="26"/>
      <c r="C27" s="16"/>
      <c r="D27" s="21"/>
      <c r="E27" s="22"/>
      <c r="F27" s="25"/>
      <c r="G27" s="24"/>
      <c r="H27" s="15"/>
      <c r="I27" s="22"/>
      <c r="J27" s="23"/>
      <c r="K27" s="24"/>
      <c r="M27" s="29"/>
    </row>
    <row r="28" spans="2:13" ht="15" thickBot="1" x14ac:dyDescent="0.45">
      <c r="B28" s="32" t="s">
        <v>19</v>
      </c>
      <c r="C28" s="33" t="s">
        <v>11</v>
      </c>
      <c r="D28" s="34"/>
      <c r="E28" s="10"/>
      <c r="F28" s="47">
        <v>13961476</v>
      </c>
      <c r="G28" s="35"/>
      <c r="H28" s="36"/>
      <c r="I28" s="37"/>
      <c r="J28" s="11">
        <f>'2021 RRRP Rate Design'!M19</f>
        <v>14253193.249719646</v>
      </c>
      <c r="K28" s="35"/>
      <c r="M28" s="5">
        <f>(J28-F28)/F28</f>
        <v>2.0894441942932527E-2</v>
      </c>
    </row>
  </sheetData>
  <mergeCells count="13">
    <mergeCell ref="B6:D6"/>
    <mergeCell ref="E6:G6"/>
    <mergeCell ref="I6:K6"/>
    <mergeCell ref="E7:G7"/>
    <mergeCell ref="I7:K7"/>
    <mergeCell ref="B2:K2"/>
    <mergeCell ref="B4:D4"/>
    <mergeCell ref="E4:G4"/>
    <mergeCell ref="I4:K4"/>
    <mergeCell ref="M4:M5"/>
    <mergeCell ref="B5:D5"/>
    <mergeCell ref="E5:G5"/>
    <mergeCell ref="I5:K5"/>
  </mergeCells>
  <pageMargins left="0.7" right="0.7" top="0.75" bottom="0.75" header="0.3" footer="0.3"/>
  <pageSetup scale="7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F12"/>
  <sheetViews>
    <sheetView showGridLines="0" workbookViewId="0">
      <selection activeCell="E25" sqref="E25"/>
    </sheetView>
  </sheetViews>
  <sheetFormatPr defaultRowHeight="14.6" x14ac:dyDescent="0.4"/>
  <cols>
    <col min="1" max="1" width="2.84375" customWidth="1"/>
    <col min="2" max="2" width="15" customWidth="1"/>
    <col min="3" max="3" width="14.07421875" customWidth="1"/>
    <col min="4" max="4" width="10.4609375" bestFit="1" customWidth="1"/>
    <col min="5" max="5" width="12.07421875" customWidth="1"/>
    <col min="6" max="6" width="11.53515625" customWidth="1"/>
  </cols>
  <sheetData>
    <row r="2" spans="2:6" ht="15" thickBot="1" x14ac:dyDescent="0.45"/>
    <row r="3" spans="2:6" x14ac:dyDescent="0.4">
      <c r="B3" s="200" t="s">
        <v>113</v>
      </c>
      <c r="C3" s="201"/>
      <c r="D3" s="201"/>
      <c r="E3" s="201"/>
      <c r="F3" s="202"/>
    </row>
    <row r="4" spans="2:6" ht="15" thickBot="1" x14ac:dyDescent="0.45">
      <c r="B4" s="203"/>
      <c r="C4" s="204"/>
      <c r="D4" s="204"/>
      <c r="E4" s="204"/>
      <c r="F4" s="205"/>
    </row>
    <row r="5" spans="2:6" ht="49.75" x14ac:dyDescent="0.4">
      <c r="B5" s="156"/>
      <c r="C5" s="157" t="s">
        <v>119</v>
      </c>
      <c r="D5" s="157" t="s">
        <v>112</v>
      </c>
      <c r="E5" s="157" t="s">
        <v>115</v>
      </c>
      <c r="F5" s="158" t="s">
        <v>114</v>
      </c>
    </row>
    <row r="6" spans="2:6" x14ac:dyDescent="0.4">
      <c r="B6" s="159" t="s">
        <v>49</v>
      </c>
      <c r="C6" s="162">
        <v>16904988.472834036</v>
      </c>
      <c r="D6" s="162">
        <v>328511.99052853708</v>
      </c>
      <c r="E6" s="162">
        <v>17362030.650583163</v>
      </c>
      <c r="F6" s="161">
        <f>(D6+E6)/C6</f>
        <v>1.046468778700443</v>
      </c>
    </row>
    <row r="7" spans="2:6" x14ac:dyDescent="0.4">
      <c r="B7" s="159" t="s">
        <v>15</v>
      </c>
      <c r="C7" s="162">
        <v>5043434.3676901637</v>
      </c>
      <c r="D7" s="162">
        <v>83044.070069468231</v>
      </c>
      <c r="E7" s="162">
        <v>4634806.1194622787</v>
      </c>
      <c r="F7" s="161">
        <f t="shared" ref="F7:F9" si="0">(D7+E7)/C7</f>
        <v>0.93544395457107332</v>
      </c>
    </row>
    <row r="8" spans="2:6" x14ac:dyDescent="0.4">
      <c r="B8" s="159" t="s">
        <v>17</v>
      </c>
      <c r="C8" s="162">
        <v>3391922.3985712621</v>
      </c>
      <c r="D8" s="162">
        <v>72715.982014777779</v>
      </c>
      <c r="E8" s="162">
        <v>2825242.8631995791</v>
      </c>
      <c r="F8" s="161">
        <f t="shared" si="0"/>
        <v>0.8543706207533015</v>
      </c>
    </row>
    <row r="9" spans="2:6" x14ac:dyDescent="0.4">
      <c r="B9" s="159" t="s">
        <v>18</v>
      </c>
      <c r="C9" s="162">
        <v>169967.81619938929</v>
      </c>
      <c r="D9" s="162">
        <v>4518.7973872169614</v>
      </c>
      <c r="E9" s="162">
        <v>199442.58204983751</v>
      </c>
      <c r="F9" s="161">
        <f t="shared" si="0"/>
        <v>1.1999999999869819</v>
      </c>
    </row>
    <row r="10" spans="2:6" ht="15" thickBot="1" x14ac:dyDescent="0.45">
      <c r="B10" s="58" t="s">
        <v>51</v>
      </c>
      <c r="C10" s="60">
        <f>SUM(C6:C9)</f>
        <v>25510313.055294853</v>
      </c>
      <c r="D10" s="60">
        <f>SUM(D6:D9)</f>
        <v>488790.84</v>
      </c>
      <c r="E10" s="60">
        <f>SUM(E6:E9)</f>
        <v>25021522.21529486</v>
      </c>
      <c r="F10" s="163"/>
    </row>
    <row r="12" spans="2:6" x14ac:dyDescent="0.4">
      <c r="F12" s="160"/>
    </row>
  </sheetData>
  <mergeCells count="1">
    <mergeCell ref="B3:F4"/>
  </mergeCells>
  <pageMargins left="0.7" right="0.7" top="0.75" bottom="0.75" header="0.3" footer="0.3"/>
  <pageSetup scale="9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N16"/>
  <sheetViews>
    <sheetView showGridLines="0" workbookViewId="0">
      <selection activeCell="N8" sqref="N8"/>
    </sheetView>
  </sheetViews>
  <sheetFormatPr defaultColWidth="9.07421875" defaultRowHeight="14.6" x14ac:dyDescent="0.4"/>
  <cols>
    <col min="1" max="1" width="2.84375" style="12" customWidth="1"/>
    <col min="2" max="2" width="16.4609375" style="12" customWidth="1"/>
    <col min="3" max="3" width="6.4609375" style="12" customWidth="1"/>
    <col min="4" max="4" width="10.07421875" style="12" customWidth="1"/>
    <col min="5" max="5" width="12.84375" style="12" bestFit="1" customWidth="1"/>
    <col min="6" max="6" width="9.3046875" style="12" bestFit="1" customWidth="1"/>
    <col min="7" max="8" width="10.3046875" style="12" bestFit="1" customWidth="1"/>
    <col min="9" max="9" width="9.53515625" style="12" bestFit="1" customWidth="1"/>
    <col min="10" max="10" width="9.07421875" style="12" bestFit="1" customWidth="1"/>
    <col min="11" max="12" width="11.69140625" style="12" bestFit="1" customWidth="1"/>
    <col min="13" max="13" width="11.53515625" style="12" customWidth="1"/>
    <col min="14" max="14" width="11.84375" style="12" bestFit="1" customWidth="1"/>
    <col min="15" max="16384" width="9.07421875" style="12"/>
  </cols>
  <sheetData>
    <row r="2" spans="2:14" ht="15" thickBot="1" x14ac:dyDescent="0.45"/>
    <row r="3" spans="2:14" ht="31.5" customHeight="1" x14ac:dyDescent="0.45">
      <c r="B3" s="206" t="s">
        <v>52</v>
      </c>
      <c r="C3" s="207"/>
      <c r="D3" s="207"/>
      <c r="E3" s="207"/>
      <c r="F3" s="207"/>
      <c r="G3" s="207"/>
      <c r="H3" s="207"/>
      <c r="I3" s="207"/>
      <c r="J3" s="207"/>
      <c r="K3" s="207"/>
      <c r="L3" s="207"/>
      <c r="M3" s="207"/>
      <c r="N3" s="208"/>
    </row>
    <row r="4" spans="2:14" x14ac:dyDescent="0.4">
      <c r="B4" s="209" t="s">
        <v>50</v>
      </c>
      <c r="C4" s="210"/>
      <c r="D4" s="210"/>
      <c r="E4" s="210"/>
      <c r="F4" s="210"/>
      <c r="G4" s="210"/>
      <c r="H4" s="210"/>
      <c r="I4" s="210"/>
      <c r="J4" s="210"/>
      <c r="K4" s="210"/>
      <c r="L4" s="210"/>
      <c r="M4" s="210"/>
      <c r="N4" s="211"/>
    </row>
    <row r="5" spans="2:14" ht="15" customHeight="1" x14ac:dyDescent="0.4">
      <c r="B5" s="212" t="s">
        <v>35</v>
      </c>
      <c r="C5" s="214" t="s">
        <v>8</v>
      </c>
      <c r="D5" s="216" t="s">
        <v>36</v>
      </c>
      <c r="E5" s="218" t="s">
        <v>37</v>
      </c>
      <c r="F5" s="219"/>
      <c r="G5" s="218" t="s">
        <v>38</v>
      </c>
      <c r="H5" s="219"/>
      <c r="I5" s="218" t="s">
        <v>39</v>
      </c>
      <c r="J5" s="219"/>
      <c r="K5" s="218" t="s">
        <v>40</v>
      </c>
      <c r="L5" s="210"/>
      <c r="M5" s="210"/>
      <c r="N5" s="211"/>
    </row>
    <row r="6" spans="2:14" ht="58.3" x14ac:dyDescent="0.4">
      <c r="B6" s="213"/>
      <c r="C6" s="215"/>
      <c r="D6" s="217"/>
      <c r="E6" s="70" t="s">
        <v>41</v>
      </c>
      <c r="F6" s="70" t="s">
        <v>42</v>
      </c>
      <c r="G6" s="71" t="s">
        <v>43</v>
      </c>
      <c r="H6" s="71" t="s">
        <v>44</v>
      </c>
      <c r="I6" s="71" t="s">
        <v>10</v>
      </c>
      <c r="J6" s="71" t="s">
        <v>45</v>
      </c>
      <c r="K6" s="71" t="s">
        <v>46</v>
      </c>
      <c r="L6" s="71" t="s">
        <v>47</v>
      </c>
      <c r="M6" s="71" t="s">
        <v>53</v>
      </c>
      <c r="N6" s="72" t="s">
        <v>54</v>
      </c>
    </row>
    <row r="7" spans="2:14" x14ac:dyDescent="0.4">
      <c r="B7" s="73" t="s">
        <v>49</v>
      </c>
      <c r="C7" s="16" t="s">
        <v>41</v>
      </c>
      <c r="D7" s="65">
        <v>9112.8451064303372</v>
      </c>
      <c r="E7" s="62">
        <v>113337066.32818118</v>
      </c>
      <c r="F7" s="61"/>
      <c r="G7" s="76">
        <v>0.64118373052413569</v>
      </c>
      <c r="H7" s="77">
        <f>1-G7</f>
        <v>0.35881626947586431</v>
      </c>
      <c r="I7" s="63">
        <v>101.8</v>
      </c>
      <c r="J7" s="64">
        <v>5.5E-2</v>
      </c>
      <c r="K7" s="49">
        <f>D7*I7*12</f>
        <v>11132251.582015298</v>
      </c>
      <c r="L7" s="49">
        <f>E7*J7</f>
        <v>6233538.6480499646</v>
      </c>
      <c r="M7" s="61"/>
      <c r="N7" s="53">
        <f>SUM(K7:M7)</f>
        <v>17365790.230065264</v>
      </c>
    </row>
    <row r="8" spans="2:14" x14ac:dyDescent="0.4">
      <c r="B8" s="73" t="s">
        <v>15</v>
      </c>
      <c r="C8" s="16" t="s">
        <v>42</v>
      </c>
      <c r="D8" s="65">
        <v>37.282220262380214</v>
      </c>
      <c r="E8" s="61"/>
      <c r="F8" s="62">
        <v>248604.90668572392</v>
      </c>
      <c r="G8" s="76">
        <v>0.12009672583040554</v>
      </c>
      <c r="H8" s="77">
        <f t="shared" ref="H8:H10" si="0">1-G8</f>
        <v>0.87990327416959446</v>
      </c>
      <c r="I8" s="63">
        <v>1244.17</v>
      </c>
      <c r="J8" s="64">
        <v>16.8475</v>
      </c>
      <c r="K8" s="49">
        <f t="shared" ref="K8:K10" si="1">D8*I8*12</f>
        <v>556625.03980614711</v>
      </c>
      <c r="L8" s="49">
        <f>F8*J8</f>
        <v>4188371.1653877338</v>
      </c>
      <c r="M8" s="62">
        <v>-110187.67683102925</v>
      </c>
      <c r="N8" s="53">
        <f t="shared" ref="N8:N10" si="2">SUM(K8:M8)</f>
        <v>4634808.5283628516</v>
      </c>
    </row>
    <row r="9" spans="2:14" x14ac:dyDescent="0.4">
      <c r="B9" s="73" t="s">
        <v>17</v>
      </c>
      <c r="C9" s="16" t="s">
        <v>41</v>
      </c>
      <c r="D9" s="65">
        <v>2960.1858518389645</v>
      </c>
      <c r="E9" s="62">
        <v>5874372.3645382812</v>
      </c>
      <c r="F9" s="61"/>
      <c r="G9" s="76">
        <v>0.68900916148665659</v>
      </c>
      <c r="H9" s="77">
        <f t="shared" si="0"/>
        <v>0.31099083851334341</v>
      </c>
      <c r="I9" s="63">
        <v>54.8</v>
      </c>
      <c r="J9" s="64">
        <v>0.14960000000000001</v>
      </c>
      <c r="K9" s="49">
        <f t="shared" si="1"/>
        <v>1946618.2161693028</v>
      </c>
      <c r="L9" s="49">
        <f t="shared" ref="L9:L10" si="3">E9*J9</f>
        <v>878806.10573492688</v>
      </c>
      <c r="M9" s="61"/>
      <c r="N9" s="53">
        <f t="shared" si="2"/>
        <v>2825424.3219042299</v>
      </c>
    </row>
    <row r="10" spans="2:14" x14ac:dyDescent="0.4">
      <c r="B10" s="73" t="s">
        <v>18</v>
      </c>
      <c r="C10" s="16" t="s">
        <v>41</v>
      </c>
      <c r="D10" s="65">
        <v>1127.6033016645551</v>
      </c>
      <c r="E10" s="62">
        <v>581104.4520676051</v>
      </c>
      <c r="F10" s="61"/>
      <c r="G10" s="76">
        <v>0.12619223755769352</v>
      </c>
      <c r="H10" s="77">
        <f t="shared" si="0"/>
        <v>0.87380776244230651</v>
      </c>
      <c r="I10" s="63">
        <v>1.86</v>
      </c>
      <c r="J10" s="64">
        <v>0.2999</v>
      </c>
      <c r="K10" s="49">
        <f t="shared" si="1"/>
        <v>25168.105693152873</v>
      </c>
      <c r="L10" s="49">
        <f t="shared" si="3"/>
        <v>174273.22517507477</v>
      </c>
      <c r="M10" s="61"/>
      <c r="N10" s="53">
        <f t="shared" si="2"/>
        <v>199441.33086822764</v>
      </c>
    </row>
    <row r="11" spans="2:14" s="1" customFormat="1" ht="15" thickBot="1" x14ac:dyDescent="0.45">
      <c r="B11" s="58" t="s">
        <v>51</v>
      </c>
      <c r="C11" s="59"/>
      <c r="D11" s="60">
        <f>SUM(D7:D10)</f>
        <v>13237.91648019624</v>
      </c>
      <c r="E11" s="59"/>
      <c r="F11" s="59"/>
      <c r="G11" s="59"/>
      <c r="H11" s="59"/>
      <c r="I11" s="59"/>
      <c r="J11" s="59"/>
      <c r="K11" s="78">
        <f>SUM(K7:K10)</f>
        <v>13660662.9436839</v>
      </c>
      <c r="L11" s="78">
        <f>SUM(L7:L10)</f>
        <v>11474989.144347701</v>
      </c>
      <c r="M11" s="78">
        <f>SUM(M7:M10)</f>
        <v>-110187.67683102925</v>
      </c>
      <c r="N11" s="79">
        <f>SUM(N7:N10)</f>
        <v>25025464.411200576</v>
      </c>
    </row>
    <row r="13" spans="2:14" x14ac:dyDescent="0.4">
      <c r="K13" s="12" t="s">
        <v>55</v>
      </c>
      <c r="L13" s="56"/>
      <c r="M13" s="56"/>
      <c r="N13" s="67">
        <v>25021522.215294853</v>
      </c>
    </row>
    <row r="15" spans="2:14" x14ac:dyDescent="0.4">
      <c r="K15" s="12" t="s">
        <v>56</v>
      </c>
      <c r="N15" s="68">
        <f>N11-N13</f>
        <v>3942.1959057226777</v>
      </c>
    </row>
    <row r="16" spans="2:14" x14ac:dyDescent="0.4">
      <c r="K16" s="12" t="s">
        <v>57</v>
      </c>
      <c r="N16" s="69">
        <f>N15/N13</f>
        <v>1.5755220133301643E-4</v>
      </c>
    </row>
  </sheetData>
  <mergeCells count="9">
    <mergeCell ref="B3:N3"/>
    <mergeCell ref="B4:N4"/>
    <mergeCell ref="B5:B6"/>
    <mergeCell ref="C5:C6"/>
    <mergeCell ref="D5:D6"/>
    <mergeCell ref="E5:F5"/>
    <mergeCell ref="G5:H5"/>
    <mergeCell ref="I5:J5"/>
    <mergeCell ref="K5:N5"/>
  </mergeCells>
  <pageMargins left="0.7" right="0.7" top="0.75" bottom="0.75" header="0.3" footer="0.3"/>
  <pageSetup scale="6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D10"/>
  <sheetViews>
    <sheetView showGridLines="0" workbookViewId="0">
      <selection activeCell="D5" sqref="D5"/>
    </sheetView>
  </sheetViews>
  <sheetFormatPr defaultColWidth="9.07421875" defaultRowHeight="14.6" x14ac:dyDescent="0.4"/>
  <cols>
    <col min="1" max="1" width="2.84375" style="12" customWidth="1"/>
    <col min="2" max="2" width="18.53515625" style="12" customWidth="1"/>
    <col min="3" max="3" width="11.53515625" style="12" bestFit="1" customWidth="1"/>
    <col min="4" max="4" width="8.53515625" style="12" customWidth="1"/>
    <col min="5" max="16384" width="9.07421875" style="12"/>
  </cols>
  <sheetData>
    <row r="1" spans="2:4" ht="15" thickBot="1" x14ac:dyDescent="0.45"/>
    <row r="2" spans="2:4" ht="30.75" customHeight="1" thickBot="1" x14ac:dyDescent="0.5">
      <c r="B2" s="220" t="s">
        <v>33</v>
      </c>
      <c r="C2" s="221"/>
      <c r="D2" s="222"/>
    </row>
    <row r="3" spans="2:4" x14ac:dyDescent="0.4">
      <c r="B3" s="38" t="s">
        <v>26</v>
      </c>
      <c r="C3" s="39" t="s">
        <v>27</v>
      </c>
      <c r="D3" s="40" t="s">
        <v>28</v>
      </c>
    </row>
    <row r="4" spans="2:4" x14ac:dyDescent="0.4">
      <c r="B4" s="26" t="s">
        <v>29</v>
      </c>
      <c r="C4" s="57" t="s">
        <v>34</v>
      </c>
      <c r="D4" s="42">
        <v>2.1999999999999999E-2</v>
      </c>
    </row>
    <row r="5" spans="2:4" x14ac:dyDescent="0.4">
      <c r="B5" s="26" t="s">
        <v>30</v>
      </c>
      <c r="C5" s="57" t="s">
        <v>34</v>
      </c>
      <c r="D5" s="42">
        <v>0</v>
      </c>
    </row>
    <row r="6" spans="2:4" x14ac:dyDescent="0.4">
      <c r="B6" s="26" t="s">
        <v>31</v>
      </c>
      <c r="C6" s="57" t="s">
        <v>34</v>
      </c>
      <c r="D6" s="43">
        <v>6.0000000000000001E-3</v>
      </c>
    </row>
    <row r="7" spans="2:4" ht="15" thickBot="1" x14ac:dyDescent="0.45">
      <c r="B7" s="54" t="s">
        <v>116</v>
      </c>
      <c r="C7" s="33" t="s">
        <v>32</v>
      </c>
      <c r="D7" s="41">
        <f>D4-D5-D6</f>
        <v>1.6E-2</v>
      </c>
    </row>
    <row r="10" spans="2:4" x14ac:dyDescent="0.4">
      <c r="B10" s="82" t="s">
        <v>106</v>
      </c>
    </row>
  </sheetData>
  <mergeCells count="1">
    <mergeCell ref="B2:D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J21"/>
  <sheetViews>
    <sheetView showGridLines="0" workbookViewId="0">
      <selection activeCell="G18" sqref="G18"/>
    </sheetView>
  </sheetViews>
  <sheetFormatPr defaultColWidth="9.07421875" defaultRowHeight="14.6" x14ac:dyDescent="0.4"/>
  <cols>
    <col min="1" max="1" width="2.84375" style="12" customWidth="1"/>
    <col min="2" max="2" width="24.84375" style="12" customWidth="1"/>
    <col min="3" max="5" width="12.69140625" style="12" customWidth="1"/>
    <col min="6" max="6" width="10.3046875" style="12" customWidth="1"/>
    <col min="7" max="7" width="24.84375" style="12" customWidth="1"/>
    <col min="8" max="8" width="10.53515625" style="12" bestFit="1" customWidth="1"/>
    <col min="9" max="10" width="11.53515625" style="12" bestFit="1" customWidth="1"/>
    <col min="11" max="16384" width="9.07421875" style="12"/>
  </cols>
  <sheetData>
    <row r="1" spans="2:10" ht="15" thickBot="1" x14ac:dyDescent="0.45"/>
    <row r="2" spans="2:10" ht="33.75" customHeight="1" x14ac:dyDescent="0.45">
      <c r="B2" s="191" t="s">
        <v>63</v>
      </c>
      <c r="C2" s="192"/>
      <c r="D2" s="192"/>
      <c r="E2" s="193"/>
    </row>
    <row r="3" spans="2:10" ht="15" customHeight="1" x14ac:dyDescent="0.4">
      <c r="B3" s="212" t="s">
        <v>35</v>
      </c>
      <c r="C3" s="218" t="s">
        <v>40</v>
      </c>
      <c r="D3" s="210"/>
      <c r="E3" s="211"/>
    </row>
    <row r="4" spans="2:10" ht="29.15" x14ac:dyDescent="0.4">
      <c r="B4" s="213"/>
      <c r="C4" s="71" t="s">
        <v>46</v>
      </c>
      <c r="D4" s="71" t="s">
        <v>47</v>
      </c>
      <c r="E4" s="72" t="s">
        <v>48</v>
      </c>
    </row>
    <row r="5" spans="2:10" x14ac:dyDescent="0.4">
      <c r="B5" s="73" t="s">
        <v>49</v>
      </c>
      <c r="C5" s="49">
        <f>'2020 COS Eq Rates and Revenue'!K7*(1+'2021 IRM Adjustment Factor'!$D$7)</f>
        <v>11310367.607327543</v>
      </c>
      <c r="D5" s="49">
        <f>SUM('2020 COS Eq Rates and Revenue'!L7:M7)*(1+'2021 IRM Adjustment Factor'!$D$7)</f>
        <v>6333275.2664187644</v>
      </c>
      <c r="E5" s="53">
        <f>C5+D5</f>
        <v>17643642.873746306</v>
      </c>
    </row>
    <row r="6" spans="2:10" x14ac:dyDescent="0.4">
      <c r="B6" s="73" t="s">
        <v>15</v>
      </c>
      <c r="C6" s="49">
        <f>'2020 COS Eq Rates and Revenue'!K8*(1+'2021 IRM Adjustment Factor'!$D$7)</f>
        <v>565531.04044304544</v>
      </c>
      <c r="D6" s="49">
        <f>SUM('2020 COS Eq Rates and Revenue'!L8:M8)*(1+'2021 IRM Adjustment Factor'!$D$7)</f>
        <v>4143434.4243736118</v>
      </c>
      <c r="E6" s="53">
        <f t="shared" ref="E6:E8" si="0">C6+D6</f>
        <v>4708965.4648166569</v>
      </c>
    </row>
    <row r="7" spans="2:10" x14ac:dyDescent="0.4">
      <c r="B7" s="73" t="s">
        <v>17</v>
      </c>
      <c r="C7" s="49">
        <f>'2020 COS Eq Rates and Revenue'!K9*(1+'2021 IRM Adjustment Factor'!$D$7)</f>
        <v>1977764.1076280116</v>
      </c>
      <c r="D7" s="49">
        <f>SUM('2020 COS Eq Rates and Revenue'!L9:M9)*(1+'2021 IRM Adjustment Factor'!$D$7)</f>
        <v>892867.0034266857</v>
      </c>
      <c r="E7" s="53">
        <f t="shared" si="0"/>
        <v>2870631.1110546971</v>
      </c>
    </row>
    <row r="8" spans="2:10" x14ac:dyDescent="0.4">
      <c r="B8" s="73" t="s">
        <v>18</v>
      </c>
      <c r="C8" s="49">
        <f>'2020 COS Eq Rates and Revenue'!K10*(1+'2021 IRM Adjustment Factor'!$D$7)</f>
        <v>25570.79538424332</v>
      </c>
      <c r="D8" s="49">
        <f>SUM('2020 COS Eq Rates and Revenue'!L10:M10)*(1+'2021 IRM Adjustment Factor'!$D$7)</f>
        <v>177061.59677787597</v>
      </c>
      <c r="E8" s="53">
        <f t="shared" si="0"/>
        <v>202632.39216211927</v>
      </c>
    </row>
    <row r="9" spans="2:10" ht="15" thickBot="1" x14ac:dyDescent="0.45">
      <c r="B9" s="58" t="s">
        <v>51</v>
      </c>
      <c r="C9" s="74">
        <f>SUM(C5:C8)</f>
        <v>13879233.550782844</v>
      </c>
      <c r="D9" s="74">
        <f>SUM(D5:D8)</f>
        <v>11546638.290996939</v>
      </c>
      <c r="E9" s="75">
        <f>SUM(E5:E8)</f>
        <v>25425871.841779776</v>
      </c>
    </row>
    <row r="10" spans="2:10" x14ac:dyDescent="0.4">
      <c r="B10" s="15"/>
      <c r="C10" s="80"/>
      <c r="D10" s="80"/>
      <c r="E10" s="80"/>
    </row>
    <row r="12" spans="2:10" ht="33.75" customHeight="1" x14ac:dyDescent="0.4">
      <c r="B12" s="223" t="s">
        <v>58</v>
      </c>
      <c r="C12" s="223"/>
      <c r="D12" s="223"/>
      <c r="E12" s="223"/>
      <c r="F12" s="223"/>
      <c r="G12" s="223"/>
      <c r="H12" s="223"/>
      <c r="I12" s="223"/>
      <c r="J12" s="223"/>
    </row>
    <row r="14" spans="2:10" x14ac:dyDescent="0.4">
      <c r="B14" s="81" t="s">
        <v>59</v>
      </c>
    </row>
    <row r="16" spans="2:10" x14ac:dyDescent="0.4">
      <c r="B16" s="12" t="s">
        <v>60</v>
      </c>
      <c r="G16" s="83">
        <f>'2020 COS Eq Rates and Revenue'!N11</f>
        <v>25025464.411200576</v>
      </c>
    </row>
    <row r="17" spans="2:7" x14ac:dyDescent="0.4">
      <c r="B17" s="12" t="s">
        <v>62</v>
      </c>
      <c r="G17" s="84">
        <f>'2021 IRM Adjustment Factor'!D7</f>
        <v>1.6E-2</v>
      </c>
    </row>
    <row r="18" spans="2:7" x14ac:dyDescent="0.4">
      <c r="B18" s="12" t="s">
        <v>61</v>
      </c>
      <c r="G18" s="83">
        <f>G16*(1+G17)</f>
        <v>25425871.841779783</v>
      </c>
    </row>
    <row r="20" spans="2:7" x14ac:dyDescent="0.4">
      <c r="B20" s="82" t="str">
        <f>IF(E9=G18,"Total of Indexed Class Revenue Equals Indexed Total Revenue","Total of Indexed Class Revenue DOES NOT EQUAL Indexed Total Revenue")</f>
        <v>Total of Indexed Class Revenue Equals Indexed Total Revenue</v>
      </c>
    </row>
    <row r="21" spans="2:7" ht="60.75" customHeight="1" x14ac:dyDescent="0.4"/>
  </sheetData>
  <mergeCells count="4">
    <mergeCell ref="B12:J12"/>
    <mergeCell ref="B2:E2"/>
    <mergeCell ref="B3:B4"/>
    <mergeCell ref="C3:E3"/>
  </mergeCells>
  <pageMargins left="0.7" right="0.7" top="0.75" bottom="0.75" header="0.3" footer="0.3"/>
  <pageSetup scale="7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O26"/>
  <sheetViews>
    <sheetView showGridLines="0" workbookViewId="0">
      <selection activeCell="M19" sqref="M19"/>
    </sheetView>
  </sheetViews>
  <sheetFormatPr defaultColWidth="9.07421875" defaultRowHeight="14.6" x14ac:dyDescent="0.4"/>
  <cols>
    <col min="1" max="1" width="2.84375" style="12" customWidth="1"/>
    <col min="2" max="2" width="19.84375" style="12" customWidth="1"/>
    <col min="3" max="3" width="6.4609375" style="12" customWidth="1"/>
    <col min="4" max="4" width="10.07421875" style="12" customWidth="1"/>
    <col min="5" max="5" width="12.53515625" style="12" bestFit="1" customWidth="1"/>
    <col min="6" max="6" width="9" style="12" bestFit="1" customWidth="1"/>
    <col min="7" max="8" width="8.69140625" style="12" bestFit="1" customWidth="1"/>
    <col min="9" max="9" width="9.07421875" style="12" bestFit="1" customWidth="1"/>
    <col min="10" max="10" width="11.07421875" style="12" bestFit="1" customWidth="1"/>
    <col min="11" max="11" width="11.53515625" style="12" bestFit="1" customWidth="1"/>
    <col min="12" max="12" width="12.07421875" style="12" bestFit="1" customWidth="1"/>
    <col min="13" max="13" width="14.07421875" style="12" bestFit="1" customWidth="1"/>
    <col min="14" max="14" width="3.69140625" style="12" customWidth="1"/>
    <col min="15" max="15" width="8.53515625" style="153" customWidth="1"/>
    <col min="16" max="16384" width="9.07421875" style="12"/>
  </cols>
  <sheetData>
    <row r="2" spans="2:15" ht="15.9" x14ac:dyDescent="0.45">
      <c r="B2" s="173" t="s">
        <v>68</v>
      </c>
      <c r="C2" s="173"/>
      <c r="D2" s="173"/>
      <c r="E2" s="173"/>
      <c r="F2" s="173"/>
      <c r="G2" s="173"/>
      <c r="H2" s="173"/>
      <c r="I2" s="173"/>
      <c r="J2" s="173"/>
      <c r="K2" s="173"/>
      <c r="L2" s="173"/>
      <c r="M2" s="173"/>
    </row>
    <row r="3" spans="2:15" ht="16.3" thickBot="1" x14ac:dyDescent="0.5">
      <c r="B3" s="86"/>
      <c r="C3" s="86"/>
      <c r="D3" s="86"/>
      <c r="E3" s="86"/>
      <c r="F3" s="86"/>
      <c r="G3" s="86"/>
      <c r="H3" s="86"/>
      <c r="I3" s="86"/>
      <c r="J3" s="86"/>
      <c r="K3" s="86"/>
      <c r="L3" s="86"/>
      <c r="M3" s="87"/>
    </row>
    <row r="4" spans="2:15" x14ac:dyDescent="0.4">
      <c r="B4" s="229" t="s">
        <v>79</v>
      </c>
      <c r="C4" s="230"/>
      <c r="D4" s="230"/>
      <c r="E4" s="230"/>
      <c r="F4" s="230"/>
      <c r="G4" s="230"/>
      <c r="H4" s="230"/>
      <c r="I4" s="230"/>
      <c r="J4" s="230"/>
      <c r="K4" s="103" t="s">
        <v>76</v>
      </c>
      <c r="L4" s="103" t="s">
        <v>77</v>
      </c>
      <c r="M4" s="104" t="s">
        <v>78</v>
      </c>
      <c r="O4" s="154" t="s">
        <v>109</v>
      </c>
    </row>
    <row r="5" spans="2:15" x14ac:dyDescent="0.4">
      <c r="B5" s="231" t="s">
        <v>120</v>
      </c>
      <c r="C5" s="232"/>
      <c r="D5" s="232"/>
      <c r="E5" s="232"/>
      <c r="F5" s="232"/>
      <c r="G5" s="232"/>
      <c r="H5" s="232"/>
      <c r="I5" s="232"/>
      <c r="J5" s="232"/>
      <c r="K5" s="49">
        <f>'2021 Indexed Revenue'!E5</f>
        <v>17643642.873746306</v>
      </c>
      <c r="L5" s="49">
        <f>'2021 Indexed Revenue'!E6</f>
        <v>4708965.4648166569</v>
      </c>
      <c r="M5" s="106">
        <f>SUM(K5:L5)</f>
        <v>22352608.338562962</v>
      </c>
    </row>
    <row r="6" spans="2:15" x14ac:dyDescent="0.4">
      <c r="B6" s="231" t="s">
        <v>75</v>
      </c>
      <c r="C6" s="232"/>
      <c r="D6" s="232"/>
      <c r="E6" s="232"/>
      <c r="F6" s="232"/>
      <c r="G6" s="232"/>
      <c r="H6" s="232"/>
      <c r="I6" s="232"/>
      <c r="J6" s="232"/>
      <c r="K6" s="62">
        <v>0</v>
      </c>
      <c r="L6" s="62">
        <v>0</v>
      </c>
      <c r="M6" s="106">
        <f>SUM(K6:L6)</f>
        <v>0</v>
      </c>
      <c r="O6" s="153">
        <v>1</v>
      </c>
    </row>
    <row r="7" spans="2:15" ht="15" thickBot="1" x14ac:dyDescent="0.45">
      <c r="B7" s="233" t="s">
        <v>51</v>
      </c>
      <c r="C7" s="234"/>
      <c r="D7" s="234"/>
      <c r="E7" s="234"/>
      <c r="F7" s="234"/>
      <c r="G7" s="234"/>
      <c r="H7" s="234"/>
      <c r="I7" s="234"/>
      <c r="J7" s="235"/>
      <c r="K7" s="105">
        <f>SUM(K5:K6)</f>
        <v>17643642.873746306</v>
      </c>
      <c r="L7" s="105">
        <f>SUM(L5:L6)</f>
        <v>4708965.4648166569</v>
      </c>
      <c r="M7" s="105">
        <f>SUM(M5:M6)</f>
        <v>22352608.338562962</v>
      </c>
    </row>
    <row r="8" spans="2:15" ht="15" thickBot="1" x14ac:dyDescent="0.45"/>
    <row r="9" spans="2:15" x14ac:dyDescent="0.4">
      <c r="B9" s="236" t="s">
        <v>74</v>
      </c>
      <c r="C9" s="237"/>
      <c r="D9" s="237"/>
      <c r="E9" s="237"/>
      <c r="F9" s="237"/>
      <c r="G9" s="237"/>
      <c r="H9" s="237"/>
      <c r="I9" s="237"/>
      <c r="J9" s="237"/>
      <c r="K9" s="237"/>
      <c r="L9" s="237"/>
      <c r="M9" s="238"/>
    </row>
    <row r="10" spans="2:15" x14ac:dyDescent="0.4">
      <c r="B10" s="239" t="s">
        <v>64</v>
      </c>
      <c r="C10" s="240"/>
      <c r="D10" s="240"/>
      <c r="E10" s="240"/>
      <c r="F10" s="240"/>
      <c r="G10" s="240"/>
      <c r="H10" s="240"/>
      <c r="I10" s="240"/>
      <c r="J10" s="240"/>
      <c r="K10" s="240"/>
      <c r="L10" s="240"/>
      <c r="M10" s="241"/>
    </row>
    <row r="11" spans="2:15" x14ac:dyDescent="0.4">
      <c r="B11" s="242" t="s">
        <v>69</v>
      </c>
      <c r="C11" s="243"/>
      <c r="D11" s="243"/>
      <c r="E11" s="243"/>
      <c r="F11" s="243"/>
      <c r="G11" s="243"/>
      <c r="H11" s="243"/>
      <c r="I11" s="243"/>
      <c r="J11" s="243"/>
      <c r="K11" s="243"/>
      <c r="L11" s="244"/>
      <c r="M11" s="89">
        <v>8.0000000000000002E-3</v>
      </c>
      <c r="O11" s="153">
        <v>2</v>
      </c>
    </row>
    <row r="12" spans="2:15" x14ac:dyDescent="0.4">
      <c r="B12" s="245" t="s">
        <v>35</v>
      </c>
      <c r="C12" s="246" t="s">
        <v>8</v>
      </c>
      <c r="D12" s="247" t="s">
        <v>36</v>
      </c>
      <c r="E12" s="240" t="s">
        <v>37</v>
      </c>
      <c r="F12" s="240"/>
      <c r="G12" s="240" t="s">
        <v>38</v>
      </c>
      <c r="H12" s="240"/>
      <c r="I12" s="240" t="s">
        <v>39</v>
      </c>
      <c r="J12" s="240"/>
      <c r="K12" s="240" t="s">
        <v>71</v>
      </c>
      <c r="L12" s="240"/>
      <c r="M12" s="241"/>
    </row>
    <row r="13" spans="2:15" ht="38.6" x14ac:dyDescent="0.4">
      <c r="B13" s="245"/>
      <c r="C13" s="246"/>
      <c r="D13" s="248"/>
      <c r="E13" s="18" t="s">
        <v>41</v>
      </c>
      <c r="F13" s="18" t="s">
        <v>42</v>
      </c>
      <c r="G13" s="48" t="s">
        <v>43</v>
      </c>
      <c r="H13" s="48" t="s">
        <v>44</v>
      </c>
      <c r="I13" s="48" t="s">
        <v>10</v>
      </c>
      <c r="J13" s="48" t="s">
        <v>45</v>
      </c>
      <c r="K13" s="48" t="s">
        <v>46</v>
      </c>
      <c r="L13" s="48" t="s">
        <v>47</v>
      </c>
      <c r="M13" s="66" t="s">
        <v>48</v>
      </c>
    </row>
    <row r="14" spans="2:15" x14ac:dyDescent="0.4">
      <c r="B14" s="20" t="s">
        <v>65</v>
      </c>
      <c r="C14" s="16" t="s">
        <v>41</v>
      </c>
      <c r="D14" s="90">
        <v>8115.5292008802571</v>
      </c>
      <c r="E14" s="62">
        <v>84857055.570733279</v>
      </c>
      <c r="F14" s="61"/>
      <c r="G14" s="50">
        <f>K14/M14</f>
        <v>0.80729852235061195</v>
      </c>
      <c r="H14" s="50">
        <f>L14/M14</f>
        <v>0.19270147764938805</v>
      </c>
      <c r="I14" s="51">
        <f>ROUND('Rate Summary'!F9*(1+M11),2)</f>
        <v>47.09</v>
      </c>
      <c r="J14" s="52">
        <f>ROUND('Rate Summary'!F10*(1+M11),4)</f>
        <v>1.29E-2</v>
      </c>
      <c r="K14" s="49">
        <f>D14*I14*12</f>
        <v>4585923.2408334166</v>
      </c>
      <c r="L14" s="49">
        <f>E14*J14</f>
        <v>1094656.0168624592</v>
      </c>
      <c r="M14" s="53">
        <f>SUM(K14:L14)</f>
        <v>5680579.2576958761</v>
      </c>
      <c r="O14" s="153" t="s">
        <v>110</v>
      </c>
    </row>
    <row r="15" spans="2:15" x14ac:dyDescent="0.4">
      <c r="B15" s="20" t="s">
        <v>66</v>
      </c>
      <c r="C15" s="16" t="s">
        <v>41</v>
      </c>
      <c r="D15" s="90">
        <v>997.31590555008074</v>
      </c>
      <c r="E15" s="62">
        <v>28480010.757447898</v>
      </c>
      <c r="F15" s="61"/>
      <c r="G15" s="50">
        <f t="shared" ref="G15:G16" si="0">K15/M15</f>
        <v>0.22994316179358251</v>
      </c>
      <c r="H15" s="50">
        <f t="shared" ref="H15:H16" si="1">L15/M15</f>
        <v>0.77005683820641757</v>
      </c>
      <c r="I15" s="91">
        <f>ROUND('Rate Summary'!F13*(1+M11),2)</f>
        <v>26.15</v>
      </c>
      <c r="J15" s="52">
        <f>ROUND('Rate Summary'!F14*(1+M11),4)</f>
        <v>3.6799999999999999E-2</v>
      </c>
      <c r="K15" s="49">
        <f>D15*I15*12</f>
        <v>312957.73116161529</v>
      </c>
      <c r="L15" s="49">
        <f>E15*J15</f>
        <v>1048064.3958740827</v>
      </c>
      <c r="M15" s="53">
        <f t="shared" ref="M15:M16" si="2">SUM(K15:L15)</f>
        <v>1361022.1270356979</v>
      </c>
      <c r="O15" s="153">
        <v>3</v>
      </c>
    </row>
    <row r="16" spans="2:15" x14ac:dyDescent="0.4">
      <c r="B16" s="92" t="s">
        <v>15</v>
      </c>
      <c r="C16" s="93" t="s">
        <v>42</v>
      </c>
      <c r="D16" s="94">
        <f>'2020 COS Eq Rates and Revenue'!D8</f>
        <v>37.282220262380214</v>
      </c>
      <c r="E16" s="61"/>
      <c r="F16" s="95">
        <f>'2020 COS Eq Rates and Revenue'!F8</f>
        <v>248604.90668572392</v>
      </c>
      <c r="G16" s="50">
        <f t="shared" si="0"/>
        <v>0.25778326614301789</v>
      </c>
      <c r="H16" s="50">
        <f t="shared" si="1"/>
        <v>0.74221673385698217</v>
      </c>
      <c r="I16" s="96">
        <f>ROUND('Rate Summary'!F17*(1+M11),2)</f>
        <v>673</v>
      </c>
      <c r="J16" s="97">
        <f>ROUND('Rate Summary'!F18*(1+M11),4)</f>
        <v>3.4870999999999999</v>
      </c>
      <c r="K16" s="49">
        <f>D16*I16*12</f>
        <v>301091.2108389826</v>
      </c>
      <c r="L16" s="95">
        <f>F16*J16</f>
        <v>866910.17010378791</v>
      </c>
      <c r="M16" s="53">
        <f t="shared" si="2"/>
        <v>1168001.3809427705</v>
      </c>
    </row>
    <row r="17" spans="1:15" x14ac:dyDescent="0.4">
      <c r="B17" s="226" t="s">
        <v>72</v>
      </c>
      <c r="C17" s="227"/>
      <c r="D17" s="227"/>
      <c r="E17" s="227"/>
      <c r="F17" s="227"/>
      <c r="G17" s="227"/>
      <c r="H17" s="227"/>
      <c r="I17" s="227"/>
      <c r="J17" s="227"/>
      <c r="K17" s="227"/>
      <c r="L17" s="228"/>
      <c r="M17" s="53">
        <f>'2020 COS Eq Rates and Revenue'!M8</f>
        <v>-110187.67683102925</v>
      </c>
    </row>
    <row r="18" spans="1:15" x14ac:dyDescent="0.4">
      <c r="B18" s="26"/>
      <c r="C18" s="98"/>
      <c r="D18" s="98"/>
      <c r="E18" s="98"/>
      <c r="F18" s="98"/>
      <c r="G18" s="98"/>
      <c r="H18" s="98"/>
      <c r="I18" s="98"/>
      <c r="J18" s="98"/>
      <c r="K18" s="98"/>
      <c r="L18" s="98"/>
      <c r="M18" s="99"/>
    </row>
    <row r="19" spans="1:15" ht="15" thickBot="1" x14ac:dyDescent="0.45">
      <c r="B19" s="224" t="s">
        <v>73</v>
      </c>
      <c r="C19" s="225"/>
      <c r="D19" s="225"/>
      <c r="E19" s="225"/>
      <c r="F19" s="225"/>
      <c r="G19" s="225"/>
      <c r="H19" s="225"/>
      <c r="I19" s="225"/>
      <c r="J19" s="225"/>
      <c r="K19" s="225"/>
      <c r="L19" s="225"/>
      <c r="M19" s="100">
        <f>M7-SUM(M14:M17)</f>
        <v>14253193.249719646</v>
      </c>
      <c r="O19" s="155"/>
    </row>
    <row r="20" spans="1:15" x14ac:dyDescent="0.4">
      <c r="L20" s="56"/>
      <c r="M20" s="13"/>
    </row>
    <row r="21" spans="1:15" x14ac:dyDescent="0.4">
      <c r="B21" s="85" t="s">
        <v>67</v>
      </c>
    </row>
    <row r="22" spans="1:15" x14ac:dyDescent="0.4">
      <c r="A22" s="13">
        <v>1</v>
      </c>
      <c r="B22" s="101" t="s">
        <v>108</v>
      </c>
      <c r="M22" s="102"/>
    </row>
    <row r="23" spans="1:15" x14ac:dyDescent="0.4">
      <c r="A23" s="13">
        <v>2</v>
      </c>
      <c r="B23" s="12" t="s">
        <v>111</v>
      </c>
      <c r="M23" s="102"/>
    </row>
    <row r="24" spans="1:15" x14ac:dyDescent="0.4">
      <c r="A24" s="13">
        <v>3</v>
      </c>
      <c r="B24" s="101" t="s">
        <v>70</v>
      </c>
    </row>
    <row r="25" spans="1:15" x14ac:dyDescent="0.4">
      <c r="A25" s="13">
        <v>4</v>
      </c>
      <c r="B25" s="12" t="s">
        <v>107</v>
      </c>
      <c r="M25" s="102"/>
    </row>
    <row r="26" spans="1:15" x14ac:dyDescent="0.4">
      <c r="M26" s="102"/>
    </row>
  </sheetData>
  <mergeCells count="17">
    <mergeCell ref="B2:M2"/>
    <mergeCell ref="B9:M9"/>
    <mergeCell ref="B10:M10"/>
    <mergeCell ref="B11:L11"/>
    <mergeCell ref="B12:B13"/>
    <mergeCell ref="C12:C13"/>
    <mergeCell ref="D12:D13"/>
    <mergeCell ref="E12:F12"/>
    <mergeCell ref="G12:H12"/>
    <mergeCell ref="I12:J12"/>
    <mergeCell ref="K12:M12"/>
    <mergeCell ref="B19:L19"/>
    <mergeCell ref="B17:L17"/>
    <mergeCell ref="B4:J4"/>
    <mergeCell ref="B5:J5"/>
    <mergeCell ref="B6:J6"/>
    <mergeCell ref="B7:J7"/>
  </mergeCells>
  <pageMargins left="0.7" right="0.7" top="0.75" bottom="0.75" header="0.3" footer="0.3"/>
  <pageSetup scale="6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M9"/>
  <sheetViews>
    <sheetView showGridLines="0" workbookViewId="0">
      <selection activeCell="M22" sqref="M22"/>
    </sheetView>
  </sheetViews>
  <sheetFormatPr defaultColWidth="9.07421875" defaultRowHeight="14.6" x14ac:dyDescent="0.4"/>
  <cols>
    <col min="1" max="1" width="2.84375" style="12" customWidth="1"/>
    <col min="2" max="2" width="29.07421875" style="12" bestFit="1" customWidth="1"/>
    <col min="3" max="3" width="7.3046875" style="12" customWidth="1"/>
    <col min="4" max="4" width="10.07421875" style="12" customWidth="1"/>
    <col min="5" max="5" width="12.07421875" style="12" customWidth="1"/>
    <col min="6" max="6" width="10.53515625" style="12" customWidth="1"/>
    <col min="7" max="7" width="11" style="12" customWidth="1"/>
    <col min="8" max="9" width="12.69140625" style="12" customWidth="1"/>
    <col min="10" max="12" width="10.53515625" style="12" customWidth="1"/>
    <col min="13" max="13" width="10.53515625" style="12" bestFit="1" customWidth="1"/>
    <col min="14" max="16384" width="9.07421875" style="12"/>
  </cols>
  <sheetData>
    <row r="2" spans="2:13" ht="15.9" x14ac:dyDescent="0.45">
      <c r="B2" s="173" t="s">
        <v>80</v>
      </c>
      <c r="C2" s="173"/>
      <c r="D2" s="173"/>
      <c r="E2" s="173"/>
      <c r="F2" s="173"/>
      <c r="G2" s="173"/>
      <c r="H2" s="173"/>
      <c r="I2" s="173"/>
      <c r="J2" s="173"/>
      <c r="K2" s="173"/>
      <c r="L2" s="173"/>
      <c r="M2" s="88"/>
    </row>
    <row r="3" spans="2:13" ht="15" thickBot="1" x14ac:dyDescent="0.45"/>
    <row r="4" spans="2:13" x14ac:dyDescent="0.4">
      <c r="B4" s="249" t="s">
        <v>81</v>
      </c>
      <c r="C4" s="250"/>
      <c r="D4" s="250"/>
      <c r="E4" s="250"/>
      <c r="F4" s="250"/>
      <c r="G4" s="250"/>
      <c r="H4" s="250"/>
      <c r="I4" s="250"/>
      <c r="J4" s="250"/>
      <c r="K4" s="250"/>
      <c r="L4" s="251"/>
      <c r="M4" s="107"/>
    </row>
    <row r="5" spans="2:13" x14ac:dyDescent="0.4">
      <c r="B5" s="252" t="s">
        <v>35</v>
      </c>
      <c r="C5" s="253" t="s">
        <v>8</v>
      </c>
      <c r="D5" s="254" t="s">
        <v>36</v>
      </c>
      <c r="E5" s="255" t="s">
        <v>41</v>
      </c>
      <c r="F5" s="218" t="s">
        <v>117</v>
      </c>
      <c r="G5" s="219"/>
      <c r="H5" s="218" t="s">
        <v>118</v>
      </c>
      <c r="I5" s="219"/>
      <c r="J5" s="218" t="s">
        <v>40</v>
      </c>
      <c r="K5" s="210"/>
      <c r="L5" s="211"/>
      <c r="M5" s="107"/>
    </row>
    <row r="6" spans="2:13" ht="43.75" x14ac:dyDescent="0.4">
      <c r="B6" s="252"/>
      <c r="C6" s="253"/>
      <c r="D6" s="254"/>
      <c r="E6" s="256"/>
      <c r="F6" s="71" t="s">
        <v>10</v>
      </c>
      <c r="G6" s="71" t="s">
        <v>45</v>
      </c>
      <c r="H6" s="71" t="s">
        <v>10</v>
      </c>
      <c r="I6" s="71" t="s">
        <v>45</v>
      </c>
      <c r="J6" s="71" t="s">
        <v>46</v>
      </c>
      <c r="K6" s="71" t="s">
        <v>47</v>
      </c>
      <c r="L6" s="72" t="s">
        <v>48</v>
      </c>
    </row>
    <row r="7" spans="2:13" x14ac:dyDescent="0.4">
      <c r="B7" s="111" t="s">
        <v>17</v>
      </c>
      <c r="C7" s="93" t="s">
        <v>41</v>
      </c>
      <c r="D7" s="112">
        <f>'2020 COS Eq Rates and Revenue'!D9</f>
        <v>2960.1858518389645</v>
      </c>
      <c r="E7" s="112">
        <f>'2020 COS Eq Rates and Revenue'!E9</f>
        <v>5874372.3645382812</v>
      </c>
      <c r="F7" s="164">
        <f>'Rate Summary'!F21</f>
        <v>58.8</v>
      </c>
      <c r="G7" s="166">
        <f>'Rate Summary'!F22</f>
        <v>0.12540000000000001</v>
      </c>
      <c r="H7" s="165">
        <f>ROUND(F7*(1+'2021 IRM Adjustment Factor'!D7),2)</f>
        <v>59.74</v>
      </c>
      <c r="I7" s="167">
        <f>ROUND(G7*(1+'2021 IRM Adjustment Factor'!D7),4)</f>
        <v>0.12740000000000001</v>
      </c>
      <c r="J7" s="108">
        <f>D7*H7*12</f>
        <v>2122098.0334663168</v>
      </c>
      <c r="K7" s="108">
        <f>E7*I7</f>
        <v>748395.03924217715</v>
      </c>
      <c r="L7" s="109">
        <f>SUM(J7:K7)</f>
        <v>2870493.072708494</v>
      </c>
    </row>
    <row r="8" spans="2:13" x14ac:dyDescent="0.4">
      <c r="B8" s="111" t="s">
        <v>18</v>
      </c>
      <c r="C8" s="93" t="s">
        <v>41</v>
      </c>
      <c r="D8" s="112">
        <f>'2020 COS Eq Rates and Revenue'!D10</f>
        <v>1127.6033016645551</v>
      </c>
      <c r="E8" s="112">
        <f>'2020 COS Eq Rates and Revenue'!E10</f>
        <v>581104.4520676051</v>
      </c>
      <c r="F8" s="164">
        <f>'Rate Summary'!F25</f>
        <v>1.86</v>
      </c>
      <c r="G8" s="166">
        <f>'Rate Summary'!F26</f>
        <v>0.2999</v>
      </c>
      <c r="H8" s="165">
        <f>ROUND(F8*(1+'2021 IRM Adjustment Factor'!D7),2)</f>
        <v>1.89</v>
      </c>
      <c r="I8" s="167">
        <f>ROUND(G8*(1+'2021 IRM Adjustment Factor'!D7),4)</f>
        <v>0.30470000000000003</v>
      </c>
      <c r="J8" s="108">
        <f>D8*H8*12</f>
        <v>25574.04288175211</v>
      </c>
      <c r="K8" s="108">
        <f>E8*I8</f>
        <v>177062.5265449993</v>
      </c>
      <c r="L8" s="109">
        <f>SUM(J8:K8)</f>
        <v>202636.5694267514</v>
      </c>
    </row>
    <row r="9" spans="2:13" ht="15" hidden="1" thickBot="1" x14ac:dyDescent="0.45">
      <c r="B9" s="58" t="s">
        <v>51</v>
      </c>
      <c r="C9" s="55"/>
      <c r="D9" s="110">
        <f>SUM(D7:D8)</f>
        <v>4087.7891535035196</v>
      </c>
      <c r="E9" s="110">
        <f>SUM(E7:E8)</f>
        <v>6455476.8166058864</v>
      </c>
      <c r="F9" s="113"/>
      <c r="G9" s="113"/>
      <c r="H9" s="113"/>
      <c r="I9" s="113"/>
      <c r="J9" s="74">
        <f>J7+J8</f>
        <v>2147672.0763480687</v>
      </c>
      <c r="K9" s="74">
        <f>K7+K8</f>
        <v>925457.56578717649</v>
      </c>
      <c r="L9" s="75">
        <f>L7+L8</f>
        <v>3073129.6421352453</v>
      </c>
    </row>
  </sheetData>
  <mergeCells count="9">
    <mergeCell ref="B2:L2"/>
    <mergeCell ref="B4:L4"/>
    <mergeCell ref="B5:B6"/>
    <mergeCell ref="C5:C6"/>
    <mergeCell ref="D5:D6"/>
    <mergeCell ref="E5:E6"/>
    <mergeCell ref="F5:G5"/>
    <mergeCell ref="H5:I5"/>
    <mergeCell ref="J5:L5"/>
  </mergeCells>
  <pageMargins left="0.7" right="0.7" top="0.75" bottom="0.75" header="0.3" footer="0.3"/>
  <pageSetup scale="6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L32"/>
  <sheetViews>
    <sheetView showGridLines="0" workbookViewId="0">
      <selection activeCell="D22" sqref="D22"/>
    </sheetView>
  </sheetViews>
  <sheetFormatPr defaultColWidth="9.07421875" defaultRowHeight="14.6" x14ac:dyDescent="0.4"/>
  <cols>
    <col min="1" max="1" width="2.07421875" style="12" customWidth="1"/>
    <col min="2" max="2" width="19.07421875" style="12" bestFit="1" customWidth="1"/>
    <col min="3" max="3" width="12.84375" style="12" customWidth="1"/>
    <col min="4" max="4" width="12.3046875" style="12" bestFit="1" customWidth="1"/>
    <col min="5" max="5" width="13" style="12" customWidth="1"/>
    <col min="6" max="6" width="10" style="12" bestFit="1" customWidth="1"/>
    <col min="7" max="7" width="10.84375" style="12" bestFit="1" customWidth="1"/>
    <col min="8" max="9" width="10.69140625" style="12" bestFit="1" customWidth="1"/>
    <col min="10" max="10" width="11.69140625" style="12" bestFit="1" customWidth="1"/>
    <col min="11" max="12" width="9.3046875" style="12" bestFit="1" customWidth="1"/>
    <col min="13" max="16384" width="9.07421875" style="12"/>
  </cols>
  <sheetData>
    <row r="2" spans="2:12" ht="18.45" x14ac:dyDescent="0.5">
      <c r="B2" s="257" t="s">
        <v>95</v>
      </c>
      <c r="C2" s="257"/>
      <c r="D2" s="257"/>
      <c r="E2" s="257"/>
      <c r="F2" s="257"/>
      <c r="G2" s="257"/>
      <c r="H2" s="257"/>
      <c r="I2" s="257"/>
      <c r="J2" s="257"/>
      <c r="K2" s="257"/>
      <c r="L2" s="257"/>
    </row>
    <row r="4" spans="2:12" ht="15" thickBot="1" x14ac:dyDescent="0.45"/>
    <row r="5" spans="2:12" ht="15.75" customHeight="1" thickBot="1" x14ac:dyDescent="0.45">
      <c r="B5" s="258" t="s">
        <v>83</v>
      </c>
      <c r="C5" s="260" t="s">
        <v>84</v>
      </c>
      <c r="D5" s="261"/>
      <c r="E5" s="262" t="s">
        <v>85</v>
      </c>
      <c r="F5" s="264" t="s">
        <v>86</v>
      </c>
      <c r="G5" s="265"/>
      <c r="H5" s="266" t="s">
        <v>87</v>
      </c>
      <c r="I5" s="267"/>
      <c r="J5" s="268"/>
      <c r="K5" s="267" t="s">
        <v>88</v>
      </c>
      <c r="L5" s="268"/>
    </row>
    <row r="6" spans="2:12" ht="44.15" thickBot="1" x14ac:dyDescent="0.45">
      <c r="B6" s="259"/>
      <c r="C6" s="131"/>
      <c r="D6" s="132" t="s">
        <v>89</v>
      </c>
      <c r="E6" s="263"/>
      <c r="F6" s="132" t="s">
        <v>10</v>
      </c>
      <c r="G6" s="133" t="s">
        <v>90</v>
      </c>
      <c r="H6" s="129" t="s">
        <v>46</v>
      </c>
      <c r="I6" s="129" t="s">
        <v>47</v>
      </c>
      <c r="J6" s="129" t="s">
        <v>51</v>
      </c>
      <c r="K6" s="129" t="s">
        <v>46</v>
      </c>
      <c r="L6" s="130" t="s">
        <v>47</v>
      </c>
    </row>
    <row r="7" spans="2:12" x14ac:dyDescent="0.4">
      <c r="B7" s="121"/>
      <c r="C7" s="122"/>
      <c r="D7" s="28"/>
      <c r="E7" s="123" t="s">
        <v>41</v>
      </c>
      <c r="F7" s="121"/>
      <c r="G7" s="124" t="s">
        <v>41</v>
      </c>
      <c r="H7" s="124" t="s">
        <v>11</v>
      </c>
      <c r="I7" s="124" t="s">
        <v>11</v>
      </c>
      <c r="J7" s="124" t="s">
        <v>11</v>
      </c>
      <c r="K7" s="122"/>
      <c r="L7" s="125"/>
    </row>
    <row r="8" spans="2:12" ht="15" thickBot="1" x14ac:dyDescent="0.45">
      <c r="B8" s="134" t="s">
        <v>96</v>
      </c>
      <c r="C8" s="135" t="s">
        <v>82</v>
      </c>
      <c r="D8" s="136">
        <f>'2021 RRRP Rate Design'!D14</f>
        <v>8115.5292008802571</v>
      </c>
      <c r="E8" s="136">
        <f>'2021 RRRP Rate Design'!E14</f>
        <v>84857055.570733279</v>
      </c>
      <c r="F8" s="137">
        <f>'2021 RRRP Rate Design'!I14</f>
        <v>47.09</v>
      </c>
      <c r="G8" s="138">
        <f>'2021 RRRP Rate Design'!J14</f>
        <v>1.29E-2</v>
      </c>
      <c r="H8" s="136">
        <f>D8*F8*12</f>
        <v>4585923.2408334166</v>
      </c>
      <c r="I8" s="136">
        <f>E8*G8</f>
        <v>1094656.0168624592</v>
      </c>
      <c r="J8" s="136">
        <f>H8+I8</f>
        <v>5680579.2576958761</v>
      </c>
      <c r="K8" s="114">
        <f>H8/J8</f>
        <v>0.80729852235061195</v>
      </c>
      <c r="L8" s="115">
        <f>I8/J8</f>
        <v>0.19270147764938805</v>
      </c>
    </row>
    <row r="10" spans="2:12" x14ac:dyDescent="0.4">
      <c r="B10" s="269" t="s">
        <v>101</v>
      </c>
      <c r="C10" s="269"/>
      <c r="D10" s="269"/>
      <c r="E10" s="269"/>
    </row>
    <row r="11" spans="2:12" x14ac:dyDescent="0.4">
      <c r="F11" s="116">
        <v>2021</v>
      </c>
      <c r="G11" s="117">
        <v>2022</v>
      </c>
      <c r="H11" s="117">
        <v>2023</v>
      </c>
      <c r="I11" s="116"/>
      <c r="J11" s="117"/>
      <c r="K11" s="116"/>
    </row>
    <row r="12" spans="2:12" x14ac:dyDescent="0.4">
      <c r="B12" s="270" t="s">
        <v>97</v>
      </c>
      <c r="C12" s="270"/>
      <c r="D12" s="270"/>
      <c r="E12" s="270"/>
      <c r="F12" s="126">
        <f>F8</f>
        <v>47.09</v>
      </c>
      <c r="G12" s="126">
        <f>F15</f>
        <v>51.09</v>
      </c>
      <c r="H12" s="126">
        <f>G15</f>
        <v>55.09</v>
      </c>
      <c r="I12" s="126"/>
      <c r="J12" s="126"/>
      <c r="K12" s="126"/>
    </row>
    <row r="13" spans="2:12" x14ac:dyDescent="0.4">
      <c r="B13" s="270" t="s">
        <v>92</v>
      </c>
      <c r="C13" s="270"/>
      <c r="D13" s="270"/>
      <c r="E13" s="270"/>
      <c r="F13" s="118">
        <f>J8/D8/12</f>
        <v>58.330343356616105</v>
      </c>
      <c r="G13" s="126"/>
    </row>
    <row r="14" spans="2:12" x14ac:dyDescent="0.4">
      <c r="B14" s="127" t="s">
        <v>93</v>
      </c>
      <c r="C14" s="127"/>
      <c r="D14" s="127"/>
      <c r="E14" s="127"/>
      <c r="F14" s="118">
        <f>IF(($F$13-F12)&gt;4,4,$F$13-F12)</f>
        <v>4</v>
      </c>
      <c r="G14" s="118">
        <f>IF(($F$13-G12)&gt;4,4,$F$13-G12)</f>
        <v>4</v>
      </c>
      <c r="H14" s="118">
        <f>IF(($F$13-H12)&gt;4,4,$F$13-H12)</f>
        <v>3.2403433566161013</v>
      </c>
      <c r="I14" s="118"/>
      <c r="J14" s="118"/>
      <c r="K14" s="118"/>
    </row>
    <row r="15" spans="2:12" x14ac:dyDescent="0.4">
      <c r="B15" s="270" t="s">
        <v>94</v>
      </c>
      <c r="C15" s="270"/>
      <c r="D15" s="270"/>
      <c r="E15" s="270"/>
      <c r="F15" s="118">
        <f>F12+F14</f>
        <v>51.09</v>
      </c>
      <c r="G15" s="118">
        <f>G12+G14</f>
        <v>55.09</v>
      </c>
      <c r="H15" s="118">
        <f>H12+H14</f>
        <v>58.330343356616105</v>
      </c>
      <c r="I15" s="118"/>
      <c r="J15" s="118"/>
      <c r="K15" s="118"/>
    </row>
    <row r="17" spans="2:12" x14ac:dyDescent="0.4">
      <c r="B17" s="1" t="s">
        <v>102</v>
      </c>
    </row>
    <row r="18" spans="2:12" ht="15" thickBot="1" x14ac:dyDescent="0.45"/>
    <row r="19" spans="2:12" ht="15" thickBot="1" x14ac:dyDescent="0.45">
      <c r="B19" s="139" t="s">
        <v>83</v>
      </c>
      <c r="C19" s="271" t="s">
        <v>84</v>
      </c>
      <c r="D19" s="261"/>
      <c r="E19" s="262" t="s">
        <v>85</v>
      </c>
      <c r="F19" s="264" t="s">
        <v>86</v>
      </c>
      <c r="G19" s="265"/>
      <c r="H19" s="266" t="s">
        <v>87</v>
      </c>
      <c r="I19" s="267"/>
      <c r="J19" s="268"/>
      <c r="K19" s="267" t="s">
        <v>38</v>
      </c>
      <c r="L19" s="268"/>
    </row>
    <row r="20" spans="2:12" ht="44.15" thickBot="1" x14ac:dyDescent="0.45">
      <c r="B20" s="140"/>
      <c r="C20" s="141"/>
      <c r="D20" s="132" t="s">
        <v>89</v>
      </c>
      <c r="E20" s="263"/>
      <c r="F20" s="132" t="s">
        <v>10</v>
      </c>
      <c r="G20" s="133" t="s">
        <v>90</v>
      </c>
      <c r="H20" s="129" t="s">
        <v>46</v>
      </c>
      <c r="I20" s="129" t="s">
        <v>47</v>
      </c>
      <c r="J20" s="129" t="s">
        <v>51</v>
      </c>
      <c r="K20" s="129" t="s">
        <v>46</v>
      </c>
      <c r="L20" s="130" t="s">
        <v>47</v>
      </c>
    </row>
    <row r="21" spans="2:12" x14ac:dyDescent="0.4">
      <c r="B21" s="121"/>
      <c r="C21" s="121"/>
      <c r="D21" s="121"/>
      <c r="E21" s="123" t="s">
        <v>41</v>
      </c>
      <c r="F21" s="121"/>
      <c r="G21" s="124" t="s">
        <v>41</v>
      </c>
      <c r="H21" s="124" t="s">
        <v>11</v>
      </c>
      <c r="I21" s="124" t="s">
        <v>11</v>
      </c>
      <c r="J21" s="124" t="s">
        <v>11</v>
      </c>
      <c r="K21" s="122"/>
      <c r="L21" s="125"/>
    </row>
    <row r="22" spans="2:12" ht="15" thickBot="1" x14ac:dyDescent="0.45">
      <c r="B22" s="134" t="s">
        <v>91</v>
      </c>
      <c r="C22" s="134" t="s">
        <v>82</v>
      </c>
      <c r="D22" s="142">
        <f>D8</f>
        <v>8115.5292008802571</v>
      </c>
      <c r="E22" s="142">
        <f>E8</f>
        <v>84857055.570733279</v>
      </c>
      <c r="F22" s="137">
        <f>F15</f>
        <v>51.09</v>
      </c>
      <c r="G22" s="138">
        <f>I22/E22</f>
        <v>8.3093929017187887E-3</v>
      </c>
      <c r="H22" s="119">
        <f>F22*D22*12</f>
        <v>4975468.6424756683</v>
      </c>
      <c r="I22" s="119">
        <f>L22*J8</f>
        <v>705110.61522020784</v>
      </c>
      <c r="J22" s="120">
        <f>H22+I22</f>
        <v>5680579.2576958761</v>
      </c>
      <c r="K22" s="114">
        <f>H22/J8</f>
        <v>0.8758734658503452</v>
      </c>
      <c r="L22" s="115">
        <f>1-K22</f>
        <v>0.1241265341496548</v>
      </c>
    </row>
    <row r="24" spans="2:12" x14ac:dyDescent="0.4">
      <c r="B24" s="1" t="s">
        <v>100</v>
      </c>
      <c r="H24" s="276"/>
      <c r="I24" s="276"/>
      <c r="J24" s="128"/>
    </row>
    <row r="25" spans="2:12" ht="15" thickBot="1" x14ac:dyDescent="0.45"/>
    <row r="26" spans="2:12" ht="15" thickBot="1" x14ac:dyDescent="0.45">
      <c r="B26" s="139" t="s">
        <v>83</v>
      </c>
      <c r="C26" s="271" t="s">
        <v>84</v>
      </c>
      <c r="D26" s="261"/>
      <c r="E26" s="262" t="s">
        <v>85</v>
      </c>
      <c r="F26" s="264" t="s">
        <v>86</v>
      </c>
      <c r="G26" s="265"/>
      <c r="H26" s="266" t="s">
        <v>87</v>
      </c>
      <c r="I26" s="267"/>
      <c r="J26" s="268"/>
    </row>
    <row r="27" spans="2:12" ht="44.15" thickBot="1" x14ac:dyDescent="0.45">
      <c r="B27" s="140"/>
      <c r="C27" s="141"/>
      <c r="D27" s="132" t="s">
        <v>89</v>
      </c>
      <c r="E27" s="263"/>
      <c r="F27" s="132" t="s">
        <v>10</v>
      </c>
      <c r="G27" s="133" t="s">
        <v>90</v>
      </c>
      <c r="H27" s="129" t="s">
        <v>46</v>
      </c>
      <c r="I27" s="129" t="s">
        <v>47</v>
      </c>
      <c r="J27" s="129" t="s">
        <v>51</v>
      </c>
    </row>
    <row r="28" spans="2:12" x14ac:dyDescent="0.4">
      <c r="B28" s="121"/>
      <c r="C28" s="121"/>
      <c r="D28" s="121"/>
      <c r="E28" s="123" t="s">
        <v>41</v>
      </c>
      <c r="F28" s="121"/>
      <c r="G28" s="124" t="s">
        <v>41</v>
      </c>
      <c r="H28" s="124" t="s">
        <v>11</v>
      </c>
      <c r="I28" s="124" t="s">
        <v>11</v>
      </c>
      <c r="J28" s="124" t="s">
        <v>11</v>
      </c>
    </row>
    <row r="29" spans="2:12" ht="15" thickBot="1" x14ac:dyDescent="0.45">
      <c r="B29" s="134" t="s">
        <v>91</v>
      </c>
      <c r="C29" s="134" t="s">
        <v>82</v>
      </c>
      <c r="D29" s="142">
        <f>D22</f>
        <v>8115.5292008802571</v>
      </c>
      <c r="E29" s="142">
        <f>E22</f>
        <v>84857055.570733279</v>
      </c>
      <c r="F29" s="137">
        <f>F22</f>
        <v>51.09</v>
      </c>
      <c r="G29" s="138">
        <f>ROUND(G22,4)</f>
        <v>8.3000000000000001E-3</v>
      </c>
      <c r="H29" s="119">
        <f>F29*D29*12</f>
        <v>4975468.6424756683</v>
      </c>
      <c r="I29" s="119">
        <f>E29*G29</f>
        <v>704313.56123708619</v>
      </c>
      <c r="J29" s="120">
        <f>H29+I29</f>
        <v>5679782.2037127549</v>
      </c>
    </row>
    <row r="30" spans="2:12" ht="15" thickBot="1" x14ac:dyDescent="0.45">
      <c r="B30" s="143"/>
      <c r="C30" s="143"/>
      <c r="D30" s="144"/>
      <c r="E30" s="144"/>
      <c r="F30" s="145"/>
      <c r="G30" s="145"/>
      <c r="H30" s="146"/>
      <c r="I30" s="146"/>
      <c r="J30" s="147"/>
    </row>
    <row r="31" spans="2:12" x14ac:dyDescent="0.4">
      <c r="B31" s="272" t="s">
        <v>99</v>
      </c>
      <c r="C31" s="273"/>
      <c r="D31" s="273"/>
      <c r="E31" s="273"/>
      <c r="F31" s="273"/>
      <c r="G31" s="39" t="s">
        <v>11</v>
      </c>
      <c r="H31" s="148">
        <f>H29-H22</f>
        <v>0</v>
      </c>
      <c r="I31" s="148">
        <f>I29-I22</f>
        <v>-797.05398312164471</v>
      </c>
      <c r="J31" s="149">
        <f>J29-J22</f>
        <v>-797.05398312117904</v>
      </c>
    </row>
    <row r="32" spans="2:12" ht="15" thickBot="1" x14ac:dyDescent="0.45">
      <c r="B32" s="274"/>
      <c r="C32" s="275"/>
      <c r="D32" s="275"/>
      <c r="E32" s="275"/>
      <c r="F32" s="275"/>
      <c r="G32" s="151" t="s">
        <v>98</v>
      </c>
      <c r="H32" s="150">
        <f>H31/H22</f>
        <v>0</v>
      </c>
      <c r="I32" s="150">
        <f t="shared" ref="I32:J32" si="0">I31/I22</f>
        <v>-1.1303956654697685E-3</v>
      </c>
      <c r="J32" s="152">
        <f t="shared" si="0"/>
        <v>-1.40312096172473E-4</v>
      </c>
    </row>
  </sheetData>
  <mergeCells count="22">
    <mergeCell ref="B31:F32"/>
    <mergeCell ref="F19:G19"/>
    <mergeCell ref="H19:J19"/>
    <mergeCell ref="K19:L19"/>
    <mergeCell ref="H24:I24"/>
    <mergeCell ref="C26:D26"/>
    <mergeCell ref="E26:E27"/>
    <mergeCell ref="F26:G26"/>
    <mergeCell ref="H26:J26"/>
    <mergeCell ref="B10:E10"/>
    <mergeCell ref="B12:E12"/>
    <mergeCell ref="B13:E13"/>
    <mergeCell ref="B15:E15"/>
    <mergeCell ref="C19:D19"/>
    <mergeCell ref="E19:E20"/>
    <mergeCell ref="B2:L2"/>
    <mergeCell ref="B5:B6"/>
    <mergeCell ref="C5:D5"/>
    <mergeCell ref="E5:E6"/>
    <mergeCell ref="F5:G5"/>
    <mergeCell ref="H5:J5"/>
    <mergeCell ref="K5:L5"/>
  </mergeCells>
  <pageMargins left="0.7" right="0.7" top="0.75" bottom="0.75" header="0.3" footer="0.3"/>
  <pageSetup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Rate Summary</vt:lpstr>
      <vt:lpstr>2020 COS Cost Allocation</vt:lpstr>
      <vt:lpstr>2020 COS Eq Rates and Revenue</vt:lpstr>
      <vt:lpstr>2021 IRM Adjustment Factor</vt:lpstr>
      <vt:lpstr>2021 Indexed Revenue</vt:lpstr>
      <vt:lpstr>2021 RRRP Rate Design</vt:lpstr>
      <vt:lpstr>2021 Non-RRRP Rate Design</vt:lpstr>
      <vt:lpstr>2021 R1(i) Decoupling</vt:lpstr>
      <vt:lpstr>2021 Seasonal Decoupling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Beharriell, Greg</dc:creator>
  <cp:lastModifiedBy>Birgit Armstrong</cp:lastModifiedBy>
  <dcterms:created xsi:type="dcterms:W3CDTF">2020-05-21T17:58:27Z</dcterms:created>
  <dcterms:modified xsi:type="dcterms:W3CDTF">2020-12-08T20:26:32Z</dcterms:modified>
</cp:coreProperties>
</file>