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45" windowHeight="13185"/>
  </bookViews>
  <sheets>
    <sheet name="2021-FULL " sheetId="1" r:id="rId1"/>
    <sheet name="2022-FULL" sheetId="9" r:id="rId2"/>
    <sheet name="2023-FULL" sheetId="11" r:id="rId3"/>
    <sheet name="2024-FULL" sheetId="10" r:id="rId4"/>
    <sheet name="2025-FULL" sheetId="8" r:id="rId5"/>
    <sheet name="2021 PDF" sheetId="7" r:id="rId6"/>
    <sheet name="2022 PDF" sheetId="12" r:id="rId7"/>
    <sheet name="2023 PDF" sheetId="13" r:id="rId8"/>
    <sheet name="2024 PDF" sheetId="14" r:id="rId9"/>
    <sheet name="2025 PDF" sheetId="15" r:id="rId10"/>
  </sheets>
  <definedNames>
    <definedName name="_xlnm.Print_Area" localSheetId="5">'2021 PDF'!$A$1:$H$52</definedName>
    <definedName name="_xlnm.Print_Area" localSheetId="6">'2022 PDF'!$A$1:$H$52</definedName>
    <definedName name="_xlnm.Print_Area" localSheetId="7">'2023 PDF'!$A$1:$H$52</definedName>
    <definedName name="_xlnm.Print_Area" localSheetId="8">'2024 PDF'!$A$1:$H$52</definedName>
    <definedName name="_xlnm.Print_Area" localSheetId="9">'2025 PDF'!$A$1:$H$52</definedName>
    <definedName name="_xlnm.Print_Area" localSheetId="4">'2025-FULL'!$A$1:$T$57</definedName>
  </definedNames>
  <calcPr calcId="145621"/>
</workbook>
</file>

<file path=xl/calcChain.xml><?xml version="1.0" encoding="utf-8"?>
<calcChain xmlns="http://schemas.openxmlformats.org/spreadsheetml/2006/main">
  <c r="K5" i="1" l="1"/>
  <c r="M5" i="1" l="1"/>
  <c r="J5" i="1"/>
  <c r="M5" i="9" l="1"/>
  <c r="D11" i="8" l="1"/>
  <c r="E11" i="8" s="1"/>
  <c r="F11" i="8"/>
  <c r="G11" i="8" s="1"/>
  <c r="D11" i="10"/>
  <c r="E11" i="10"/>
  <c r="F11" i="10"/>
  <c r="G11" i="10" s="1"/>
  <c r="I11" i="10" s="1"/>
  <c r="D11" i="11"/>
  <c r="E11" i="11"/>
  <c r="F11" i="11"/>
  <c r="G11" i="11" s="1"/>
  <c r="I11" i="11" s="1"/>
  <c r="D11" i="9"/>
  <c r="E11" i="9" s="1"/>
  <c r="F11" i="9"/>
  <c r="G11" i="9" s="1"/>
  <c r="I11" i="9" s="1"/>
  <c r="D12" i="9"/>
  <c r="D11" i="1"/>
  <c r="E11" i="1" s="1"/>
  <c r="F11" i="1"/>
  <c r="H11" i="1" s="1"/>
  <c r="G11" i="1"/>
  <c r="I11" i="1" s="1"/>
  <c r="H11" i="8" l="1"/>
  <c r="I11" i="8"/>
  <c r="H11" i="10"/>
  <c r="H11" i="11"/>
  <c r="H11" i="9"/>
  <c r="J11" i="1" l="1"/>
  <c r="D17" i="7" s="1"/>
  <c r="M5" i="8"/>
  <c r="M11" i="8" s="1"/>
  <c r="K5" i="8"/>
  <c r="K11" i="8" s="1"/>
  <c r="E17" i="15" s="1"/>
  <c r="M5" i="10"/>
  <c r="M11" i="10" s="1"/>
  <c r="K5" i="10"/>
  <c r="K11" i="10" s="1"/>
  <c r="J5" i="10"/>
  <c r="J11" i="10" s="1"/>
  <c r="D17" i="14" s="1"/>
  <c r="M5" i="11"/>
  <c r="M11" i="11" s="1"/>
  <c r="K5" i="11"/>
  <c r="K11" i="11" s="1"/>
  <c r="J5" i="11"/>
  <c r="J11" i="11" s="1"/>
  <c r="D17" i="13" s="1"/>
  <c r="M11" i="9"/>
  <c r="K5" i="9"/>
  <c r="K11" i="9" s="1"/>
  <c r="J5" i="9"/>
  <c r="J11" i="9" s="1"/>
  <c r="D17" i="12" s="1"/>
  <c r="K11" i="1"/>
  <c r="M11" i="1"/>
  <c r="G17" i="15" l="1"/>
  <c r="G17" i="14"/>
  <c r="L11" i="10"/>
  <c r="F17" i="14" s="1"/>
  <c r="E17" i="14"/>
  <c r="G17" i="13"/>
  <c r="L11" i="11"/>
  <c r="F17" i="13" s="1"/>
  <c r="E17" i="13"/>
  <c r="L11" i="9"/>
  <c r="F17" i="12" s="1"/>
  <c r="E17" i="12"/>
  <c r="G17" i="12"/>
  <c r="G17" i="7"/>
  <c r="L11" i="1"/>
  <c r="F17" i="7" s="1"/>
  <c r="E17" i="7"/>
  <c r="J5" i="8"/>
  <c r="E11" i="15"/>
  <c r="F11" i="15"/>
  <c r="G11" i="15"/>
  <c r="E11" i="14"/>
  <c r="F11" i="14"/>
  <c r="G11" i="14"/>
  <c r="D11" i="14"/>
  <c r="E11" i="13"/>
  <c r="F11" i="13"/>
  <c r="G11" i="13"/>
  <c r="D11" i="13"/>
  <c r="E11" i="12"/>
  <c r="F11" i="12"/>
  <c r="G11" i="12"/>
  <c r="D11" i="12"/>
  <c r="E11" i="7"/>
  <c r="F11" i="7"/>
  <c r="G11" i="7"/>
  <c r="D11" i="7"/>
  <c r="D11" i="15" l="1"/>
  <c r="J11" i="8"/>
  <c r="N11" i="10"/>
  <c r="H17" i="14" s="1"/>
  <c r="N11" i="11"/>
  <c r="H17" i="13" s="1"/>
  <c r="N11" i="9"/>
  <c r="H17" i="12" s="1"/>
  <c r="N11" i="1"/>
  <c r="H17" i="7" s="1"/>
  <c r="F40" i="11"/>
  <c r="D40" i="11"/>
  <c r="E40" i="11" s="1"/>
  <c r="F39" i="11"/>
  <c r="H39" i="11" s="1"/>
  <c r="D39" i="11"/>
  <c r="E39" i="11" s="1"/>
  <c r="F38" i="11"/>
  <c r="G38" i="11" s="1"/>
  <c r="D38" i="11"/>
  <c r="H38" i="11" s="1"/>
  <c r="F37" i="11"/>
  <c r="D37" i="11"/>
  <c r="E37" i="11" s="1"/>
  <c r="F36" i="11"/>
  <c r="G36" i="11" s="1"/>
  <c r="D36" i="11"/>
  <c r="E36" i="11" s="1"/>
  <c r="F35" i="11"/>
  <c r="D35" i="11"/>
  <c r="E35" i="11" s="1"/>
  <c r="F34" i="11"/>
  <c r="D34" i="11"/>
  <c r="E34" i="11" s="1"/>
  <c r="F33" i="11"/>
  <c r="G33" i="11" s="1"/>
  <c r="D33" i="11"/>
  <c r="E33" i="11" s="1"/>
  <c r="F32" i="11"/>
  <c r="D32" i="11"/>
  <c r="E32" i="11" s="1"/>
  <c r="F31" i="11"/>
  <c r="D31" i="11"/>
  <c r="E31" i="11" s="1"/>
  <c r="F30" i="11"/>
  <c r="G30" i="11" s="1"/>
  <c r="D30" i="11"/>
  <c r="F29" i="11"/>
  <c r="G29" i="11" s="1"/>
  <c r="D29" i="11"/>
  <c r="E29" i="11" s="1"/>
  <c r="F28" i="11"/>
  <c r="G28" i="11" s="1"/>
  <c r="D28" i="11"/>
  <c r="E28" i="11" s="1"/>
  <c r="F27" i="11"/>
  <c r="G27" i="11" s="1"/>
  <c r="D27" i="11"/>
  <c r="E27" i="11" s="1"/>
  <c r="F26" i="11"/>
  <c r="D26" i="11"/>
  <c r="E26" i="11" s="1"/>
  <c r="F25" i="11"/>
  <c r="G25" i="11" s="1"/>
  <c r="D25" i="11"/>
  <c r="E25" i="11" s="1"/>
  <c r="F24" i="11"/>
  <c r="D24" i="11"/>
  <c r="E24" i="11" s="1"/>
  <c r="F23" i="11"/>
  <c r="H23" i="11" s="1"/>
  <c r="D23" i="11"/>
  <c r="E23" i="11" s="1"/>
  <c r="F22" i="11"/>
  <c r="G22" i="11" s="1"/>
  <c r="D22" i="11"/>
  <c r="E22" i="11" s="1"/>
  <c r="F21" i="11"/>
  <c r="G21" i="11" s="1"/>
  <c r="D21" i="11"/>
  <c r="E21" i="11" s="1"/>
  <c r="F20" i="11"/>
  <c r="H20" i="11" s="1"/>
  <c r="M20" i="11" s="1"/>
  <c r="G26" i="13" s="1"/>
  <c r="D20" i="11"/>
  <c r="E20" i="11" s="1"/>
  <c r="F18" i="11"/>
  <c r="G18" i="11" s="1"/>
  <c r="D18" i="11"/>
  <c r="E18" i="11" s="1"/>
  <c r="F17" i="11"/>
  <c r="E17" i="11"/>
  <c r="D17" i="11"/>
  <c r="F16" i="11"/>
  <c r="G16" i="11" s="1"/>
  <c r="D16" i="11"/>
  <c r="E16" i="11" s="1"/>
  <c r="F15" i="11"/>
  <c r="D15" i="11"/>
  <c r="E15" i="11" s="1"/>
  <c r="F14" i="11"/>
  <c r="D14" i="11"/>
  <c r="E14" i="11" s="1"/>
  <c r="F13" i="11"/>
  <c r="G13" i="11" s="1"/>
  <c r="D13" i="11"/>
  <c r="E13" i="11" s="1"/>
  <c r="F12" i="11"/>
  <c r="G12" i="11" s="1"/>
  <c r="D12" i="11"/>
  <c r="E12" i="11" s="1"/>
  <c r="F10" i="11"/>
  <c r="D10" i="11"/>
  <c r="E10" i="11" s="1"/>
  <c r="F9" i="11"/>
  <c r="G9" i="11" s="1"/>
  <c r="D9" i="11"/>
  <c r="E9" i="11" s="1"/>
  <c r="F8" i="11"/>
  <c r="D8" i="11"/>
  <c r="E8" i="11" s="1"/>
  <c r="F7" i="11"/>
  <c r="G7" i="11" s="1"/>
  <c r="D7" i="11"/>
  <c r="E7" i="11" s="1"/>
  <c r="F6" i="11"/>
  <c r="D6" i="11"/>
  <c r="E6" i="11" s="1"/>
  <c r="F40" i="10"/>
  <c r="D40" i="10"/>
  <c r="E40" i="10" s="1"/>
  <c r="F39" i="10"/>
  <c r="G39" i="10" s="1"/>
  <c r="D39" i="10"/>
  <c r="E39" i="10" s="1"/>
  <c r="F38" i="10"/>
  <c r="G38" i="10" s="1"/>
  <c r="D38" i="10"/>
  <c r="F37" i="10"/>
  <c r="G37" i="10" s="1"/>
  <c r="D37" i="10"/>
  <c r="E37" i="10" s="1"/>
  <c r="F36" i="10"/>
  <c r="H36" i="10" s="1"/>
  <c r="J36" i="10" s="1"/>
  <c r="D42" i="14" s="1"/>
  <c r="D36" i="10"/>
  <c r="E36" i="10" s="1"/>
  <c r="F35" i="10"/>
  <c r="D35" i="10"/>
  <c r="E35" i="10" s="1"/>
  <c r="F34" i="10"/>
  <c r="D34" i="10"/>
  <c r="E34" i="10" s="1"/>
  <c r="F33" i="10"/>
  <c r="G33" i="10" s="1"/>
  <c r="D33" i="10"/>
  <c r="E33" i="10" s="1"/>
  <c r="F32" i="10"/>
  <c r="D32" i="10"/>
  <c r="E32" i="10" s="1"/>
  <c r="F31" i="10"/>
  <c r="D31" i="10"/>
  <c r="E31" i="10" s="1"/>
  <c r="F30" i="10"/>
  <c r="G30" i="10" s="1"/>
  <c r="D30" i="10"/>
  <c r="H30" i="10" s="1"/>
  <c r="F29" i="10"/>
  <c r="G29" i="10" s="1"/>
  <c r="D29" i="10"/>
  <c r="E29" i="10" s="1"/>
  <c r="F28" i="10"/>
  <c r="G28" i="10" s="1"/>
  <c r="D28" i="10"/>
  <c r="E28" i="10" s="1"/>
  <c r="F27" i="10"/>
  <c r="G27" i="10" s="1"/>
  <c r="D27" i="10"/>
  <c r="E27" i="10" s="1"/>
  <c r="F26" i="10"/>
  <c r="H26" i="10" s="1"/>
  <c r="E26" i="10"/>
  <c r="D26" i="10"/>
  <c r="F25" i="10"/>
  <c r="G25" i="10" s="1"/>
  <c r="D25" i="10"/>
  <c r="E25" i="10" s="1"/>
  <c r="F24" i="10"/>
  <c r="D24" i="10"/>
  <c r="E24" i="10" s="1"/>
  <c r="F23" i="10"/>
  <c r="D23" i="10"/>
  <c r="E23" i="10" s="1"/>
  <c r="F22" i="10"/>
  <c r="G22" i="10" s="1"/>
  <c r="D22" i="10"/>
  <c r="F21" i="10"/>
  <c r="G21" i="10" s="1"/>
  <c r="D21" i="10"/>
  <c r="E21" i="10" s="1"/>
  <c r="F20" i="10"/>
  <c r="G20" i="10" s="1"/>
  <c r="D20" i="10"/>
  <c r="E20" i="10" s="1"/>
  <c r="F18" i="10"/>
  <c r="G18" i="10" s="1"/>
  <c r="D18" i="10"/>
  <c r="E18" i="10" s="1"/>
  <c r="F17" i="10"/>
  <c r="H17" i="10" s="1"/>
  <c r="D17" i="10"/>
  <c r="E17" i="10" s="1"/>
  <c r="F16" i="10"/>
  <c r="G16" i="10" s="1"/>
  <c r="D16" i="10"/>
  <c r="E16" i="10" s="1"/>
  <c r="F15" i="10"/>
  <c r="D15" i="10"/>
  <c r="E15" i="10" s="1"/>
  <c r="F14" i="10"/>
  <c r="D14" i="10"/>
  <c r="E14" i="10" s="1"/>
  <c r="F13" i="10"/>
  <c r="H13" i="10" s="1"/>
  <c r="D13" i="10"/>
  <c r="E13" i="10" s="1"/>
  <c r="F12" i="10"/>
  <c r="G12" i="10" s="1"/>
  <c r="D12" i="10"/>
  <c r="E12" i="10" s="1"/>
  <c r="F10" i="10"/>
  <c r="G10" i="10" s="1"/>
  <c r="D10" i="10"/>
  <c r="E10" i="10" s="1"/>
  <c r="F9" i="10"/>
  <c r="G9" i="10" s="1"/>
  <c r="D9" i="10"/>
  <c r="E9" i="10" s="1"/>
  <c r="F8" i="10"/>
  <c r="H8" i="10" s="1"/>
  <c r="D8" i="10"/>
  <c r="E8" i="10" s="1"/>
  <c r="F7" i="10"/>
  <c r="G7" i="10" s="1"/>
  <c r="D7" i="10"/>
  <c r="E7" i="10" s="1"/>
  <c r="F6" i="10"/>
  <c r="D6" i="10"/>
  <c r="E6" i="10" s="1"/>
  <c r="F40" i="9"/>
  <c r="D40" i="9"/>
  <c r="E40" i="9" s="1"/>
  <c r="F39" i="9"/>
  <c r="D39" i="9"/>
  <c r="E39" i="9" s="1"/>
  <c r="F38" i="9"/>
  <c r="D38" i="9"/>
  <c r="E38" i="9" s="1"/>
  <c r="F37" i="9"/>
  <c r="D37" i="9"/>
  <c r="E37" i="9" s="1"/>
  <c r="F36" i="9"/>
  <c r="G36" i="9" s="1"/>
  <c r="D36" i="9"/>
  <c r="E36" i="9" s="1"/>
  <c r="F35" i="9"/>
  <c r="G35" i="9" s="1"/>
  <c r="D35" i="9"/>
  <c r="E35" i="9" s="1"/>
  <c r="F34" i="9"/>
  <c r="D34" i="9"/>
  <c r="E34" i="9" s="1"/>
  <c r="F33" i="9"/>
  <c r="H33" i="9" s="1"/>
  <c r="E33" i="9"/>
  <c r="D33" i="9"/>
  <c r="F32" i="9"/>
  <c r="D32" i="9"/>
  <c r="E32" i="9" s="1"/>
  <c r="F31" i="9"/>
  <c r="D31" i="9"/>
  <c r="E31" i="9" s="1"/>
  <c r="F30" i="9"/>
  <c r="G30" i="9" s="1"/>
  <c r="D30" i="9"/>
  <c r="E30" i="9" s="1"/>
  <c r="F29" i="9"/>
  <c r="G29" i="9" s="1"/>
  <c r="D29" i="9"/>
  <c r="E29" i="9" s="1"/>
  <c r="F28" i="9"/>
  <c r="D28" i="9"/>
  <c r="E28" i="9" s="1"/>
  <c r="F27" i="9"/>
  <c r="D27" i="9"/>
  <c r="E27" i="9" s="1"/>
  <c r="F26" i="9"/>
  <c r="D26" i="9"/>
  <c r="E26" i="9" s="1"/>
  <c r="F25" i="9"/>
  <c r="D25" i="9"/>
  <c r="E25" i="9" s="1"/>
  <c r="F24" i="9"/>
  <c r="D24" i="9"/>
  <c r="E24" i="9" s="1"/>
  <c r="F23" i="9"/>
  <c r="D23" i="9"/>
  <c r="E23" i="9" s="1"/>
  <c r="F22" i="9"/>
  <c r="G22" i="9" s="1"/>
  <c r="D22" i="9"/>
  <c r="E22" i="9" s="1"/>
  <c r="F21" i="9"/>
  <c r="D21" i="9"/>
  <c r="E21" i="9" s="1"/>
  <c r="F20" i="9"/>
  <c r="D20" i="9"/>
  <c r="E20" i="9" s="1"/>
  <c r="F18" i="9"/>
  <c r="G18" i="9" s="1"/>
  <c r="D18" i="9"/>
  <c r="E18" i="9" s="1"/>
  <c r="F17" i="9"/>
  <c r="G17" i="9" s="1"/>
  <c r="D17" i="9"/>
  <c r="E17" i="9" s="1"/>
  <c r="F16" i="9"/>
  <c r="H16" i="9" s="1"/>
  <c r="D16" i="9"/>
  <c r="E16" i="9" s="1"/>
  <c r="F15" i="9"/>
  <c r="D15" i="9"/>
  <c r="E15" i="9" s="1"/>
  <c r="F14" i="9"/>
  <c r="D14" i="9"/>
  <c r="E14" i="9" s="1"/>
  <c r="F13" i="9"/>
  <c r="D13" i="9"/>
  <c r="E13" i="9" s="1"/>
  <c r="F12" i="9"/>
  <c r="E12" i="9"/>
  <c r="F10" i="9"/>
  <c r="D10" i="9"/>
  <c r="E10" i="9" s="1"/>
  <c r="F9" i="9"/>
  <c r="G9" i="9" s="1"/>
  <c r="D9" i="9"/>
  <c r="E9" i="9" s="1"/>
  <c r="F8" i="9"/>
  <c r="D8" i="9"/>
  <c r="E8" i="9" s="1"/>
  <c r="F7" i="9"/>
  <c r="G7" i="9" s="1"/>
  <c r="D7" i="9"/>
  <c r="E7" i="9" s="1"/>
  <c r="F6" i="9"/>
  <c r="D6" i="9"/>
  <c r="E6" i="9" s="1"/>
  <c r="F40" i="8"/>
  <c r="D40" i="8"/>
  <c r="E40" i="8" s="1"/>
  <c r="F39" i="8"/>
  <c r="H39" i="8" s="1"/>
  <c r="D39" i="8"/>
  <c r="E39" i="8" s="1"/>
  <c r="F38" i="8"/>
  <c r="G38" i="8" s="1"/>
  <c r="D38" i="8"/>
  <c r="F37" i="8"/>
  <c r="D37" i="8"/>
  <c r="E37" i="8" s="1"/>
  <c r="H36" i="8"/>
  <c r="J36" i="8" s="1"/>
  <c r="D42" i="15" s="1"/>
  <c r="G36" i="8"/>
  <c r="F36" i="8"/>
  <c r="D36" i="8"/>
  <c r="E36" i="8" s="1"/>
  <c r="F35" i="8"/>
  <c r="H35" i="8" s="1"/>
  <c r="M35" i="8" s="1"/>
  <c r="G41" i="15" s="1"/>
  <c r="D35" i="8"/>
  <c r="E35" i="8" s="1"/>
  <c r="F34" i="8"/>
  <c r="H34" i="8" s="1"/>
  <c r="D34" i="8"/>
  <c r="E34" i="8" s="1"/>
  <c r="F33" i="8"/>
  <c r="D33" i="8"/>
  <c r="E33" i="8" s="1"/>
  <c r="F32" i="8"/>
  <c r="D32" i="8"/>
  <c r="E32" i="8" s="1"/>
  <c r="F31" i="8"/>
  <c r="G31" i="8" s="1"/>
  <c r="D31" i="8"/>
  <c r="E31" i="8" s="1"/>
  <c r="F30" i="8"/>
  <c r="H30" i="8" s="1"/>
  <c r="M30" i="8" s="1"/>
  <c r="G36" i="15" s="1"/>
  <c r="D30" i="8"/>
  <c r="E30" i="8" s="1"/>
  <c r="F29" i="8"/>
  <c r="G29" i="8" s="1"/>
  <c r="D29" i="8"/>
  <c r="E29" i="8" s="1"/>
  <c r="H28" i="8"/>
  <c r="J28" i="8" s="1"/>
  <c r="D34" i="15" s="1"/>
  <c r="F28" i="8"/>
  <c r="G28" i="8" s="1"/>
  <c r="D28" i="8"/>
  <c r="E28" i="8" s="1"/>
  <c r="F27" i="8"/>
  <c r="G27" i="8" s="1"/>
  <c r="D27" i="8"/>
  <c r="E27" i="8" s="1"/>
  <c r="F26" i="8"/>
  <c r="H26" i="8" s="1"/>
  <c r="D26" i="8"/>
  <c r="E26" i="8" s="1"/>
  <c r="F25" i="8"/>
  <c r="G25" i="8" s="1"/>
  <c r="D25" i="8"/>
  <c r="E25" i="8" s="1"/>
  <c r="F24" i="8"/>
  <c r="D24" i="8"/>
  <c r="E24" i="8" s="1"/>
  <c r="F23" i="8"/>
  <c r="G23" i="8" s="1"/>
  <c r="D23" i="8"/>
  <c r="E23" i="8" s="1"/>
  <c r="F22" i="8"/>
  <c r="G22" i="8" s="1"/>
  <c r="D22" i="8"/>
  <c r="E22" i="8" s="1"/>
  <c r="F21" i="8"/>
  <c r="G21" i="8" s="1"/>
  <c r="D21" i="8"/>
  <c r="E21" i="8" s="1"/>
  <c r="H20" i="8"/>
  <c r="J20" i="8" s="1"/>
  <c r="D26" i="15" s="1"/>
  <c r="F20" i="8"/>
  <c r="G20" i="8" s="1"/>
  <c r="D20" i="8"/>
  <c r="E20" i="8" s="1"/>
  <c r="F18" i="8"/>
  <c r="G18" i="8" s="1"/>
  <c r="D18" i="8"/>
  <c r="E18" i="8" s="1"/>
  <c r="F17" i="8"/>
  <c r="H17" i="8" s="1"/>
  <c r="D17" i="8"/>
  <c r="E17" i="8" s="1"/>
  <c r="F16" i="8"/>
  <c r="H16" i="8" s="1"/>
  <c r="D16" i="8"/>
  <c r="E16" i="8" s="1"/>
  <c r="F15" i="8"/>
  <c r="D15" i="8"/>
  <c r="E15" i="8" s="1"/>
  <c r="F14" i="8"/>
  <c r="H14" i="8" s="1"/>
  <c r="D14" i="8"/>
  <c r="E14" i="8" s="1"/>
  <c r="H13" i="8"/>
  <c r="M13" i="8" s="1"/>
  <c r="G19" i="15" s="1"/>
  <c r="G13" i="8"/>
  <c r="F13" i="8"/>
  <c r="D13" i="8"/>
  <c r="E13" i="8" s="1"/>
  <c r="F12" i="8"/>
  <c r="G12" i="8" s="1"/>
  <c r="D12" i="8"/>
  <c r="E12" i="8" s="1"/>
  <c r="H10" i="8"/>
  <c r="J10" i="8" s="1"/>
  <c r="D16" i="15" s="1"/>
  <c r="G10" i="8"/>
  <c r="I10" i="8" s="1"/>
  <c r="K10" i="8" s="1"/>
  <c r="F10" i="8"/>
  <c r="E10" i="8"/>
  <c r="D10" i="8"/>
  <c r="F9" i="8"/>
  <c r="G9" i="8" s="1"/>
  <c r="D9" i="8"/>
  <c r="E9" i="8" s="1"/>
  <c r="F8" i="8"/>
  <c r="H8" i="8" s="1"/>
  <c r="E8" i="8"/>
  <c r="D8" i="8"/>
  <c r="F7" i="8"/>
  <c r="G7" i="8" s="1"/>
  <c r="D7" i="8"/>
  <c r="E7" i="8" s="1"/>
  <c r="F6" i="8"/>
  <c r="D6" i="8"/>
  <c r="E6" i="8" s="1"/>
  <c r="M28" i="8"/>
  <c r="G34" i="15" s="1"/>
  <c r="J13" i="8"/>
  <c r="D19" i="15" s="1"/>
  <c r="I20" i="8" l="1"/>
  <c r="K20" i="8" s="1"/>
  <c r="I28" i="8"/>
  <c r="K28" i="8" s="1"/>
  <c r="L28" i="8" s="1"/>
  <c r="F34" i="15" s="1"/>
  <c r="G39" i="8"/>
  <c r="H18" i="10"/>
  <c r="M18" i="10" s="1"/>
  <c r="G24" i="14" s="1"/>
  <c r="I9" i="11"/>
  <c r="K9" i="11" s="1"/>
  <c r="H31" i="11"/>
  <c r="H18" i="8"/>
  <c r="M18" i="8" s="1"/>
  <c r="G24" i="15" s="1"/>
  <c r="I22" i="8"/>
  <c r="K22" i="8" s="1"/>
  <c r="E28" i="15" s="1"/>
  <c r="H27" i="8"/>
  <c r="M27" i="8" s="1"/>
  <c r="G33" i="15" s="1"/>
  <c r="G35" i="8"/>
  <c r="I35" i="8" s="1"/>
  <c r="K35" i="8" s="1"/>
  <c r="E41" i="15" s="1"/>
  <c r="H23" i="10"/>
  <c r="I28" i="11"/>
  <c r="K28" i="11" s="1"/>
  <c r="E34" i="13" s="1"/>
  <c r="H37" i="11"/>
  <c r="H15" i="8"/>
  <c r="H6" i="8"/>
  <c r="H9" i="8"/>
  <c r="J9" i="8" s="1"/>
  <c r="D15" i="15" s="1"/>
  <c r="H37" i="8"/>
  <c r="H40" i="8"/>
  <c r="H23" i="9"/>
  <c r="H27" i="9"/>
  <c r="J27" i="9" s="1"/>
  <c r="D33" i="12" s="1"/>
  <c r="H6" i="11"/>
  <c r="H10" i="11"/>
  <c r="J10" i="11" s="1"/>
  <c r="D16" i="13" s="1"/>
  <c r="H25" i="11"/>
  <c r="J25" i="11" s="1"/>
  <c r="D31" i="13" s="1"/>
  <c r="H32" i="11"/>
  <c r="M32" i="11" s="1"/>
  <c r="G38" i="13" s="1"/>
  <c r="H32" i="8"/>
  <c r="H25" i="8"/>
  <c r="M25" i="8" s="1"/>
  <c r="G31" i="15" s="1"/>
  <c r="G30" i="8"/>
  <c r="H33" i="8"/>
  <c r="H38" i="8"/>
  <c r="H27" i="10"/>
  <c r="M27" i="10" s="1"/>
  <c r="G33" i="14" s="1"/>
  <c r="G10" i="11"/>
  <c r="I10" i="11" s="1"/>
  <c r="K10" i="11" s="1"/>
  <c r="H18" i="11"/>
  <c r="M18" i="11" s="1"/>
  <c r="G24" i="13" s="1"/>
  <c r="H22" i="11"/>
  <c r="M22" i="11" s="1"/>
  <c r="G28" i="13" s="1"/>
  <c r="H35" i="11"/>
  <c r="M35" i="11" s="1"/>
  <c r="G41" i="13" s="1"/>
  <c r="H24" i="8"/>
  <c r="H22" i="8"/>
  <c r="M22" i="8" s="1"/>
  <c r="G28" i="15" s="1"/>
  <c r="H35" i="10"/>
  <c r="M35" i="10" s="1"/>
  <c r="G41" i="14" s="1"/>
  <c r="H30" i="11"/>
  <c r="G35" i="11"/>
  <c r="I35" i="11" s="1"/>
  <c r="K35" i="11" s="1"/>
  <c r="E41" i="13" s="1"/>
  <c r="I36" i="8"/>
  <c r="K36" i="8" s="1"/>
  <c r="L36" i="8" s="1"/>
  <c r="F42" i="15" s="1"/>
  <c r="H22" i="10"/>
  <c r="H32" i="10"/>
  <c r="H8" i="11"/>
  <c r="G20" i="11"/>
  <c r="H33" i="11"/>
  <c r="M33" i="11" s="1"/>
  <c r="G39" i="13" s="1"/>
  <c r="D17" i="15"/>
  <c r="L11" i="8"/>
  <c r="M13" i="10"/>
  <c r="G19" i="14" s="1"/>
  <c r="J13" i="10"/>
  <c r="D19" i="14" s="1"/>
  <c r="I10" i="10"/>
  <c r="K10" i="10" s="1"/>
  <c r="E16" i="14" s="1"/>
  <c r="I20" i="10"/>
  <c r="K20" i="10" s="1"/>
  <c r="E26" i="14" s="1"/>
  <c r="I28" i="10"/>
  <c r="K28" i="10" s="1"/>
  <c r="E34" i="14" s="1"/>
  <c r="I29" i="10"/>
  <c r="K29" i="10" s="1"/>
  <c r="E35" i="14" s="1"/>
  <c r="H7" i="10"/>
  <c r="J7" i="10" s="1"/>
  <c r="D13" i="14" s="1"/>
  <c r="H10" i="10"/>
  <c r="J10" i="10" s="1"/>
  <c r="D16" i="14" s="1"/>
  <c r="H14" i="10"/>
  <c r="M14" i="10" s="1"/>
  <c r="H20" i="10"/>
  <c r="J20" i="10" s="1"/>
  <c r="D26" i="14" s="1"/>
  <c r="G23" i="10"/>
  <c r="I23" i="10" s="1"/>
  <c r="K23" i="10" s="1"/>
  <c r="E29" i="14" s="1"/>
  <c r="H28" i="10"/>
  <c r="J28" i="10" s="1"/>
  <c r="D34" i="14" s="1"/>
  <c r="H31" i="10"/>
  <c r="G35" i="10"/>
  <c r="I35" i="10" s="1"/>
  <c r="K35" i="10" s="1"/>
  <c r="E41" i="14" s="1"/>
  <c r="H6" i="10"/>
  <c r="M6" i="10" s="1"/>
  <c r="G13" i="10"/>
  <c r="I13" i="10" s="1"/>
  <c r="K13" i="10" s="1"/>
  <c r="H16" i="10"/>
  <c r="J16" i="10" s="1"/>
  <c r="D22" i="14" s="1"/>
  <c r="H25" i="10"/>
  <c r="J25" i="10" s="1"/>
  <c r="D31" i="14" s="1"/>
  <c r="G31" i="10"/>
  <c r="I31" i="10" s="1"/>
  <c r="K31" i="10" s="1"/>
  <c r="E37" i="14" s="1"/>
  <c r="H34" i="10"/>
  <c r="G36" i="10"/>
  <c r="I36" i="10" s="1"/>
  <c r="K36" i="10" s="1"/>
  <c r="I37" i="10"/>
  <c r="K37" i="10" s="1"/>
  <c r="E43" i="14" s="1"/>
  <c r="H40" i="10"/>
  <c r="M40" i="10" s="1"/>
  <c r="G46" i="14" s="1"/>
  <c r="H9" i="10"/>
  <c r="H15" i="10"/>
  <c r="M15" i="10" s="1"/>
  <c r="G21" i="14" s="1"/>
  <c r="H24" i="10"/>
  <c r="H33" i="10"/>
  <c r="J33" i="10" s="1"/>
  <c r="D39" i="14" s="1"/>
  <c r="H38" i="10"/>
  <c r="H39" i="10"/>
  <c r="M39" i="10" s="1"/>
  <c r="G45" i="14" s="1"/>
  <c r="I36" i="11"/>
  <c r="K36" i="11" s="1"/>
  <c r="E42" i="13" s="1"/>
  <c r="I13" i="11"/>
  <c r="K13" i="11" s="1"/>
  <c r="I20" i="11"/>
  <c r="K20" i="11" s="1"/>
  <c r="E26" i="13" s="1"/>
  <c r="I21" i="11"/>
  <c r="K21" i="11" s="1"/>
  <c r="E27" i="13" s="1"/>
  <c r="H9" i="11"/>
  <c r="H13" i="11"/>
  <c r="H15" i="11"/>
  <c r="J15" i="11" s="1"/>
  <c r="D21" i="13" s="1"/>
  <c r="G23" i="11"/>
  <c r="I23" i="11" s="1"/>
  <c r="K23" i="11" s="1"/>
  <c r="E29" i="13" s="1"/>
  <c r="H26" i="11"/>
  <c r="M26" i="11" s="1"/>
  <c r="G32" i="13" s="1"/>
  <c r="H28" i="11"/>
  <c r="M28" i="11" s="1"/>
  <c r="G34" i="13" s="1"/>
  <c r="I33" i="11"/>
  <c r="K33" i="11" s="1"/>
  <c r="E39" i="13" s="1"/>
  <c r="H34" i="11"/>
  <c r="J34" i="11" s="1"/>
  <c r="D40" i="13" s="1"/>
  <c r="H40" i="11"/>
  <c r="M40" i="11" s="1"/>
  <c r="G46" i="13" s="1"/>
  <c r="H36" i="11"/>
  <c r="M36" i="11" s="1"/>
  <c r="G42" i="13" s="1"/>
  <c r="H7" i="11"/>
  <c r="M7" i="11" s="1"/>
  <c r="G13" i="13" s="1"/>
  <c r="H14" i="11"/>
  <c r="H17" i="11"/>
  <c r="M17" i="11" s="1"/>
  <c r="G23" i="13" s="1"/>
  <c r="I22" i="11"/>
  <c r="K22" i="11" s="1"/>
  <c r="E28" i="13" s="1"/>
  <c r="H24" i="11"/>
  <c r="M24" i="11" s="1"/>
  <c r="G30" i="13" s="1"/>
  <c r="G39" i="11"/>
  <c r="H16" i="11"/>
  <c r="J16" i="11" s="1"/>
  <c r="D22" i="13" s="1"/>
  <c r="H27" i="11"/>
  <c r="M27" i="11" s="1"/>
  <c r="G33" i="13" s="1"/>
  <c r="H40" i="9"/>
  <c r="M40" i="9" s="1"/>
  <c r="G46" i="12" s="1"/>
  <c r="H36" i="9"/>
  <c r="M36" i="9" s="1"/>
  <c r="G42" i="12" s="1"/>
  <c r="H20" i="9"/>
  <c r="M20" i="9" s="1"/>
  <c r="G26" i="12" s="1"/>
  <c r="H28" i="9"/>
  <c r="J28" i="9" s="1"/>
  <c r="D34" i="12" s="1"/>
  <c r="H13" i="9"/>
  <c r="M13" i="9" s="1"/>
  <c r="G19" i="12" s="1"/>
  <c r="G13" i="9"/>
  <c r="I13" i="9" s="1"/>
  <c r="K13" i="9" s="1"/>
  <c r="E19" i="12" s="1"/>
  <c r="G28" i="9"/>
  <c r="I28" i="9" s="1"/>
  <c r="K28" i="9" s="1"/>
  <c r="H31" i="9"/>
  <c r="M31" i="9" s="1"/>
  <c r="G37" i="12" s="1"/>
  <c r="H34" i="9"/>
  <c r="M34" i="9" s="1"/>
  <c r="G40" i="12" s="1"/>
  <c r="H14" i="9"/>
  <c r="M14" i="9" s="1"/>
  <c r="G20" i="12" s="1"/>
  <c r="H38" i="9"/>
  <c r="M38" i="9" s="1"/>
  <c r="G44" i="12" s="1"/>
  <c r="H10" i="9"/>
  <c r="M10" i="9" s="1"/>
  <c r="G16" i="12" s="1"/>
  <c r="H30" i="9"/>
  <c r="M30" i="9" s="1"/>
  <c r="G36" i="12" s="1"/>
  <c r="H24" i="9"/>
  <c r="J24" i="9" s="1"/>
  <c r="D30" i="12" s="1"/>
  <c r="H12" i="9"/>
  <c r="M12" i="9" s="1"/>
  <c r="H18" i="9"/>
  <c r="M18" i="9" s="1"/>
  <c r="G24" i="12" s="1"/>
  <c r="H32" i="9"/>
  <c r="J32" i="9" s="1"/>
  <c r="D38" i="12" s="1"/>
  <c r="H25" i="9"/>
  <c r="M25" i="9" s="1"/>
  <c r="G31" i="12" s="1"/>
  <c r="H35" i="9"/>
  <c r="J35" i="9" s="1"/>
  <c r="D41" i="12" s="1"/>
  <c r="I35" i="9"/>
  <c r="K35" i="9" s="1"/>
  <c r="H22" i="9"/>
  <c r="G10" i="9"/>
  <c r="I10" i="9" s="1"/>
  <c r="K10" i="9" s="1"/>
  <c r="E16" i="12" s="1"/>
  <c r="G20" i="9"/>
  <c r="I20" i="9" s="1"/>
  <c r="K20" i="9" s="1"/>
  <c r="E26" i="12" s="1"/>
  <c r="G38" i="9"/>
  <c r="H21" i="9"/>
  <c r="J21" i="9" s="1"/>
  <c r="D27" i="12" s="1"/>
  <c r="H39" i="9"/>
  <c r="M39" i="9" s="1"/>
  <c r="G45" i="12" s="1"/>
  <c r="H8" i="9"/>
  <c r="M8" i="9" s="1"/>
  <c r="G14" i="12" s="1"/>
  <c r="I17" i="9"/>
  <c r="K17" i="9" s="1"/>
  <c r="E23" i="12" s="1"/>
  <c r="H26" i="9"/>
  <c r="M26" i="9" s="1"/>
  <c r="G32" i="12" s="1"/>
  <c r="I36" i="9"/>
  <c r="K36" i="9" s="1"/>
  <c r="E42" i="12" s="1"/>
  <c r="H6" i="9"/>
  <c r="J6" i="9" s="1"/>
  <c r="D12" i="12" s="1"/>
  <c r="H9" i="9"/>
  <c r="J9" i="9" s="1"/>
  <c r="D15" i="12" s="1"/>
  <c r="H15" i="9"/>
  <c r="J15" i="9" s="1"/>
  <c r="D21" i="12" s="1"/>
  <c r="G27" i="9"/>
  <c r="I27" i="9" s="1"/>
  <c r="K27" i="9" s="1"/>
  <c r="G39" i="9"/>
  <c r="I39" i="9" s="1"/>
  <c r="K39" i="9" s="1"/>
  <c r="H37" i="9"/>
  <c r="J37" i="9" s="1"/>
  <c r="D43" i="12" s="1"/>
  <c r="L20" i="8"/>
  <c r="F26" i="15" s="1"/>
  <c r="E26" i="15"/>
  <c r="L10" i="8"/>
  <c r="F16" i="15" s="1"/>
  <c r="E16" i="15"/>
  <c r="L36" i="10"/>
  <c r="F42" i="14" s="1"/>
  <c r="E42" i="14"/>
  <c r="E15" i="13"/>
  <c r="E19" i="13"/>
  <c r="M23" i="11"/>
  <c r="G29" i="13" s="1"/>
  <c r="J23" i="11"/>
  <c r="D29" i="13" s="1"/>
  <c r="M34" i="11"/>
  <c r="G40" i="13" s="1"/>
  <c r="M39" i="11"/>
  <c r="G45" i="13" s="1"/>
  <c r="J39" i="11"/>
  <c r="D45" i="13" s="1"/>
  <c r="I27" i="11"/>
  <c r="K27" i="11" s="1"/>
  <c r="E33" i="13" s="1"/>
  <c r="I39" i="11"/>
  <c r="K39" i="11" s="1"/>
  <c r="E45" i="13" s="1"/>
  <c r="J40" i="11"/>
  <c r="D46" i="13" s="1"/>
  <c r="J8" i="11"/>
  <c r="D14" i="13" s="1"/>
  <c r="M8" i="11"/>
  <c r="G14" i="13" s="1"/>
  <c r="J38" i="11"/>
  <c r="D44" i="13" s="1"/>
  <c r="M38" i="11"/>
  <c r="G44" i="13" s="1"/>
  <c r="I12" i="11"/>
  <c r="K12" i="11" s="1"/>
  <c r="E18" i="13" s="1"/>
  <c r="I18" i="11"/>
  <c r="K18" i="11" s="1"/>
  <c r="I7" i="11"/>
  <c r="K7" i="11" s="1"/>
  <c r="E13" i="13" s="1"/>
  <c r="I16" i="11"/>
  <c r="K16" i="11" s="1"/>
  <c r="I29" i="11"/>
  <c r="K29" i="11" s="1"/>
  <c r="E35" i="13" s="1"/>
  <c r="J30" i="11"/>
  <c r="D36" i="13" s="1"/>
  <c r="M30" i="11"/>
  <c r="G36" i="13" s="1"/>
  <c r="I25" i="11"/>
  <c r="K25" i="11" s="1"/>
  <c r="M37" i="11"/>
  <c r="J37" i="11"/>
  <c r="D43" i="13" s="1"/>
  <c r="M14" i="11"/>
  <c r="G20" i="13" s="1"/>
  <c r="J14" i="11"/>
  <c r="D20" i="13" s="1"/>
  <c r="M6" i="11"/>
  <c r="G12" i="13" s="1"/>
  <c r="J6" i="11"/>
  <c r="D12" i="13" s="1"/>
  <c r="M15" i="11"/>
  <c r="G21" i="13" s="1"/>
  <c r="M31" i="11"/>
  <c r="G37" i="13" s="1"/>
  <c r="J31" i="11"/>
  <c r="D37" i="13" s="1"/>
  <c r="G14" i="11"/>
  <c r="I14" i="11" s="1"/>
  <c r="K14" i="11" s="1"/>
  <c r="G8" i="11"/>
  <c r="I8" i="11" s="1"/>
  <c r="K8" i="11" s="1"/>
  <c r="G17" i="11"/>
  <c r="I17" i="11" s="1"/>
  <c r="K17" i="11" s="1"/>
  <c r="G26" i="11"/>
  <c r="I26" i="11" s="1"/>
  <c r="K26" i="11" s="1"/>
  <c r="G34" i="11"/>
  <c r="I34" i="11" s="1"/>
  <c r="K34" i="11" s="1"/>
  <c r="G37" i="11"/>
  <c r="I37" i="11" s="1"/>
  <c r="K37" i="11" s="1"/>
  <c r="G6" i="11"/>
  <c r="I6" i="11" s="1"/>
  <c r="K6" i="11" s="1"/>
  <c r="E12" i="13" s="1"/>
  <c r="H12" i="11"/>
  <c r="G15" i="11"/>
  <c r="I15" i="11" s="1"/>
  <c r="K15" i="11" s="1"/>
  <c r="H21" i="11"/>
  <c r="G24" i="11"/>
  <c r="I24" i="11" s="1"/>
  <c r="K24" i="11" s="1"/>
  <c r="H29" i="11"/>
  <c r="E30" i="11"/>
  <c r="I30" i="11" s="1"/>
  <c r="K30" i="11" s="1"/>
  <c r="G32" i="11"/>
  <c r="I32" i="11" s="1"/>
  <c r="K32" i="11" s="1"/>
  <c r="E38" i="11"/>
  <c r="I38" i="11" s="1"/>
  <c r="K38" i="11" s="1"/>
  <c r="G40" i="11"/>
  <c r="I40" i="11" s="1"/>
  <c r="K40" i="11" s="1"/>
  <c r="J22" i="11"/>
  <c r="J7" i="11"/>
  <c r="D13" i="13" s="1"/>
  <c r="J33" i="11"/>
  <c r="J20" i="11"/>
  <c r="J28" i="11"/>
  <c r="J36" i="11"/>
  <c r="M16" i="11"/>
  <c r="G22" i="13" s="1"/>
  <c r="M25" i="11"/>
  <c r="M10" i="11"/>
  <c r="J18" i="11"/>
  <c r="D24" i="13" s="1"/>
  <c r="J35" i="11"/>
  <c r="G31" i="11"/>
  <c r="I31" i="11" s="1"/>
  <c r="K31" i="11" s="1"/>
  <c r="M17" i="10"/>
  <c r="G23" i="14" s="1"/>
  <c r="J17" i="10"/>
  <c r="D23" i="14" s="1"/>
  <c r="M26" i="10"/>
  <c r="J26" i="10"/>
  <c r="D32" i="14" s="1"/>
  <c r="M31" i="10"/>
  <c r="G37" i="14" s="1"/>
  <c r="J31" i="10"/>
  <c r="I9" i="10"/>
  <c r="K9" i="10" s="1"/>
  <c r="M34" i="10"/>
  <c r="G40" i="14" s="1"/>
  <c r="J34" i="10"/>
  <c r="D40" i="14" s="1"/>
  <c r="I12" i="10"/>
  <c r="K12" i="10" s="1"/>
  <c r="E18" i="14" s="1"/>
  <c r="I18" i="10"/>
  <c r="K18" i="10" s="1"/>
  <c r="E24" i="14" s="1"/>
  <c r="M24" i="10"/>
  <c r="G30" i="14" s="1"/>
  <c r="J24" i="10"/>
  <c r="D30" i="14" s="1"/>
  <c r="I27" i="10"/>
  <c r="K27" i="10" s="1"/>
  <c r="J39" i="10"/>
  <c r="D45" i="14" s="1"/>
  <c r="I7" i="10"/>
  <c r="K7" i="10" s="1"/>
  <c r="J22" i="10"/>
  <c r="D28" i="14" s="1"/>
  <c r="M22" i="10"/>
  <c r="G28" i="14" s="1"/>
  <c r="I39" i="10"/>
  <c r="K39" i="10" s="1"/>
  <c r="I25" i="10"/>
  <c r="K25" i="10" s="1"/>
  <c r="I33" i="10"/>
  <c r="K33" i="10" s="1"/>
  <c r="J38" i="10"/>
  <c r="D44" i="14" s="1"/>
  <c r="M38" i="10"/>
  <c r="G44" i="14" s="1"/>
  <c r="J14" i="10"/>
  <c r="D20" i="14" s="1"/>
  <c r="J6" i="10"/>
  <c r="D12" i="14" s="1"/>
  <c r="J15" i="10"/>
  <c r="D21" i="14" s="1"/>
  <c r="I21" i="10"/>
  <c r="K21" i="10" s="1"/>
  <c r="E27" i="14" s="1"/>
  <c r="M32" i="10"/>
  <c r="J32" i="10"/>
  <c r="D38" i="14" s="1"/>
  <c r="I16" i="10"/>
  <c r="K16" i="10" s="1"/>
  <c r="J30" i="10"/>
  <c r="D36" i="14" s="1"/>
  <c r="M30" i="10"/>
  <c r="G36" i="14" s="1"/>
  <c r="M8" i="10"/>
  <c r="G14" i="14" s="1"/>
  <c r="J8" i="10"/>
  <c r="D14" i="14" s="1"/>
  <c r="L10" i="10"/>
  <c r="F16" i="14" s="1"/>
  <c r="M23" i="10"/>
  <c r="G29" i="14" s="1"/>
  <c r="J23" i="10"/>
  <c r="G14" i="10"/>
  <c r="I14" i="10" s="1"/>
  <c r="K14" i="10" s="1"/>
  <c r="G8" i="10"/>
  <c r="I8" i="10" s="1"/>
  <c r="K8" i="10" s="1"/>
  <c r="E14" i="14" s="1"/>
  <c r="G6" i="10"/>
  <c r="I6" i="10" s="1"/>
  <c r="K6" i="10" s="1"/>
  <c r="H12" i="10"/>
  <c r="G15" i="10"/>
  <c r="I15" i="10" s="1"/>
  <c r="K15" i="10" s="1"/>
  <c r="E21" i="14" s="1"/>
  <c r="H21" i="10"/>
  <c r="E22" i="10"/>
  <c r="I22" i="10" s="1"/>
  <c r="K22" i="10" s="1"/>
  <c r="E28" i="14" s="1"/>
  <c r="G24" i="10"/>
  <c r="I24" i="10" s="1"/>
  <c r="K24" i="10" s="1"/>
  <c r="H29" i="10"/>
  <c r="E30" i="10"/>
  <c r="I30" i="10" s="1"/>
  <c r="K30" i="10" s="1"/>
  <c r="E36" i="14" s="1"/>
  <c r="G32" i="10"/>
  <c r="I32" i="10" s="1"/>
  <c r="K32" i="10" s="1"/>
  <c r="H37" i="10"/>
  <c r="E38" i="10"/>
  <c r="I38" i="10" s="1"/>
  <c r="K38" i="10" s="1"/>
  <c r="E44" i="14" s="1"/>
  <c r="G40" i="10"/>
  <c r="I40" i="10" s="1"/>
  <c r="K40" i="10" s="1"/>
  <c r="E46" i="14" s="1"/>
  <c r="G17" i="10"/>
  <c r="I17" i="10" s="1"/>
  <c r="K17" i="10" s="1"/>
  <c r="M7" i="10"/>
  <c r="M10" i="10"/>
  <c r="M20" i="10"/>
  <c r="M36" i="10"/>
  <c r="J18" i="10"/>
  <c r="D24" i="14" s="1"/>
  <c r="J27" i="10"/>
  <c r="D33" i="14" s="1"/>
  <c r="J35" i="10"/>
  <c r="G26" i="10"/>
  <c r="I26" i="10" s="1"/>
  <c r="K26" i="10" s="1"/>
  <c r="G34" i="10"/>
  <c r="I34" i="10" s="1"/>
  <c r="K34" i="10" s="1"/>
  <c r="M23" i="9"/>
  <c r="G29" i="12" s="1"/>
  <c r="J23" i="9"/>
  <c r="D29" i="12" s="1"/>
  <c r="J26" i="9"/>
  <c r="D32" i="12" s="1"/>
  <c r="J34" i="9"/>
  <c r="D40" i="12" s="1"/>
  <c r="I29" i="9"/>
  <c r="K29" i="9" s="1"/>
  <c r="E35" i="12" s="1"/>
  <c r="M37" i="9"/>
  <c r="I7" i="9"/>
  <c r="K7" i="9" s="1"/>
  <c r="E13" i="12" s="1"/>
  <c r="M16" i="9"/>
  <c r="G22" i="12" s="1"/>
  <c r="J16" i="9"/>
  <c r="D22" i="12" s="1"/>
  <c r="J40" i="9"/>
  <c r="D46" i="12" s="1"/>
  <c r="I30" i="9"/>
  <c r="K30" i="9" s="1"/>
  <c r="E36" i="12" s="1"/>
  <c r="M33" i="9"/>
  <c r="G39" i="12" s="1"/>
  <c r="J33" i="9"/>
  <c r="D39" i="12" s="1"/>
  <c r="I9" i="9"/>
  <c r="K9" i="9" s="1"/>
  <c r="I18" i="9"/>
  <c r="K18" i="9" s="1"/>
  <c r="E24" i="12" s="1"/>
  <c r="J12" i="9"/>
  <c r="D18" i="12" s="1"/>
  <c r="I22" i="9"/>
  <c r="K22" i="9" s="1"/>
  <c r="I38" i="9"/>
  <c r="K38" i="9" s="1"/>
  <c r="E44" i="12" s="1"/>
  <c r="G14" i="9"/>
  <c r="I14" i="9" s="1"/>
  <c r="K14" i="9" s="1"/>
  <c r="E20" i="12" s="1"/>
  <c r="G23" i="9"/>
  <c r="I23" i="9" s="1"/>
  <c r="K23" i="9" s="1"/>
  <c r="G31" i="9"/>
  <c r="I31" i="9" s="1"/>
  <c r="K31" i="9" s="1"/>
  <c r="G26" i="9"/>
  <c r="I26" i="9" s="1"/>
  <c r="K26" i="9" s="1"/>
  <c r="E32" i="12" s="1"/>
  <c r="G34" i="9"/>
  <c r="I34" i="9" s="1"/>
  <c r="K34" i="9" s="1"/>
  <c r="E40" i="12" s="1"/>
  <c r="G12" i="9"/>
  <c r="I12" i="9" s="1"/>
  <c r="K12" i="9" s="1"/>
  <c r="G21" i="9"/>
  <c r="I21" i="9" s="1"/>
  <c r="K21" i="9" s="1"/>
  <c r="M27" i="9"/>
  <c r="G37" i="9"/>
  <c r="I37" i="9" s="1"/>
  <c r="K37" i="9" s="1"/>
  <c r="G6" i="9"/>
  <c r="I6" i="9" s="1"/>
  <c r="K6" i="9" s="1"/>
  <c r="G15" i="9"/>
  <c r="I15" i="9" s="1"/>
  <c r="K15" i="9" s="1"/>
  <c r="G24" i="9"/>
  <c r="I24" i="9" s="1"/>
  <c r="K24" i="9" s="1"/>
  <c r="E30" i="12" s="1"/>
  <c r="H29" i="9"/>
  <c r="G32" i="9"/>
  <c r="I32" i="9" s="1"/>
  <c r="K32" i="9" s="1"/>
  <c r="G40" i="9"/>
  <c r="I40" i="9" s="1"/>
  <c r="K40" i="9" s="1"/>
  <c r="E46" i="12" s="1"/>
  <c r="H7" i="9"/>
  <c r="G8" i="9"/>
  <c r="I8" i="9" s="1"/>
  <c r="K8" i="9" s="1"/>
  <c r="H17" i="9"/>
  <c r="G16" i="9"/>
  <c r="I16" i="9" s="1"/>
  <c r="K16" i="9" s="1"/>
  <c r="G25" i="9"/>
  <c r="I25" i="9" s="1"/>
  <c r="K25" i="9" s="1"/>
  <c r="G33" i="9"/>
  <c r="I33" i="9" s="1"/>
  <c r="K33" i="9" s="1"/>
  <c r="I23" i="8"/>
  <c r="K23" i="8" s="1"/>
  <c r="E29" i="15" s="1"/>
  <c r="M26" i="8"/>
  <c r="G32" i="15" s="1"/>
  <c r="J26" i="8"/>
  <c r="D32" i="15" s="1"/>
  <c r="I31" i="8"/>
  <c r="K31" i="8" s="1"/>
  <c r="E37" i="15" s="1"/>
  <c r="M34" i="8"/>
  <c r="G40" i="15" s="1"/>
  <c r="J34" i="8"/>
  <c r="D40" i="15" s="1"/>
  <c r="M39" i="8"/>
  <c r="G45" i="15" s="1"/>
  <c r="J39" i="8"/>
  <c r="D45" i="15" s="1"/>
  <c r="I21" i="8"/>
  <c r="K21" i="8" s="1"/>
  <c r="E27" i="15" s="1"/>
  <c r="I27" i="8"/>
  <c r="K27" i="8" s="1"/>
  <c r="J32" i="8"/>
  <c r="D38" i="15" s="1"/>
  <c r="M32" i="8"/>
  <c r="G38" i="15" s="1"/>
  <c r="I12" i="8"/>
  <c r="K12" i="8" s="1"/>
  <c r="E18" i="15" s="1"/>
  <c r="J15" i="8"/>
  <c r="D21" i="15" s="1"/>
  <c r="M15" i="8"/>
  <c r="G21" i="15" s="1"/>
  <c r="J6" i="8"/>
  <c r="D12" i="15" s="1"/>
  <c r="M6" i="8"/>
  <c r="G12" i="15" s="1"/>
  <c r="M37" i="8"/>
  <c r="G43" i="15" s="1"/>
  <c r="J37" i="8"/>
  <c r="D43" i="15" s="1"/>
  <c r="J16" i="8"/>
  <c r="D22" i="15" s="1"/>
  <c r="M16" i="8"/>
  <c r="G22" i="15" s="1"/>
  <c r="I30" i="8"/>
  <c r="K30" i="8" s="1"/>
  <c r="E36" i="15" s="1"/>
  <c r="J33" i="8"/>
  <c r="D39" i="15" s="1"/>
  <c r="M33" i="8"/>
  <c r="G39" i="15" s="1"/>
  <c r="M38" i="8"/>
  <c r="G44" i="15" s="1"/>
  <c r="J38" i="8"/>
  <c r="D44" i="15" s="1"/>
  <c r="M17" i="8"/>
  <c r="G23" i="15" s="1"/>
  <c r="J17" i="8"/>
  <c r="D23" i="15" s="1"/>
  <c r="M8" i="8"/>
  <c r="G14" i="15" s="1"/>
  <c r="J8" i="8"/>
  <c r="D14" i="15" s="1"/>
  <c r="M14" i="8"/>
  <c r="J14" i="8"/>
  <c r="D20" i="15" s="1"/>
  <c r="I18" i="8"/>
  <c r="K18" i="8" s="1"/>
  <c r="M24" i="8"/>
  <c r="G30" i="15" s="1"/>
  <c r="J24" i="8"/>
  <c r="D30" i="15" s="1"/>
  <c r="I29" i="8"/>
  <c r="K29" i="8" s="1"/>
  <c r="E35" i="15" s="1"/>
  <c r="I39" i="8"/>
  <c r="K39" i="8" s="1"/>
  <c r="I9" i="8"/>
  <c r="K9" i="8" s="1"/>
  <c r="I25" i="8"/>
  <c r="K25" i="8" s="1"/>
  <c r="E31" i="15" s="1"/>
  <c r="J40" i="8"/>
  <c r="D46" i="15" s="1"/>
  <c r="M40" i="8"/>
  <c r="I7" i="8"/>
  <c r="K7" i="8" s="1"/>
  <c r="E13" i="15" s="1"/>
  <c r="I13" i="8"/>
  <c r="K13" i="8" s="1"/>
  <c r="J18" i="8"/>
  <c r="D24" i="15" s="1"/>
  <c r="G8" i="8"/>
  <c r="I8" i="8" s="1"/>
  <c r="K8" i="8" s="1"/>
  <c r="E14" i="15" s="1"/>
  <c r="G17" i="8"/>
  <c r="I17" i="8" s="1"/>
  <c r="K17" i="8" s="1"/>
  <c r="E23" i="15" s="1"/>
  <c r="H23" i="8"/>
  <c r="J25" i="8"/>
  <c r="D31" i="15" s="1"/>
  <c r="G26" i="8"/>
  <c r="I26" i="8" s="1"/>
  <c r="K26" i="8" s="1"/>
  <c r="H31" i="8"/>
  <c r="G34" i="8"/>
  <c r="I34" i="8" s="1"/>
  <c r="K34" i="8" s="1"/>
  <c r="G37" i="8"/>
  <c r="I37" i="8" s="1"/>
  <c r="K37" i="8" s="1"/>
  <c r="G6" i="8"/>
  <c r="I6" i="8" s="1"/>
  <c r="K6" i="8" s="1"/>
  <c r="E12" i="15" s="1"/>
  <c r="H12" i="8"/>
  <c r="G15" i="8"/>
  <c r="I15" i="8" s="1"/>
  <c r="K15" i="8" s="1"/>
  <c r="H21" i="8"/>
  <c r="G24" i="8"/>
  <c r="I24" i="8" s="1"/>
  <c r="K24" i="8" s="1"/>
  <c r="H29" i="8"/>
  <c r="G32" i="8"/>
  <c r="I32" i="8" s="1"/>
  <c r="K32" i="8" s="1"/>
  <c r="E38" i="15" s="1"/>
  <c r="E38" i="8"/>
  <c r="I38" i="8" s="1"/>
  <c r="K38" i="8" s="1"/>
  <c r="G40" i="8"/>
  <c r="I40" i="8" s="1"/>
  <c r="K40" i="8" s="1"/>
  <c r="H7" i="8"/>
  <c r="G14" i="8"/>
  <c r="I14" i="8" s="1"/>
  <c r="K14" i="8" s="1"/>
  <c r="J22" i="8"/>
  <c r="M10" i="8"/>
  <c r="M36" i="8"/>
  <c r="M20" i="8"/>
  <c r="G16" i="8"/>
  <c r="I16" i="8" s="1"/>
  <c r="K16" i="8" s="1"/>
  <c r="E22" i="15" s="1"/>
  <c r="G33" i="8"/>
  <c r="I33" i="8" s="1"/>
  <c r="K33" i="8" s="1"/>
  <c r="E39" i="15" s="1"/>
  <c r="J27" i="8"/>
  <c r="D33" i="15" s="1"/>
  <c r="J35" i="8"/>
  <c r="J30" i="8"/>
  <c r="D36" i="15" s="1"/>
  <c r="D6" i="1"/>
  <c r="E6" i="1" s="1"/>
  <c r="F6" i="1"/>
  <c r="D7" i="1"/>
  <c r="E7" i="1" s="1"/>
  <c r="F7" i="1"/>
  <c r="H7" i="1" s="1"/>
  <c r="D8" i="1"/>
  <c r="E8" i="1" s="1"/>
  <c r="F8" i="1"/>
  <c r="G8" i="1" s="1"/>
  <c r="D9" i="1"/>
  <c r="E9" i="1" s="1"/>
  <c r="F9" i="1"/>
  <c r="G9" i="1" s="1"/>
  <c r="D10" i="1"/>
  <c r="E10" i="1" s="1"/>
  <c r="F10" i="1"/>
  <c r="G10" i="1" s="1"/>
  <c r="D12" i="1"/>
  <c r="E12" i="1" s="1"/>
  <c r="F12" i="1"/>
  <c r="G12" i="1" s="1"/>
  <c r="D13" i="1"/>
  <c r="E13" i="1" s="1"/>
  <c r="F13" i="1"/>
  <c r="G13" i="1" s="1"/>
  <c r="D14" i="1"/>
  <c r="E14" i="1"/>
  <c r="F14" i="1"/>
  <c r="G14" i="1" s="1"/>
  <c r="D15" i="1"/>
  <c r="E15" i="1" s="1"/>
  <c r="F15" i="1"/>
  <c r="G15" i="1" s="1"/>
  <c r="D16" i="1"/>
  <c r="E16" i="1" s="1"/>
  <c r="F16" i="1"/>
  <c r="G16" i="1" s="1"/>
  <c r="D17" i="1"/>
  <c r="E17" i="1" s="1"/>
  <c r="F17" i="1"/>
  <c r="G17" i="1" s="1"/>
  <c r="D18" i="1"/>
  <c r="E18" i="1" s="1"/>
  <c r="F18" i="1"/>
  <c r="G18" i="1" s="1"/>
  <c r="D20" i="1"/>
  <c r="E20" i="1" s="1"/>
  <c r="F20" i="1"/>
  <c r="G20" i="1" s="1"/>
  <c r="D21" i="1"/>
  <c r="E21" i="1" s="1"/>
  <c r="F21" i="1"/>
  <c r="G21" i="1" s="1"/>
  <c r="D22" i="1"/>
  <c r="E22" i="1" s="1"/>
  <c r="F22" i="1"/>
  <c r="G22" i="1" s="1"/>
  <c r="I22" i="1" s="1"/>
  <c r="K22" i="1" s="1"/>
  <c r="E28" i="7" s="1"/>
  <c r="D23" i="1"/>
  <c r="E23" i="1" s="1"/>
  <c r="F23" i="1"/>
  <c r="G23" i="1" s="1"/>
  <c r="D24" i="1"/>
  <c r="E24" i="1" s="1"/>
  <c r="F24" i="1"/>
  <c r="D25" i="1"/>
  <c r="E25" i="1" s="1"/>
  <c r="F25" i="1"/>
  <c r="G25" i="1" s="1"/>
  <c r="D26" i="1"/>
  <c r="E26" i="1" s="1"/>
  <c r="F26" i="1"/>
  <c r="G26" i="1" s="1"/>
  <c r="D27" i="1"/>
  <c r="E27" i="1"/>
  <c r="F27" i="1"/>
  <c r="G27" i="1" s="1"/>
  <c r="I27" i="1" s="1"/>
  <c r="K27" i="1" s="1"/>
  <c r="E33" i="7" s="1"/>
  <c r="D28" i="1"/>
  <c r="E28" i="1" s="1"/>
  <c r="F28" i="1"/>
  <c r="G28" i="1" s="1"/>
  <c r="D29" i="1"/>
  <c r="E29" i="1" s="1"/>
  <c r="F29" i="1"/>
  <c r="G29" i="1" s="1"/>
  <c r="D30" i="1"/>
  <c r="E30" i="1" s="1"/>
  <c r="F30" i="1"/>
  <c r="G30" i="1"/>
  <c r="D31" i="1"/>
  <c r="E31" i="1" s="1"/>
  <c r="F31" i="1"/>
  <c r="G31" i="1" s="1"/>
  <c r="D32" i="1"/>
  <c r="E32" i="1" s="1"/>
  <c r="F32" i="1"/>
  <c r="D33" i="1"/>
  <c r="E33" i="1" s="1"/>
  <c r="F33" i="1"/>
  <c r="G33" i="1" s="1"/>
  <c r="D34" i="1"/>
  <c r="E34" i="1" s="1"/>
  <c r="F34" i="1"/>
  <c r="G34" i="1" s="1"/>
  <c r="D35" i="1"/>
  <c r="E35" i="1" s="1"/>
  <c r="F35" i="1"/>
  <c r="G35" i="1" s="1"/>
  <c r="D36" i="1"/>
  <c r="E36" i="1" s="1"/>
  <c r="F36" i="1"/>
  <c r="D37" i="1"/>
  <c r="E37" i="1" s="1"/>
  <c r="F37" i="1"/>
  <c r="D38" i="1"/>
  <c r="E38" i="1" s="1"/>
  <c r="F38" i="1"/>
  <c r="G38" i="1" s="1"/>
  <c r="D39" i="1"/>
  <c r="E39" i="1" s="1"/>
  <c r="F39" i="1"/>
  <c r="G39" i="1" s="1"/>
  <c r="D40" i="1"/>
  <c r="E40" i="1"/>
  <c r="F40" i="1"/>
  <c r="G40" i="1" s="1"/>
  <c r="E42" i="15" l="1"/>
  <c r="L10" i="11"/>
  <c r="F16" i="13" s="1"/>
  <c r="E16" i="13"/>
  <c r="E34" i="15"/>
  <c r="M16" i="10"/>
  <c r="G22" i="14" s="1"/>
  <c r="H24" i="1"/>
  <c r="J24" i="1" s="1"/>
  <c r="D30" i="7" s="1"/>
  <c r="J17" i="11"/>
  <c r="D23" i="13" s="1"/>
  <c r="I8" i="1"/>
  <c r="K8" i="1" s="1"/>
  <c r="E14" i="7" s="1"/>
  <c r="J32" i="11"/>
  <c r="D38" i="13" s="1"/>
  <c r="J26" i="11"/>
  <c r="D32" i="13" s="1"/>
  <c r="I14" i="1"/>
  <c r="K14" i="1" s="1"/>
  <c r="E20" i="7" s="1"/>
  <c r="M9" i="8"/>
  <c r="G15" i="15" s="1"/>
  <c r="L28" i="10"/>
  <c r="F34" i="14" s="1"/>
  <c r="L20" i="10"/>
  <c r="F26" i="14" s="1"/>
  <c r="F17" i="15"/>
  <c r="N11" i="8"/>
  <c r="H17" i="15" s="1"/>
  <c r="L13" i="10"/>
  <c r="F19" i="14" s="1"/>
  <c r="J36" i="9"/>
  <c r="D42" i="12" s="1"/>
  <c r="H36" i="1"/>
  <c r="M36" i="1" s="1"/>
  <c r="G42" i="7" s="1"/>
  <c r="H6" i="1"/>
  <c r="M6" i="1" s="1"/>
  <c r="G24" i="1"/>
  <c r="M33" i="10"/>
  <c r="G39" i="14" s="1"/>
  <c r="J40" i="10"/>
  <c r="D46" i="14" s="1"/>
  <c r="M28" i="10"/>
  <c r="G34" i="14" s="1"/>
  <c r="M25" i="10"/>
  <c r="G31" i="14" s="1"/>
  <c r="E19" i="14"/>
  <c r="M9" i="10"/>
  <c r="G15" i="14" s="1"/>
  <c r="J9" i="10"/>
  <c r="D15" i="14" s="1"/>
  <c r="J24" i="11"/>
  <c r="D30" i="13" s="1"/>
  <c r="M9" i="11"/>
  <c r="G15" i="13" s="1"/>
  <c r="J9" i="11"/>
  <c r="J27" i="11"/>
  <c r="D33" i="13" s="1"/>
  <c r="M13" i="11"/>
  <c r="G19" i="13" s="1"/>
  <c r="J13" i="11"/>
  <c r="M6" i="9"/>
  <c r="G12" i="12" s="1"/>
  <c r="M32" i="9"/>
  <c r="G38" i="12" s="1"/>
  <c r="H15" i="1"/>
  <c r="J15" i="1" s="1"/>
  <c r="D21" i="7" s="1"/>
  <c r="H10" i="1"/>
  <c r="M10" i="1" s="1"/>
  <c r="G16" i="7" s="1"/>
  <c r="H8" i="1"/>
  <c r="H32" i="1"/>
  <c r="H20" i="1"/>
  <c r="J20" i="1" s="1"/>
  <c r="D26" i="7" s="1"/>
  <c r="I16" i="1"/>
  <c r="K16" i="1" s="1"/>
  <c r="E22" i="7" s="1"/>
  <c r="I15" i="1"/>
  <c r="K15" i="1" s="1"/>
  <c r="E21" i="7" s="1"/>
  <c r="H40" i="1"/>
  <c r="I39" i="1"/>
  <c r="K39" i="1" s="1"/>
  <c r="E45" i="7" s="1"/>
  <c r="H38" i="1"/>
  <c r="I9" i="1"/>
  <c r="K9" i="1" s="1"/>
  <c r="E15" i="7" s="1"/>
  <c r="G6" i="1"/>
  <c r="I6" i="1" s="1"/>
  <c r="K6" i="1" s="1"/>
  <c r="M28" i="9"/>
  <c r="G34" i="12" s="1"/>
  <c r="J31" i="9"/>
  <c r="D37" i="12" s="1"/>
  <c r="J14" i="9"/>
  <c r="D20" i="12" s="1"/>
  <c r="J20" i="9"/>
  <c r="D26" i="12" s="1"/>
  <c r="M35" i="9"/>
  <c r="G41" i="12" s="1"/>
  <c r="J38" i="9"/>
  <c r="D44" i="12" s="1"/>
  <c r="J13" i="9"/>
  <c r="D19" i="12" s="1"/>
  <c r="J30" i="9"/>
  <c r="D36" i="12" s="1"/>
  <c r="J10" i="9"/>
  <c r="D16" i="12" s="1"/>
  <c r="M24" i="9"/>
  <c r="G30" i="12" s="1"/>
  <c r="M21" i="9"/>
  <c r="G27" i="12" s="1"/>
  <c r="L35" i="9"/>
  <c r="F41" i="12" s="1"/>
  <c r="L28" i="9"/>
  <c r="F34" i="12" s="1"/>
  <c r="E34" i="12"/>
  <c r="J25" i="9"/>
  <c r="D31" i="12" s="1"/>
  <c r="J39" i="9"/>
  <c r="D45" i="12" s="1"/>
  <c r="E33" i="12"/>
  <c r="L27" i="9"/>
  <c r="F33" i="12" s="1"/>
  <c r="E41" i="12"/>
  <c r="M9" i="9"/>
  <c r="G15" i="12" s="1"/>
  <c r="M15" i="9"/>
  <c r="G21" i="12" s="1"/>
  <c r="J8" i="9"/>
  <c r="D14" i="12" s="1"/>
  <c r="J18" i="9"/>
  <c r="D24" i="12" s="1"/>
  <c r="M22" i="9"/>
  <c r="G28" i="12" s="1"/>
  <c r="J22" i="9"/>
  <c r="D28" i="12" s="1"/>
  <c r="L23" i="11"/>
  <c r="F29" i="13" s="1"/>
  <c r="N28" i="8"/>
  <c r="H34" i="15" s="1"/>
  <c r="L39" i="8"/>
  <c r="F45" i="15" s="1"/>
  <c r="E45" i="15"/>
  <c r="L40" i="8"/>
  <c r="F46" i="15" s="1"/>
  <c r="E46" i="15"/>
  <c r="L9" i="8"/>
  <c r="F15" i="15" s="1"/>
  <c r="E15" i="15"/>
  <c r="G20" i="15"/>
  <c r="L38" i="8"/>
  <c r="F44" i="15" s="1"/>
  <c r="E44" i="15"/>
  <c r="N36" i="8"/>
  <c r="H42" i="15" s="1"/>
  <c r="G42" i="15"/>
  <c r="L34" i="8"/>
  <c r="F40" i="15" s="1"/>
  <c r="E40" i="15"/>
  <c r="L13" i="8"/>
  <c r="E19" i="15"/>
  <c r="N10" i="8"/>
  <c r="H16" i="15" s="1"/>
  <c r="G16" i="15"/>
  <c r="L24" i="8"/>
  <c r="F30" i="15" s="1"/>
  <c r="E30" i="15"/>
  <c r="L37" i="8"/>
  <c r="F43" i="15" s="1"/>
  <c r="E43" i="15"/>
  <c r="L22" i="8"/>
  <c r="D28" i="15"/>
  <c r="L26" i="8"/>
  <c r="F32" i="15" s="1"/>
  <c r="E32" i="15"/>
  <c r="G46" i="15"/>
  <c r="L18" i="8"/>
  <c r="E24" i="15"/>
  <c r="N20" i="8"/>
  <c r="H26" i="15" s="1"/>
  <c r="G26" i="15"/>
  <c r="L35" i="8"/>
  <c r="D41" i="15"/>
  <c r="L14" i="8"/>
  <c r="F20" i="15" s="1"/>
  <c r="E20" i="15"/>
  <c r="L15" i="8"/>
  <c r="F21" i="15" s="1"/>
  <c r="E21" i="15"/>
  <c r="L27" i="8"/>
  <c r="E33" i="15"/>
  <c r="L6" i="10"/>
  <c r="F12" i="14" s="1"/>
  <c r="E12" i="14"/>
  <c r="L35" i="10"/>
  <c r="D41" i="14"/>
  <c r="L14" i="10"/>
  <c r="F20" i="14" s="1"/>
  <c r="E20" i="14"/>
  <c r="G12" i="14"/>
  <c r="E15" i="14"/>
  <c r="G26" i="14"/>
  <c r="G13" i="14"/>
  <c r="L24" i="10"/>
  <c r="F30" i="14" s="1"/>
  <c r="E30" i="14"/>
  <c r="L33" i="10"/>
  <c r="F39" i="14" s="1"/>
  <c r="E39" i="14"/>
  <c r="L27" i="10"/>
  <c r="E33" i="14"/>
  <c r="L31" i="10"/>
  <c r="F37" i="14" s="1"/>
  <c r="D37" i="14"/>
  <c r="L34" i="10"/>
  <c r="F40" i="14" s="1"/>
  <c r="E40" i="14"/>
  <c r="L26" i="10"/>
  <c r="F32" i="14" s="1"/>
  <c r="E32" i="14"/>
  <c r="N36" i="10"/>
  <c r="H42" i="14" s="1"/>
  <c r="G42" i="14"/>
  <c r="L17" i="10"/>
  <c r="F23" i="14" s="1"/>
  <c r="E23" i="14"/>
  <c r="L23" i="10"/>
  <c r="F29" i="14" s="1"/>
  <c r="D29" i="14"/>
  <c r="L16" i="10"/>
  <c r="F22" i="14" s="1"/>
  <c r="E22" i="14"/>
  <c r="L25" i="10"/>
  <c r="F31" i="14" s="1"/>
  <c r="E31" i="14"/>
  <c r="G20" i="14"/>
  <c r="L39" i="10"/>
  <c r="F45" i="14" s="1"/>
  <c r="E45" i="14"/>
  <c r="G38" i="14"/>
  <c r="G32" i="14"/>
  <c r="N10" i="10"/>
  <c r="H16" i="14" s="1"/>
  <c r="G16" i="14"/>
  <c r="L32" i="10"/>
  <c r="F38" i="14" s="1"/>
  <c r="E38" i="14"/>
  <c r="L7" i="10"/>
  <c r="F13" i="14" s="1"/>
  <c r="E13" i="14"/>
  <c r="L38" i="11"/>
  <c r="F44" i="13" s="1"/>
  <c r="E44" i="13"/>
  <c r="L15" i="11"/>
  <c r="F21" i="13" s="1"/>
  <c r="E21" i="13"/>
  <c r="L40" i="11"/>
  <c r="F46" i="13" s="1"/>
  <c r="E46" i="13"/>
  <c r="L36" i="11"/>
  <c r="D42" i="13"/>
  <c r="E38" i="13"/>
  <c r="L37" i="11"/>
  <c r="F43" i="13" s="1"/>
  <c r="E43" i="13"/>
  <c r="L16" i="11"/>
  <c r="F22" i="13" s="1"/>
  <c r="E22" i="13"/>
  <c r="L22" i="11"/>
  <c r="D28" i="13"/>
  <c r="G31" i="13"/>
  <c r="L31" i="11"/>
  <c r="F37" i="13" s="1"/>
  <c r="E37" i="13"/>
  <c r="L28" i="11"/>
  <c r="D34" i="13"/>
  <c r="L30" i="11"/>
  <c r="F36" i="13" s="1"/>
  <c r="E36" i="13"/>
  <c r="L34" i="11"/>
  <c r="F40" i="13" s="1"/>
  <c r="E40" i="13"/>
  <c r="G43" i="13"/>
  <c r="L35" i="11"/>
  <c r="D41" i="13"/>
  <c r="L20" i="11"/>
  <c r="D26" i="13"/>
  <c r="L26" i="11"/>
  <c r="F32" i="13" s="1"/>
  <c r="E32" i="13"/>
  <c r="L25" i="11"/>
  <c r="F31" i="13" s="1"/>
  <c r="E31" i="13"/>
  <c r="N10" i="11"/>
  <c r="H16" i="13" s="1"/>
  <c r="G16" i="13"/>
  <c r="L33" i="11"/>
  <c r="D39" i="13"/>
  <c r="E30" i="13"/>
  <c r="L17" i="11"/>
  <c r="F23" i="13" s="1"/>
  <c r="E23" i="13"/>
  <c r="L14" i="11"/>
  <c r="F20" i="13" s="1"/>
  <c r="E20" i="13"/>
  <c r="L8" i="11"/>
  <c r="F14" i="13" s="1"/>
  <c r="E14" i="13"/>
  <c r="L18" i="11"/>
  <c r="E24" i="13"/>
  <c r="G33" i="12"/>
  <c r="L16" i="9"/>
  <c r="F22" i="12" s="1"/>
  <c r="E22" i="12"/>
  <c r="L21" i="9"/>
  <c r="F27" i="12" s="1"/>
  <c r="E27" i="12"/>
  <c r="L12" i="9"/>
  <c r="F18" i="12" s="1"/>
  <c r="E18" i="12"/>
  <c r="E45" i="12"/>
  <c r="G18" i="12"/>
  <c r="E14" i="12"/>
  <c r="L37" i="9"/>
  <c r="F43" i="12" s="1"/>
  <c r="E43" i="12"/>
  <c r="E37" i="12"/>
  <c r="E31" i="12"/>
  <c r="L15" i="9"/>
  <c r="F21" i="12" s="1"/>
  <c r="E21" i="12"/>
  <c r="L6" i="9"/>
  <c r="F12" i="12" s="1"/>
  <c r="E12" i="12"/>
  <c r="E28" i="12"/>
  <c r="L33" i="9"/>
  <c r="F39" i="12" s="1"/>
  <c r="E39" i="12"/>
  <c r="L23" i="9"/>
  <c r="F29" i="12" s="1"/>
  <c r="E29" i="12"/>
  <c r="G43" i="12"/>
  <c r="L32" i="9"/>
  <c r="F38" i="12" s="1"/>
  <c r="E38" i="12"/>
  <c r="L9" i="9"/>
  <c r="F15" i="12" s="1"/>
  <c r="E15" i="12"/>
  <c r="L7" i="11"/>
  <c r="M29" i="11"/>
  <c r="G35" i="13" s="1"/>
  <c r="J29" i="11"/>
  <c r="L39" i="11"/>
  <c r="F45" i="13" s="1"/>
  <c r="M21" i="11"/>
  <c r="G27" i="13" s="1"/>
  <c r="J21" i="11"/>
  <c r="M12" i="11"/>
  <c r="G18" i="13" s="1"/>
  <c r="J12" i="11"/>
  <c r="D18" i="13" s="1"/>
  <c r="L6" i="11"/>
  <c r="F12" i="13" s="1"/>
  <c r="M37" i="10"/>
  <c r="G43" i="14" s="1"/>
  <c r="J37" i="10"/>
  <c r="J12" i="10"/>
  <c r="M12" i="10"/>
  <c r="G18" i="14" s="1"/>
  <c r="L30" i="10"/>
  <c r="L8" i="10"/>
  <c r="F14" i="14" s="1"/>
  <c r="M29" i="10"/>
  <c r="G35" i="14" s="1"/>
  <c r="J29" i="10"/>
  <c r="L22" i="10"/>
  <c r="F28" i="14" s="1"/>
  <c r="M21" i="10"/>
  <c r="J21" i="10"/>
  <c r="D27" i="14" s="1"/>
  <c r="L38" i="10"/>
  <c r="L15" i="10"/>
  <c r="F21" i="14" s="1"/>
  <c r="L18" i="10"/>
  <c r="M7" i="9"/>
  <c r="G13" i="12" s="1"/>
  <c r="J7" i="9"/>
  <c r="D13" i="12" s="1"/>
  <c r="M29" i="9"/>
  <c r="G35" i="12" s="1"/>
  <c r="J29" i="9"/>
  <c r="D35" i="12" s="1"/>
  <c r="L24" i="9"/>
  <c r="F30" i="12" s="1"/>
  <c r="L34" i="9"/>
  <c r="L40" i="9"/>
  <c r="M17" i="9"/>
  <c r="J17" i="9"/>
  <c r="L26" i="9"/>
  <c r="M29" i="8"/>
  <c r="G35" i="15" s="1"/>
  <c r="J29" i="8"/>
  <c r="M21" i="8"/>
  <c r="J21" i="8"/>
  <c r="D27" i="15" s="1"/>
  <c r="L30" i="8"/>
  <c r="J12" i="8"/>
  <c r="M12" i="8"/>
  <c r="G18" i="15" s="1"/>
  <c r="L33" i="8"/>
  <c r="F39" i="15" s="1"/>
  <c r="L6" i="8"/>
  <c r="L16" i="8"/>
  <c r="L8" i="8"/>
  <c r="L25" i="8"/>
  <c r="M31" i="8"/>
  <c r="G37" i="15" s="1"/>
  <c r="J31" i="8"/>
  <c r="M7" i="8"/>
  <c r="G13" i="15" s="1"/>
  <c r="J7" i="8"/>
  <c r="M23" i="8"/>
  <c r="G29" i="15" s="1"/>
  <c r="J23" i="8"/>
  <c r="L17" i="8"/>
  <c r="F23" i="15" s="1"/>
  <c r="L32" i="8"/>
  <c r="I28" i="1"/>
  <c r="K28" i="1" s="1"/>
  <c r="E34" i="7" s="1"/>
  <c r="I21" i="1"/>
  <c r="K21" i="1" s="1"/>
  <c r="E27" i="7" s="1"/>
  <c r="I10" i="1"/>
  <c r="K10" i="1" s="1"/>
  <c r="E16" i="7" s="1"/>
  <c r="I23" i="1"/>
  <c r="K23" i="1" s="1"/>
  <c r="I40" i="1"/>
  <c r="K40" i="1" s="1"/>
  <c r="E46" i="7" s="1"/>
  <c r="I38" i="1"/>
  <c r="K38" i="1" s="1"/>
  <c r="I13" i="1"/>
  <c r="K13" i="1" s="1"/>
  <c r="E19" i="7" s="1"/>
  <c r="I35" i="1"/>
  <c r="K35" i="1" s="1"/>
  <c r="E41" i="7" s="1"/>
  <c r="G32" i="1"/>
  <c r="I32" i="1" s="1"/>
  <c r="K32" i="1" s="1"/>
  <c r="E38" i="7" s="1"/>
  <c r="H14" i="1"/>
  <c r="M14" i="1" s="1"/>
  <c r="G20" i="7" s="1"/>
  <c r="I29" i="1"/>
  <c r="K29" i="1" s="1"/>
  <c r="E35" i="7" s="1"/>
  <c r="H37" i="1"/>
  <c r="J37" i="1" s="1"/>
  <c r="D43" i="7" s="1"/>
  <c r="I12" i="1"/>
  <c r="K12" i="1" s="1"/>
  <c r="E18" i="7" s="1"/>
  <c r="H9" i="1"/>
  <c r="J9" i="1" s="1"/>
  <c r="I31" i="1"/>
  <c r="K31" i="1" s="1"/>
  <c r="E37" i="7" s="1"/>
  <c r="I26" i="1"/>
  <c r="K26" i="1" s="1"/>
  <c r="E32" i="7" s="1"/>
  <c r="I17" i="1"/>
  <c r="K17" i="1" s="1"/>
  <c r="E23" i="7" s="1"/>
  <c r="H12" i="1"/>
  <c r="M12" i="1" s="1"/>
  <c r="G18" i="7" s="1"/>
  <c r="I34" i="1"/>
  <c r="K34" i="1" s="1"/>
  <c r="E40" i="7" s="1"/>
  <c r="G36" i="1"/>
  <c r="I36" i="1" s="1"/>
  <c r="K36" i="1" s="1"/>
  <c r="I33" i="1"/>
  <c r="K33" i="1" s="1"/>
  <c r="E39" i="7" s="1"/>
  <c r="H31" i="1"/>
  <c r="J31" i="1" s="1"/>
  <c r="D37" i="7" s="1"/>
  <c r="H28" i="1"/>
  <c r="J28" i="1" s="1"/>
  <c r="D34" i="7" s="1"/>
  <c r="H23" i="1"/>
  <c r="J23" i="1" s="1"/>
  <c r="D29" i="7" s="1"/>
  <c r="M32" i="1"/>
  <c r="G38" i="7" s="1"/>
  <c r="J32" i="1"/>
  <c r="D38" i="7" s="1"/>
  <c r="I30" i="1"/>
  <c r="K30" i="1" s="1"/>
  <c r="E36" i="7" s="1"/>
  <c r="I25" i="1"/>
  <c r="K25" i="1" s="1"/>
  <c r="E31" i="7" s="1"/>
  <c r="I20" i="1"/>
  <c r="K20" i="1" s="1"/>
  <c r="J7" i="1"/>
  <c r="D13" i="7" s="1"/>
  <c r="M7" i="1"/>
  <c r="G13" i="7" s="1"/>
  <c r="J14" i="1"/>
  <c r="D20" i="7" s="1"/>
  <c r="I24" i="1"/>
  <c r="K24" i="1" s="1"/>
  <c r="E30" i="7" s="1"/>
  <c r="G12" i="7"/>
  <c r="M37" i="1"/>
  <c r="G43" i="7" s="1"/>
  <c r="I18" i="1"/>
  <c r="K18" i="1" s="1"/>
  <c r="E24" i="7" s="1"/>
  <c r="G37" i="1"/>
  <c r="I37" i="1" s="1"/>
  <c r="K37" i="1" s="1"/>
  <c r="E43" i="7" s="1"/>
  <c r="M24" i="1"/>
  <c r="G30" i="7" s="1"/>
  <c r="G7" i="1"/>
  <c r="I7" i="1" s="1"/>
  <c r="K7" i="1" s="1"/>
  <c r="E13" i="7" s="1"/>
  <c r="M28" i="1"/>
  <c r="G34" i="7" s="1"/>
  <c r="H22" i="1"/>
  <c r="H35" i="1"/>
  <c r="H39" i="1"/>
  <c r="H34" i="1"/>
  <c r="H29" i="1"/>
  <c r="H27" i="1"/>
  <c r="H21" i="1"/>
  <c r="H18" i="1"/>
  <c r="H13" i="1"/>
  <c r="H30" i="1"/>
  <c r="H33" i="1"/>
  <c r="H26" i="1"/>
  <c r="H17" i="1"/>
  <c r="H25" i="1"/>
  <c r="H16" i="1"/>
  <c r="N26" i="10" l="1"/>
  <c r="H32" i="14" s="1"/>
  <c r="N20" i="10"/>
  <c r="H26" i="14" s="1"/>
  <c r="N28" i="10"/>
  <c r="H34" i="14" s="1"/>
  <c r="L9" i="10"/>
  <c r="N9" i="10" s="1"/>
  <c r="H15" i="14" s="1"/>
  <c r="L32" i="11"/>
  <c r="F38" i="13" s="1"/>
  <c r="J36" i="1"/>
  <c r="D42" i="7" s="1"/>
  <c r="M20" i="1"/>
  <c r="G26" i="7" s="1"/>
  <c r="J6" i="1"/>
  <c r="L40" i="10"/>
  <c r="N15" i="11"/>
  <c r="H21" i="13" s="1"/>
  <c r="N7" i="10"/>
  <c r="H13" i="14" s="1"/>
  <c r="N34" i="10"/>
  <c r="H40" i="14" s="1"/>
  <c r="N24" i="10"/>
  <c r="H30" i="14" s="1"/>
  <c r="N13" i="10"/>
  <c r="H19" i="14" s="1"/>
  <c r="L31" i="9"/>
  <c r="F37" i="12" s="1"/>
  <c r="L36" i="9"/>
  <c r="N36" i="9" s="1"/>
  <c r="H42" i="12" s="1"/>
  <c r="L18" i="9"/>
  <c r="F24" i="12" s="1"/>
  <c r="L20" i="9"/>
  <c r="N20" i="9" s="1"/>
  <c r="H26" i="12" s="1"/>
  <c r="J10" i="1"/>
  <c r="D16" i="7" s="1"/>
  <c r="E12" i="7"/>
  <c r="L6" i="1"/>
  <c r="N6" i="1" s="1"/>
  <c r="N35" i="9"/>
  <c r="H41" i="12" s="1"/>
  <c r="N25" i="10"/>
  <c r="H31" i="14" s="1"/>
  <c r="N37" i="11"/>
  <c r="H43" i="13" s="1"/>
  <c r="D15" i="13"/>
  <c r="L9" i="11"/>
  <c r="L27" i="11"/>
  <c r="N27" i="11" s="1"/>
  <c r="H33" i="13" s="1"/>
  <c r="L24" i="11"/>
  <c r="F30" i="13" s="1"/>
  <c r="D19" i="13"/>
  <c r="L13" i="11"/>
  <c r="F19" i="13" s="1"/>
  <c r="N28" i="9"/>
  <c r="H34" i="12" s="1"/>
  <c r="M8" i="1"/>
  <c r="G14" i="7" s="1"/>
  <c r="J8" i="1"/>
  <c r="J12" i="1"/>
  <c r="D18" i="7" s="1"/>
  <c r="M9" i="1"/>
  <c r="G15" i="7" s="1"/>
  <c r="M23" i="1"/>
  <c r="G29" i="7" s="1"/>
  <c r="M15" i="1"/>
  <c r="G21" i="7" s="1"/>
  <c r="L15" i="1"/>
  <c r="F21" i="7" s="1"/>
  <c r="L14" i="1"/>
  <c r="F20" i="7" s="1"/>
  <c r="M40" i="1"/>
  <c r="G46" i="7" s="1"/>
  <c r="J40" i="1"/>
  <c r="D46" i="7" s="1"/>
  <c r="M38" i="1"/>
  <c r="G44" i="7" s="1"/>
  <c r="J38" i="1"/>
  <c r="D44" i="7" s="1"/>
  <c r="L14" i="9"/>
  <c r="F20" i="12" s="1"/>
  <c r="N27" i="9"/>
  <c r="H33" i="12" s="1"/>
  <c r="L10" i="9"/>
  <c r="N10" i="9" s="1"/>
  <c r="H16" i="12" s="1"/>
  <c r="L30" i="9"/>
  <c r="N30" i="9" s="1"/>
  <c r="H36" i="12" s="1"/>
  <c r="L8" i="9"/>
  <c r="F14" i="12" s="1"/>
  <c r="L39" i="9"/>
  <c r="F45" i="12" s="1"/>
  <c r="L13" i="9"/>
  <c r="F19" i="12" s="1"/>
  <c r="L25" i="9"/>
  <c r="F31" i="12" s="1"/>
  <c r="L38" i="9"/>
  <c r="N38" i="9" s="1"/>
  <c r="H44" i="12" s="1"/>
  <c r="L22" i="9"/>
  <c r="N22" i="9" s="1"/>
  <c r="H28" i="12" s="1"/>
  <c r="N33" i="9"/>
  <c r="H39" i="12" s="1"/>
  <c r="L7" i="9"/>
  <c r="F13" i="12" s="1"/>
  <c r="N32" i="9"/>
  <c r="H38" i="12" s="1"/>
  <c r="N33" i="10"/>
  <c r="H39" i="14" s="1"/>
  <c r="N31" i="10"/>
  <c r="H37" i="14" s="1"/>
  <c r="N17" i="10"/>
  <c r="H23" i="14" s="1"/>
  <c r="N14" i="11"/>
  <c r="H20" i="13" s="1"/>
  <c r="N23" i="11"/>
  <c r="H29" i="13" s="1"/>
  <c r="N17" i="11"/>
  <c r="H23" i="13" s="1"/>
  <c r="N31" i="11"/>
  <c r="H37" i="13" s="1"/>
  <c r="N25" i="11"/>
  <c r="H31" i="13" s="1"/>
  <c r="N16" i="11"/>
  <c r="H22" i="13" s="1"/>
  <c r="N39" i="11"/>
  <c r="H45" i="13" s="1"/>
  <c r="N16" i="9"/>
  <c r="H22" i="12" s="1"/>
  <c r="N24" i="9"/>
  <c r="H30" i="12" s="1"/>
  <c r="N37" i="9"/>
  <c r="H43" i="12" s="1"/>
  <c r="N21" i="9"/>
  <c r="H27" i="12" s="1"/>
  <c r="N9" i="9"/>
  <c r="H15" i="12" s="1"/>
  <c r="N23" i="9"/>
  <c r="H29" i="12" s="1"/>
  <c r="N40" i="11"/>
  <c r="H46" i="13" s="1"/>
  <c r="N8" i="11"/>
  <c r="H14" i="13" s="1"/>
  <c r="N38" i="11"/>
  <c r="H44" i="13" s="1"/>
  <c r="N34" i="11"/>
  <c r="H40" i="13" s="1"/>
  <c r="N32" i="11"/>
  <c r="H38" i="13" s="1"/>
  <c r="N30" i="11"/>
  <c r="H36" i="13" s="1"/>
  <c r="N16" i="10"/>
  <c r="H22" i="14" s="1"/>
  <c r="N15" i="10"/>
  <c r="H21" i="14" s="1"/>
  <c r="N17" i="8"/>
  <c r="H23" i="15" s="1"/>
  <c r="N26" i="8"/>
  <c r="H32" i="15" s="1"/>
  <c r="N40" i="8"/>
  <c r="H46" i="15" s="1"/>
  <c r="N39" i="8"/>
  <c r="H45" i="15" s="1"/>
  <c r="N24" i="8"/>
  <c r="H30" i="15" s="1"/>
  <c r="N38" i="8"/>
  <c r="H44" i="15" s="1"/>
  <c r="N14" i="8"/>
  <c r="H20" i="15" s="1"/>
  <c r="N15" i="8"/>
  <c r="H21" i="15" s="1"/>
  <c r="N34" i="8"/>
  <c r="H40" i="15" s="1"/>
  <c r="N37" i="8"/>
  <c r="H43" i="15" s="1"/>
  <c r="N9" i="8"/>
  <c r="H15" i="15" s="1"/>
  <c r="L23" i="8"/>
  <c r="F29" i="15" s="1"/>
  <c r="D29" i="15"/>
  <c r="N16" i="8"/>
  <c r="H22" i="15" s="1"/>
  <c r="F22" i="15"/>
  <c r="G27" i="15"/>
  <c r="N22" i="8"/>
  <c r="H28" i="15" s="1"/>
  <c r="F28" i="15"/>
  <c r="N13" i="8"/>
  <c r="H19" i="15" s="1"/>
  <c r="F19" i="15"/>
  <c r="L21" i="8"/>
  <c r="F27" i="15" s="1"/>
  <c r="N33" i="8"/>
  <c r="H39" i="15" s="1"/>
  <c r="L29" i="8"/>
  <c r="F35" i="15" s="1"/>
  <c r="D35" i="15"/>
  <c r="F24" i="15"/>
  <c r="N18" i="8"/>
  <c r="H24" i="15" s="1"/>
  <c r="N25" i="8"/>
  <c r="H31" i="15" s="1"/>
  <c r="F31" i="15"/>
  <c r="L7" i="8"/>
  <c r="F13" i="15" s="1"/>
  <c r="D13" i="15"/>
  <c r="N8" i="8"/>
  <c r="H14" i="15" s="1"/>
  <c r="F14" i="15"/>
  <c r="N32" i="8"/>
  <c r="H38" i="15" s="1"/>
  <c r="F38" i="15"/>
  <c r="N6" i="8"/>
  <c r="H12" i="15" s="1"/>
  <c r="F12" i="15"/>
  <c r="N27" i="8"/>
  <c r="H33" i="15" s="1"/>
  <c r="F33" i="15"/>
  <c r="L31" i="8"/>
  <c r="F37" i="15" s="1"/>
  <c r="D37" i="15"/>
  <c r="L12" i="8"/>
  <c r="F18" i="15" s="1"/>
  <c r="D18" i="15"/>
  <c r="N30" i="8"/>
  <c r="H36" i="15" s="1"/>
  <c r="F36" i="15"/>
  <c r="N35" i="8"/>
  <c r="H41" i="15" s="1"/>
  <c r="F41" i="15"/>
  <c r="L21" i="10"/>
  <c r="F27" i="14" s="1"/>
  <c r="N23" i="10"/>
  <c r="H29" i="14" s="1"/>
  <c r="N39" i="10"/>
  <c r="H45" i="14" s="1"/>
  <c r="N30" i="10"/>
  <c r="H36" i="14" s="1"/>
  <c r="F36" i="14"/>
  <c r="N14" i="10"/>
  <c r="H20" i="14" s="1"/>
  <c r="N6" i="10"/>
  <c r="H12" i="14" s="1"/>
  <c r="L29" i="10"/>
  <c r="F35" i="14" s="1"/>
  <c r="D35" i="14"/>
  <c r="N27" i="10"/>
  <c r="H33" i="14" s="1"/>
  <c r="F33" i="14"/>
  <c r="N22" i="10"/>
  <c r="H28" i="14" s="1"/>
  <c r="N40" i="10"/>
  <c r="H46" i="14" s="1"/>
  <c r="F46" i="14"/>
  <c r="L12" i="10"/>
  <c r="F18" i="14" s="1"/>
  <c r="D18" i="14"/>
  <c r="N18" i="10"/>
  <c r="H24" i="14" s="1"/>
  <c r="F24" i="14"/>
  <c r="G27" i="14"/>
  <c r="L37" i="10"/>
  <c r="F43" i="14" s="1"/>
  <c r="D43" i="14"/>
  <c r="N32" i="10"/>
  <c r="H38" i="14" s="1"/>
  <c r="N35" i="10"/>
  <c r="H41" i="14" s="1"/>
  <c r="F41" i="14"/>
  <c r="N38" i="10"/>
  <c r="H44" i="14" s="1"/>
  <c r="F44" i="14"/>
  <c r="N8" i="10"/>
  <c r="H14" i="14" s="1"/>
  <c r="F15" i="14"/>
  <c r="N33" i="11"/>
  <c r="H39" i="13" s="1"/>
  <c r="F39" i="13"/>
  <c r="N20" i="11"/>
  <c r="H26" i="13" s="1"/>
  <c r="F26" i="13"/>
  <c r="N22" i="11"/>
  <c r="H28" i="13" s="1"/>
  <c r="F28" i="13"/>
  <c r="N36" i="11"/>
  <c r="H42" i="13" s="1"/>
  <c r="F42" i="13"/>
  <c r="N26" i="11"/>
  <c r="H32" i="13" s="1"/>
  <c r="N35" i="11"/>
  <c r="H41" i="13" s="1"/>
  <c r="F41" i="13"/>
  <c r="N28" i="11"/>
  <c r="H34" i="13" s="1"/>
  <c r="F34" i="13"/>
  <c r="L12" i="11"/>
  <c r="F18" i="13" s="1"/>
  <c r="N6" i="11"/>
  <c r="H12" i="13" s="1"/>
  <c r="L29" i="11"/>
  <c r="F35" i="13" s="1"/>
  <c r="D35" i="13"/>
  <c r="L21" i="11"/>
  <c r="F27" i="13" s="1"/>
  <c r="D27" i="13"/>
  <c r="N7" i="11"/>
  <c r="H13" i="13" s="1"/>
  <c r="F13" i="13"/>
  <c r="N18" i="11"/>
  <c r="H24" i="13" s="1"/>
  <c r="F24" i="13"/>
  <c r="N14" i="9"/>
  <c r="H20" i="12" s="1"/>
  <c r="N6" i="9"/>
  <c r="H12" i="12" s="1"/>
  <c r="N40" i="9"/>
  <c r="H46" i="12" s="1"/>
  <c r="F46" i="12"/>
  <c r="N26" i="9"/>
  <c r="H32" i="12" s="1"/>
  <c r="F32" i="12"/>
  <c r="L17" i="9"/>
  <c r="F23" i="12" s="1"/>
  <c r="D23" i="12"/>
  <c r="N12" i="9"/>
  <c r="H18" i="12" s="1"/>
  <c r="G23" i="12"/>
  <c r="L29" i="9"/>
  <c r="F35" i="12" s="1"/>
  <c r="N15" i="9"/>
  <c r="H21" i="12" s="1"/>
  <c r="N34" i="9"/>
  <c r="H40" i="12" s="1"/>
  <c r="F40" i="12"/>
  <c r="L20" i="1"/>
  <c r="F26" i="7" s="1"/>
  <c r="E26" i="7"/>
  <c r="E44" i="7"/>
  <c r="E42" i="7"/>
  <c r="L23" i="1"/>
  <c r="F29" i="7" s="1"/>
  <c r="E29" i="7"/>
  <c r="L32" i="1"/>
  <c r="F38" i="7" s="1"/>
  <c r="L9" i="1"/>
  <c r="F15" i="7" s="1"/>
  <c r="D15" i="7"/>
  <c r="D12" i="7"/>
  <c r="L28" i="1"/>
  <c r="F34" i="7" s="1"/>
  <c r="L31" i="1"/>
  <c r="M31" i="1"/>
  <c r="G37" i="7" s="1"/>
  <c r="M13" i="1"/>
  <c r="G19" i="7" s="1"/>
  <c r="J13" i="1"/>
  <c r="D19" i="7" s="1"/>
  <c r="J30" i="1"/>
  <c r="D36" i="7" s="1"/>
  <c r="M30" i="1"/>
  <c r="G36" i="7" s="1"/>
  <c r="M39" i="1"/>
  <c r="G45" i="7" s="1"/>
  <c r="J39" i="1"/>
  <c r="J35" i="1"/>
  <c r="D41" i="7" s="1"/>
  <c r="M35" i="1"/>
  <c r="G41" i="7" s="1"/>
  <c r="L37" i="1"/>
  <c r="M16" i="1"/>
  <c r="G22" i="7" s="1"/>
  <c r="J16" i="1"/>
  <c r="D22" i="7" s="1"/>
  <c r="M18" i="1"/>
  <c r="G24" i="7" s="1"/>
  <c r="J18" i="1"/>
  <c r="L24" i="1"/>
  <c r="M25" i="1"/>
  <c r="G31" i="7" s="1"/>
  <c r="J25" i="1"/>
  <c r="D31" i="7" s="1"/>
  <c r="M21" i="1"/>
  <c r="G27" i="7" s="1"/>
  <c r="J21" i="1"/>
  <c r="D27" i="7" s="1"/>
  <c r="J22" i="1"/>
  <c r="M22" i="1"/>
  <c r="G28" i="7" s="1"/>
  <c r="M17" i="1"/>
  <c r="G23" i="7" s="1"/>
  <c r="J17" i="1"/>
  <c r="D23" i="7" s="1"/>
  <c r="M27" i="1"/>
  <c r="G33" i="7" s="1"/>
  <c r="J27" i="1"/>
  <c r="L7" i="1"/>
  <c r="M26" i="1"/>
  <c r="G32" i="7" s="1"/>
  <c r="J26" i="1"/>
  <c r="D32" i="7" s="1"/>
  <c r="M29" i="1"/>
  <c r="G35" i="7" s="1"/>
  <c r="J29" i="1"/>
  <c r="D35" i="7" s="1"/>
  <c r="J33" i="1"/>
  <c r="D39" i="7" s="1"/>
  <c r="M33" i="1"/>
  <c r="G39" i="7" s="1"/>
  <c r="M34" i="1"/>
  <c r="G40" i="7" s="1"/>
  <c r="J34" i="1"/>
  <c r="D40" i="7" s="1"/>
  <c r="N13" i="9" l="1"/>
  <c r="H19" i="12" s="1"/>
  <c r="N18" i="9"/>
  <c r="H24" i="12" s="1"/>
  <c r="N24" i="11"/>
  <c r="H30" i="13" s="1"/>
  <c r="L36" i="1"/>
  <c r="F42" i="7" s="1"/>
  <c r="N7" i="9"/>
  <c r="H13" i="12" s="1"/>
  <c r="F26" i="12"/>
  <c r="N31" i="9"/>
  <c r="H37" i="12" s="1"/>
  <c r="L10" i="1"/>
  <c r="N10" i="1" s="1"/>
  <c r="H16" i="7" s="1"/>
  <c r="N14" i="1"/>
  <c r="H20" i="7" s="1"/>
  <c r="F36" i="12"/>
  <c r="F12" i="7"/>
  <c r="F16" i="12"/>
  <c r="F42" i="12"/>
  <c r="F44" i="12"/>
  <c r="L38" i="1"/>
  <c r="F44" i="7" s="1"/>
  <c r="F33" i="13"/>
  <c r="F15" i="13"/>
  <c r="N9" i="11"/>
  <c r="H15" i="13" s="1"/>
  <c r="N13" i="11"/>
  <c r="H19" i="13" s="1"/>
  <c r="N8" i="9"/>
  <c r="H14" i="12" s="1"/>
  <c r="N39" i="9"/>
  <c r="H45" i="12" s="1"/>
  <c r="N25" i="9"/>
  <c r="H31" i="12" s="1"/>
  <c r="N9" i="1"/>
  <c r="H15" i="7" s="1"/>
  <c r="N15" i="1"/>
  <c r="H21" i="7" s="1"/>
  <c r="L12" i="1"/>
  <c r="N12" i="1" s="1"/>
  <c r="H18" i="7" s="1"/>
  <c r="D14" i="7"/>
  <c r="L8" i="1"/>
  <c r="N32" i="1"/>
  <c r="H38" i="7" s="1"/>
  <c r="N20" i="1"/>
  <c r="H26" i="7" s="1"/>
  <c r="L40" i="1"/>
  <c r="F46" i="7" s="1"/>
  <c r="F28" i="12"/>
  <c r="N37" i="10"/>
  <c r="H43" i="14" s="1"/>
  <c r="N21" i="11"/>
  <c r="H27" i="13" s="1"/>
  <c r="N12" i="11"/>
  <c r="H18" i="13" s="1"/>
  <c r="N28" i="1"/>
  <c r="H34" i="7" s="1"/>
  <c r="N21" i="10"/>
  <c r="H27" i="14" s="1"/>
  <c r="N21" i="8"/>
  <c r="H27" i="15" s="1"/>
  <c r="N7" i="8"/>
  <c r="H13" i="15" s="1"/>
  <c r="N12" i="8"/>
  <c r="H18" i="15" s="1"/>
  <c r="N31" i="8"/>
  <c r="H37" i="15" s="1"/>
  <c r="N29" i="8"/>
  <c r="H35" i="15" s="1"/>
  <c r="N23" i="8"/>
  <c r="H29" i="15" s="1"/>
  <c r="N12" i="10"/>
  <c r="H18" i="14" s="1"/>
  <c r="N29" i="10"/>
  <c r="H35" i="14" s="1"/>
  <c r="N29" i="11"/>
  <c r="H35" i="13" s="1"/>
  <c r="N29" i="9"/>
  <c r="H35" i="12" s="1"/>
  <c r="N17" i="9"/>
  <c r="H23" i="12" s="1"/>
  <c r="N23" i="1"/>
  <c r="H29" i="7" s="1"/>
  <c r="N37" i="1"/>
  <c r="H43" i="7" s="1"/>
  <c r="F43" i="7"/>
  <c r="L22" i="1"/>
  <c r="F28" i="7" s="1"/>
  <c r="D28" i="7"/>
  <c r="N24" i="1"/>
  <c r="H30" i="7" s="1"/>
  <c r="F30" i="7"/>
  <c r="N7" i="1"/>
  <c r="H13" i="7" s="1"/>
  <c r="F13" i="7"/>
  <c r="H12" i="7"/>
  <c r="L30" i="1"/>
  <c r="F36" i="7" s="1"/>
  <c r="N31" i="1"/>
  <c r="H37" i="7" s="1"/>
  <c r="F37" i="7"/>
  <c r="L27" i="1"/>
  <c r="F33" i="7" s="1"/>
  <c r="D33" i="7"/>
  <c r="L18" i="1"/>
  <c r="F24" i="7" s="1"/>
  <c r="D24" i="7"/>
  <c r="L39" i="1"/>
  <c r="F45" i="7" s="1"/>
  <c r="D45" i="7"/>
  <c r="L35" i="1"/>
  <c r="L29" i="1"/>
  <c r="F35" i="7" s="1"/>
  <c r="L34" i="1"/>
  <c r="L17" i="1"/>
  <c r="L16" i="1"/>
  <c r="L26" i="1"/>
  <c r="F32" i="7" s="1"/>
  <c r="L13" i="1"/>
  <c r="L25" i="1"/>
  <c r="L33" i="1"/>
  <c r="F39" i="7" s="1"/>
  <c r="L21" i="1"/>
  <c r="F27" i="7" s="1"/>
  <c r="N36" i="1" l="1"/>
  <c r="H42" i="7" s="1"/>
  <c r="F16" i="7"/>
  <c r="N22" i="1"/>
  <c r="H28" i="7" s="1"/>
  <c r="N30" i="1"/>
  <c r="H36" i="7" s="1"/>
  <c r="N38" i="1"/>
  <c r="H44" i="7" s="1"/>
  <c r="N39" i="1"/>
  <c r="H45" i="7" s="1"/>
  <c r="F18" i="7"/>
  <c r="N18" i="1"/>
  <c r="H24" i="7" s="1"/>
  <c r="N8" i="1"/>
  <c r="H14" i="7" s="1"/>
  <c r="F14" i="7"/>
  <c r="N27" i="1"/>
  <c r="H33" i="7" s="1"/>
  <c r="N40" i="1"/>
  <c r="H46" i="7" s="1"/>
  <c r="N29" i="1"/>
  <c r="H35" i="7" s="1"/>
  <c r="N26" i="1"/>
  <c r="H32" i="7" s="1"/>
  <c r="N34" i="1"/>
  <c r="H40" i="7" s="1"/>
  <c r="F40" i="7"/>
  <c r="N25" i="1"/>
  <c r="H31" i="7" s="1"/>
  <c r="F31" i="7"/>
  <c r="N17" i="1"/>
  <c r="H23" i="7" s="1"/>
  <c r="F23" i="7"/>
  <c r="N33" i="1"/>
  <c r="H39" i="7" s="1"/>
  <c r="N13" i="1"/>
  <c r="H19" i="7" s="1"/>
  <c r="F19" i="7"/>
  <c r="N35" i="1"/>
  <c r="H41" i="7" s="1"/>
  <c r="F41" i="7"/>
  <c r="N16" i="1"/>
  <c r="H22" i="7" s="1"/>
  <c r="F22" i="7"/>
  <c r="N21" i="1"/>
  <c r="H27" i="7" s="1"/>
</calcChain>
</file>

<file path=xl/sharedStrings.xml><?xml version="1.0" encoding="utf-8"?>
<sst xmlns="http://schemas.openxmlformats.org/spreadsheetml/2006/main" count="651" uniqueCount="112">
  <si>
    <t>New Transformers added 2021</t>
  </si>
  <si>
    <t>Utilization Factor = peak load/rated load = 1</t>
  </si>
  <si>
    <t>Responsibility Factor= (load at system peak/peak load)2= the ratio of the transformer load at system peak to the peak load, all squared=.75</t>
  </si>
  <si>
    <t>Monthly Load loss (kWh) = monthly load loss (kW) *8760/12*average loss factor (.2489)</t>
  </si>
  <si>
    <t>Monthly Load loss (kW) = load loss (kW)*average perunit loading squared (.0714)*.75 (responsibility factor?)</t>
  </si>
  <si>
    <t>Monthly No Load Loss (kWh) = monthly no load loss (kW) * 8760/12</t>
  </si>
  <si>
    <t>Monthly No Load Loss (kW) = no load loss (kW) * .75 (responsibility factor)</t>
  </si>
  <si>
    <t>*For transformer sizes not included in the CSA standard, no load losses, load losses and associated costs are interpolated based on transformer size</t>
  </si>
  <si>
    <t xml:space="preserve"> </t>
  </si>
  <si>
    <t>Average perunit loading squared=0.0714; per unit loading=0.2672</t>
  </si>
  <si>
    <t>Loss factor = 0.15*load factor + 0.85(load factor)2</t>
  </si>
  <si>
    <t>Average load factor = 0.46 average loss factor = 0.2489</t>
  </si>
  <si>
    <t>No Load and load losses from CSA standard C802-94: Maximum losses for distribution, power and dry-type transformers commercial use</t>
  </si>
  <si>
    <t>5000 KVA 3PH, 95kV BIL</t>
  </si>
  <si>
    <t>3750 KVA 3PH, 95kV BIL</t>
  </si>
  <si>
    <t>3000 KVA 3PH, 95kV BIL</t>
  </si>
  <si>
    <t>2500 KVA 3 PH, 95kV BIL</t>
  </si>
  <si>
    <t>2000 KVA 3 PH, 95kV BIL</t>
  </si>
  <si>
    <t>1500 KVA 3 PH, 95kV BIL</t>
  </si>
  <si>
    <t>1000 KVA 3 PH, 95kV BIL</t>
  </si>
  <si>
    <t>750 KVA 3 PH, 95kV BIL</t>
  </si>
  <si>
    <t>500 KVA 3 PH, 95kV BIL</t>
  </si>
  <si>
    <t>*450 KVA 3PH, 1.2kV BIL</t>
  </si>
  <si>
    <t>300 KVA 3 PH, 1.2kV BIL</t>
  </si>
  <si>
    <t>225 KVA 3 PH, 1.2kV BIL</t>
  </si>
  <si>
    <t>*200 KVA 3PH, 1.2kV BIL</t>
  </si>
  <si>
    <t>*175 KVA 3PH, 1.2kV BIL</t>
  </si>
  <si>
    <t>150 KVA 3 PH, 1.2kV BIL</t>
  </si>
  <si>
    <t>112.5 KVA 3 PH, 1.2kV BIL</t>
  </si>
  <si>
    <t>75 KVA 3 PH, 1.2kV BIL</t>
  </si>
  <si>
    <t>45 KVA 3 PH, 1.2kV BIL</t>
  </si>
  <si>
    <t>30 kVA 3PH, 1.2kV BIL</t>
  </si>
  <si>
    <t>*15 KVA 3 PH, 1.2kV BIL</t>
  </si>
  <si>
    <t>*10 kVA 3 PH, 1.2kV BIL</t>
  </si>
  <si>
    <t>333 KVA 1PH 1.2kV BIL</t>
  </si>
  <si>
    <t>250 KVA 1 PH, 1.2kV BIL</t>
  </si>
  <si>
    <t>*225 KVA 1 PH, 1.2kV BIL</t>
  </si>
  <si>
    <t>*200 KVA 1 PH, 1.2kV BIL</t>
  </si>
  <si>
    <t>175 KVA 1PH, 1.2kV BIL</t>
  </si>
  <si>
    <t>167 KVA 1 PH, 1.2kV BIL</t>
  </si>
  <si>
    <t>*150 KVA 1 PH, 1.2kV BIL</t>
  </si>
  <si>
    <t>100 KVA 1 PH, 1.2kV BIL</t>
  </si>
  <si>
    <t>75 KVA 1 PH, 1.2kV BIL</t>
  </si>
  <si>
    <t>50 KVA 1 PH, 1.2kV BIL</t>
  </si>
  <si>
    <t>37.5 KVA 1 PH, 1.2kV BIL</t>
  </si>
  <si>
    <t>25 KVA 1 PH, 1.2kV BIL</t>
  </si>
  <si>
    <t>Rates</t>
  </si>
  <si>
    <t>Total</t>
  </si>
  <si>
    <t>Cost of Distribution per kW</t>
  </si>
  <si>
    <t>Total Monthly cost of power</t>
  </si>
  <si>
    <t>Cost of Energy and Wholesale Market per kWh**</t>
  </si>
  <si>
    <t>Cost of Transmission and LV per kW</t>
  </si>
  <si>
    <t>Monthly Total Loss (kWH)</t>
  </si>
  <si>
    <t>Monthly Total Loss (kW)</t>
  </si>
  <si>
    <t>Monthly Load Loss (kWH)</t>
  </si>
  <si>
    <t>Monthly  Load Loss (kW)</t>
  </si>
  <si>
    <t>Monthly No Load Loss (kWH)</t>
  </si>
  <si>
    <t xml:space="preserve">Monthly No Load Loss (kW) </t>
  </si>
  <si>
    <t>Load Loss (W)</t>
  </si>
  <si>
    <t>No Load Loss (W)</t>
  </si>
  <si>
    <t>Transformers</t>
  </si>
  <si>
    <t>Dry Core Transformer Losses Proposed for 2021</t>
  </si>
  <si>
    <t>** Cost of Energy and Wholesale Market per kWh contains Nov 1, 2019 RPP Tiered Pricing, WMRS Pricing to be effective January 1, 2019</t>
  </si>
  <si>
    <t>Dry Core Transformer Losses Proposed for 2022</t>
  </si>
  <si>
    <t>Dry Core Transformer Losses Proposed for 2025</t>
  </si>
  <si>
    <t>Dry Core Transformer Losses Proposed for 2024</t>
  </si>
  <si>
    <t>Dry Core Transformer Losses Proposed for 2023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</si>
  <si>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</si>
  <si>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</si>
  <si>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</si>
  <si>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</si>
  <si>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*45 KVA 3 PH, 1.2kV BIL</t>
  </si>
  <si>
    <t>*75 KVA 3 PH, 1.2kV BIL</t>
  </si>
  <si>
    <t>*112.5 KVA 3 PH, 1.2kV BIL</t>
  </si>
  <si>
    <t>*150 KVA 3 PH, 1.2kV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</si>
  <si>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</si>
  <si>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</si>
  <si>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</si>
  <si>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EB-2019-0261</t>
  </si>
  <si>
    <t>*30 kVA 3PH,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</si>
  <si>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</si>
  <si>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</si>
  <si>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</si>
  <si>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</si>
  <si>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</si>
  <si>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</si>
  <si>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</si>
  <si>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</si>
  <si>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</si>
  <si>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</si>
  <si>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</si>
  <si>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>Effective and Implementation Date January 1, 2021</t>
  </si>
  <si>
    <t>Cost of Energy and Wholesale Market per kWh</t>
  </si>
  <si>
    <t>Effective and Implementation Date January 1, 2022</t>
  </si>
  <si>
    <t>Effective and Implementation Date January 1, 2023</t>
  </si>
  <si>
    <t>Effective and Implementation Date January 1, 2025</t>
  </si>
  <si>
    <t>Effective and Implementation Date January 1, 2024</t>
  </si>
  <si>
    <t>GS 50 to 1,499 kW</t>
  </si>
  <si>
    <t xml:space="preserve">GS 1,500 to 4,999 kW </t>
  </si>
  <si>
    <t>Large Use</t>
  </si>
  <si>
    <t>Network</t>
  </si>
  <si>
    <t>LV</t>
  </si>
  <si>
    <t>Variable</t>
  </si>
  <si>
    <t>Tier 1</t>
  </si>
  <si>
    <t>Tier 2</t>
  </si>
  <si>
    <t>WMSR</t>
  </si>
  <si>
    <t>CBR</t>
  </si>
  <si>
    <t>RRRP</t>
  </si>
  <si>
    <t>112.5 kVA 1 PH, 1.2kV BIL</t>
  </si>
  <si>
    <t>Line &amp; Transmission</t>
  </si>
  <si>
    <t>UPDATED - DEC 16, 2020 - Draft Rate Order - RPP Update</t>
  </si>
  <si>
    <t>UPDATED - DEC 16 2020 - Draft Rate Order - RPP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</si>
</sst>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00"/>
    <numFmt numFmtId="168" formatCode="0.0000"/>
    <numFmt numFmtId="169" formatCode="&quot;$&quot;#,##0.00000"/>
    <numFmt numFmtId="170" formatCode="&quot;$&quot;#,##0.00"/>
    <numFmt numFmtId="171" formatCode="_-* #,##0_-;\-* #,##0_-;_-* &quot;-&quot;??_-;_-@_-"/>
    <numFmt numFmtId="172" formatCode="&quot;$&quot;#,##0.0000"/>
    <numFmt numFmtId="173" formatCode="_-&quot;$&quot;* #,##0.0000_-;\-&quot;$&quot;* #,##0.0000_-;_-&quot;$&quot;* &quot;-&quot;??_-;_-@_-"/>
    <numFmt numFmtId="174" formatCode="_(&quot;$&quot;* #,##0.0000_);_(&quot;$&quot;* \(#,##0.0000\);_(&quot;$&quot;* &quot;-&quot;??_);_(@_)"/>
    <numFmt numFmtId="175" formatCode="0.00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 wrapText="1"/>
    </xf>
    <xf numFmtId="0" fontId="1" fillId="0" borderId="0" xfId="3"/>
    <xf numFmtId="0" fontId="1" fillId="0" borderId="0" xfId="0" applyFont="1" applyFill="1" applyBorder="1"/>
    <xf numFmtId="9" fontId="1" fillId="0" borderId="0" xfId="2" applyFont="1" applyFill="1" applyBorder="1"/>
    <xf numFmtId="170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9" fontId="1" fillId="0" borderId="0" xfId="2" applyFont="1" applyFill="1"/>
    <xf numFmtId="169" fontId="1" fillId="0" borderId="0" xfId="0" applyNumberFormat="1" applyFont="1" applyFill="1"/>
    <xf numFmtId="2" fontId="1" fillId="0" borderId="0" xfId="2" applyNumberFormat="1" applyFont="1" applyFill="1"/>
    <xf numFmtId="9" fontId="1" fillId="0" borderId="0" xfId="2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top"/>
    </xf>
    <xf numFmtId="0" fontId="2" fillId="0" borderId="0" xfId="3" applyFont="1"/>
    <xf numFmtId="0" fontId="1" fillId="0" borderId="0" xfId="3" applyFont="1" applyAlignment="1">
      <alignment horizontal="center" wrapText="1"/>
    </xf>
    <xf numFmtId="0" fontId="1" fillId="0" borderId="0" xfId="3" applyFont="1"/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 wrapText="1"/>
    </xf>
    <xf numFmtId="0" fontId="1" fillId="0" borderId="16" xfId="3" applyFont="1" applyBorder="1"/>
    <xf numFmtId="0" fontId="1" fillId="0" borderId="15" xfId="3" applyFont="1" applyBorder="1" applyAlignment="1">
      <alignment horizontal="center" wrapText="1"/>
    </xf>
    <xf numFmtId="0" fontId="1" fillId="0" borderId="12" xfId="3" applyFont="1" applyBorder="1"/>
    <xf numFmtId="165" fontId="1" fillId="0" borderId="8" xfId="4" applyFont="1" applyBorder="1" applyAlignment="1">
      <alignment horizontal="center" wrapText="1"/>
    </xf>
    <xf numFmtId="0" fontId="1" fillId="0" borderId="9" xfId="3" applyFont="1" applyBorder="1"/>
    <xf numFmtId="0" fontId="1" fillId="0" borderId="8" xfId="3" applyFont="1" applyBorder="1" applyAlignment="1">
      <alignment horizontal="center" wrapText="1"/>
    </xf>
    <xf numFmtId="0" fontId="1" fillId="0" borderId="9" xfId="3" applyFont="1" applyFill="1" applyBorder="1"/>
    <xf numFmtId="0" fontId="1" fillId="0" borderId="8" xfId="3" applyFont="1" applyFill="1" applyBorder="1" applyAlignment="1">
      <alignment horizontal="center" wrapText="1"/>
    </xf>
    <xf numFmtId="0" fontId="1" fillId="0" borderId="3" xfId="3" applyFont="1" applyFill="1" applyBorder="1" applyAlignment="1">
      <alignment horizontal="center" wrapText="1"/>
    </xf>
    <xf numFmtId="165" fontId="1" fillId="0" borderId="3" xfId="4" applyFont="1" applyFill="1" applyBorder="1" applyAlignment="1">
      <alignment horizontal="center" wrapText="1"/>
    </xf>
    <xf numFmtId="0" fontId="1" fillId="0" borderId="0" xfId="3" applyFont="1" applyFill="1" applyBorder="1"/>
    <xf numFmtId="167" fontId="1" fillId="0" borderId="8" xfId="0" applyNumberFormat="1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wrapText="1"/>
    </xf>
    <xf numFmtId="171" fontId="1" fillId="0" borderId="8" xfId="1" applyNumberFormat="1" applyFont="1" applyFill="1" applyBorder="1" applyAlignment="1">
      <alignment horizontal="center" wrapText="1"/>
    </xf>
    <xf numFmtId="170" fontId="1" fillId="0" borderId="8" xfId="0" applyNumberFormat="1" applyFont="1" applyFill="1" applyBorder="1" applyAlignment="1">
      <alignment horizontal="center" wrapText="1"/>
    </xf>
    <xf numFmtId="170" fontId="1" fillId="0" borderId="7" xfId="0" applyNumberFormat="1" applyFont="1" applyFill="1" applyBorder="1" applyAlignment="1">
      <alignment horizontal="center" wrapText="1"/>
    </xf>
    <xf numFmtId="170" fontId="1" fillId="0" borderId="6" xfId="0" applyNumberFormat="1" applyFont="1" applyFill="1" applyBorder="1"/>
    <xf numFmtId="44" fontId="6" fillId="0" borderId="0" xfId="5" applyFont="1" applyAlignment="1">
      <alignment horizontal="center" vertical="center"/>
    </xf>
    <xf numFmtId="44" fontId="1" fillId="0" borderId="0" xfId="5" applyFont="1" applyAlignment="1">
      <alignment horizontal="center" wrapText="1"/>
    </xf>
    <xf numFmtId="44" fontId="1" fillId="0" borderId="0" xfId="5" applyFont="1"/>
    <xf numFmtId="44" fontId="1" fillId="0" borderId="0" xfId="5" applyFont="1" applyAlignment="1">
      <alignment horizontal="center"/>
    </xf>
    <xf numFmtId="44" fontId="7" fillId="0" borderId="0" xfId="5" applyFont="1" applyAlignment="1"/>
    <xf numFmtId="44" fontId="2" fillId="2" borderId="19" xfId="5" applyFont="1" applyFill="1" applyBorder="1" applyAlignment="1">
      <alignment horizontal="center" vertical="center" wrapText="1"/>
    </xf>
    <xf numFmtId="44" fontId="2" fillId="2" borderId="21" xfId="5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left" wrapText="1"/>
    </xf>
    <xf numFmtId="168" fontId="1" fillId="0" borderId="0" xfId="2" applyNumberFormat="1" applyFont="1" applyFill="1"/>
    <xf numFmtId="175" fontId="1" fillId="0" borderId="0" xfId="2" applyNumberFormat="1" applyFont="1" applyFill="1"/>
    <xf numFmtId="9" fontId="2" fillId="0" borderId="0" xfId="2" applyFont="1" applyFill="1" applyBorder="1"/>
    <xf numFmtId="9" fontId="2" fillId="0" borderId="0" xfId="2" applyFont="1" applyFill="1"/>
    <xf numFmtId="169" fontId="2" fillId="0" borderId="0" xfId="0" applyNumberFormat="1" applyFont="1" applyFill="1"/>
    <xf numFmtId="168" fontId="1" fillId="0" borderId="0" xfId="0" applyNumberFormat="1" applyFont="1" applyFill="1"/>
    <xf numFmtId="0" fontId="1" fillId="0" borderId="0" xfId="3" applyFont="1" applyBorder="1"/>
    <xf numFmtId="0" fontId="1" fillId="0" borderId="0" xfId="3" applyFont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center" wrapText="1"/>
    </xf>
    <xf numFmtId="172" fontId="1" fillId="0" borderId="15" xfId="0" applyNumberFormat="1" applyFont="1" applyFill="1" applyBorder="1" applyAlignment="1">
      <alignment horizontal="center" wrapText="1"/>
    </xf>
    <xf numFmtId="172" fontId="1" fillId="0" borderId="14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7" fontId="1" fillId="0" borderId="11" xfId="0" applyNumberFormat="1" applyFont="1" applyFill="1" applyBorder="1" applyAlignment="1">
      <alignment horizontal="center" wrapText="1"/>
    </xf>
    <xf numFmtId="171" fontId="1" fillId="0" borderId="11" xfId="1" applyNumberFormat="1" applyFont="1" applyFill="1" applyBorder="1" applyAlignment="1">
      <alignment horizontal="center" wrapText="1"/>
    </xf>
    <xf numFmtId="170" fontId="1" fillId="0" borderId="11" xfId="0" applyNumberFormat="1" applyFont="1" applyFill="1" applyBorder="1" applyAlignment="1">
      <alignment horizontal="center" wrapText="1"/>
    </xf>
    <xf numFmtId="170" fontId="1" fillId="0" borderId="10" xfId="0" applyNumberFormat="1" applyFont="1" applyFill="1" applyBorder="1" applyAlignment="1">
      <alignment horizontal="center" wrapText="1"/>
    </xf>
    <xf numFmtId="167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71" fontId="1" fillId="0" borderId="3" xfId="1" applyNumberFormat="1" applyFont="1" applyFill="1" applyBorder="1" applyAlignment="1">
      <alignment horizontal="center" wrapText="1"/>
    </xf>
    <xf numFmtId="170" fontId="1" fillId="0" borderId="3" xfId="0" applyNumberFormat="1" applyFont="1" applyFill="1" applyBorder="1" applyAlignment="1">
      <alignment horizontal="center" wrapText="1"/>
    </xf>
    <xf numFmtId="167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7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3" applyFill="1"/>
    <xf numFmtId="167" fontId="1" fillId="0" borderId="0" xfId="0" applyNumberFormat="1" applyFont="1" applyFill="1" applyAlignment="1">
      <alignment horizontal="center" wrapText="1"/>
    </xf>
    <xf numFmtId="168" fontId="1" fillId="0" borderId="0" xfId="0" applyNumberFormat="1" applyFont="1" applyFill="1" applyAlignment="1">
      <alignment horizontal="center" wrapText="1"/>
    </xf>
    <xf numFmtId="175" fontId="1" fillId="0" borderId="0" xfId="2" applyNumberFormat="1" applyFont="1" applyFill="1" applyAlignment="1">
      <alignment horizontal="center"/>
    </xf>
    <xf numFmtId="168" fontId="1" fillId="0" borderId="0" xfId="2" applyNumberFormat="1" applyFont="1" applyFill="1" applyAlignment="1">
      <alignment horizontal="center"/>
    </xf>
    <xf numFmtId="164" fontId="1" fillId="0" borderId="0" xfId="2" applyNumberFormat="1" applyFont="1" applyFill="1" applyBorder="1"/>
    <xf numFmtId="164" fontId="1" fillId="0" borderId="0" xfId="2" applyNumberFormat="1" applyFont="1" applyFill="1" applyAlignment="1">
      <alignment horizontal="center"/>
    </xf>
    <xf numFmtId="173" fontId="1" fillId="0" borderId="15" xfId="4" applyNumberFormat="1" applyFont="1" applyFill="1" applyBorder="1" applyAlignment="1">
      <alignment horizontal="center" wrapText="1"/>
    </xf>
    <xf numFmtId="44" fontId="1" fillId="0" borderId="8" xfId="5" applyFont="1" applyFill="1" applyBorder="1" applyAlignment="1">
      <alignment horizontal="center" wrapText="1"/>
    </xf>
    <xf numFmtId="174" fontId="1" fillId="0" borderId="15" xfId="5" applyNumberFormat="1" applyFont="1" applyFill="1" applyBorder="1" applyAlignment="1">
      <alignment horizontal="center" wrapText="1"/>
    </xf>
    <xf numFmtId="170" fontId="1" fillId="0" borderId="2" xfId="0" applyNumberFormat="1" applyFont="1" applyFill="1" applyBorder="1" applyAlignment="1">
      <alignment horizontal="center" wrapText="1"/>
    </xf>
    <xf numFmtId="170" fontId="1" fillId="0" borderId="1" xfId="0" applyNumberFormat="1" applyFont="1" applyFill="1" applyBorder="1"/>
    <xf numFmtId="168" fontId="1" fillId="0" borderId="0" xfId="0" applyNumberFormat="1" applyFont="1" applyFill="1" applyAlignment="1">
      <alignment horizontal="center"/>
    </xf>
    <xf numFmtId="44" fontId="1" fillId="0" borderId="3" xfId="5" applyFont="1" applyFill="1" applyBorder="1" applyAlignment="1">
      <alignment horizontal="center" wrapText="1"/>
    </xf>
    <xf numFmtId="44" fontId="1" fillId="0" borderId="15" xfId="5" applyFont="1" applyFill="1" applyBorder="1" applyAlignment="1">
      <alignment horizontal="center" wrapText="1"/>
    </xf>
    <xf numFmtId="44" fontId="1" fillId="0" borderId="13" xfId="5" applyFont="1" applyFill="1" applyBorder="1" applyAlignment="1">
      <alignment horizontal="center" wrapText="1"/>
    </xf>
    <xf numFmtId="44" fontId="10" fillId="0" borderId="15" xfId="5" applyFont="1" applyFill="1" applyBorder="1" applyAlignment="1">
      <alignment horizontal="center" wrapText="1"/>
    </xf>
    <xf numFmtId="167" fontId="1" fillId="0" borderId="0" xfId="2" applyNumberFormat="1" applyFont="1" applyFill="1"/>
    <xf numFmtId="44" fontId="1" fillId="0" borderId="6" xfId="5" applyFont="1" applyFill="1" applyBorder="1" applyAlignment="1">
      <alignment horizontal="center" wrapText="1"/>
    </xf>
    <xf numFmtId="44" fontId="1" fillId="0" borderId="1" xfId="5" applyFont="1" applyFill="1" applyBorder="1" applyAlignment="1">
      <alignment horizontal="center" wrapText="1"/>
    </xf>
    <xf numFmtId="9" fontId="2" fillId="3" borderId="0" xfId="2" applyFont="1" applyFill="1" applyAlignment="1">
      <alignment horizontal="center"/>
    </xf>
    <xf numFmtId="0" fontId="1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</cellXfs>
  <cellStyles count="7">
    <cellStyle name="Comma" xfId="1" builtinId="3"/>
    <cellStyle name="Currency" xfId="5" builtinId="4"/>
    <cellStyle name="Currency 2" xfId="4"/>
    <cellStyle name="Currency 3" xfId="6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abSelected="1" topLeftCell="H1" zoomScale="85" zoomScaleNormal="85" workbookViewId="0">
      <selection activeCell="S6" sqref="S6"/>
    </sheetView>
  </sheetViews>
  <sheetFormatPr defaultColWidth="9.140625"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11" style="15" customWidth="1"/>
    <col min="16" max="16" width="28" style="15" bestFit="1" customWidth="1"/>
    <col min="17" max="17" width="9.140625" style="15" bestFit="1" customWidth="1"/>
    <col min="18" max="18" width="11.42578125" style="15" bestFit="1" customWidth="1"/>
    <col min="19" max="19" width="25.42578125" style="15" bestFit="1" customWidth="1"/>
    <col min="20" max="20" width="11.85546875" style="15" bestFit="1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61" t="s">
        <v>61</v>
      </c>
      <c r="B1" s="62"/>
      <c r="C1" s="62"/>
      <c r="D1" s="63"/>
      <c r="E1" s="64"/>
      <c r="F1" s="63"/>
      <c r="G1" s="62"/>
      <c r="H1" s="62"/>
      <c r="I1" s="62"/>
      <c r="J1" s="62"/>
      <c r="K1" s="62"/>
      <c r="L1" s="62"/>
      <c r="M1" s="62"/>
      <c r="N1" s="15"/>
    </row>
    <row r="2" spans="1:24" x14ac:dyDescent="0.2">
      <c r="A2" s="15"/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4"/>
      <c r="N2" s="15"/>
    </row>
    <row r="3" spans="1:24" ht="13.5" thickBot="1" x14ac:dyDescent="0.25">
      <c r="A3" s="15"/>
      <c r="B3" s="64"/>
      <c r="C3" s="64"/>
      <c r="D3" s="64"/>
      <c r="E3" s="64"/>
      <c r="F3" s="64"/>
      <c r="G3" s="64"/>
      <c r="H3" s="64"/>
      <c r="I3" s="64"/>
      <c r="J3" s="66"/>
      <c r="K3" s="66"/>
      <c r="L3" s="66"/>
      <c r="M3" s="66"/>
      <c r="N3" s="15"/>
    </row>
    <row r="4" spans="1:24" ht="90.75" customHeight="1" x14ac:dyDescent="0.2">
      <c r="A4" s="67" t="s">
        <v>60</v>
      </c>
      <c r="B4" s="68" t="s">
        <v>59</v>
      </c>
      <c r="C4" s="68" t="s">
        <v>58</v>
      </c>
      <c r="D4" s="68" t="s">
        <v>57</v>
      </c>
      <c r="E4" s="68" t="s">
        <v>56</v>
      </c>
      <c r="F4" s="68" t="s">
        <v>55</v>
      </c>
      <c r="G4" s="68" t="s">
        <v>54</v>
      </c>
      <c r="H4" s="68" t="s">
        <v>53</v>
      </c>
      <c r="I4" s="68" t="s">
        <v>52</v>
      </c>
      <c r="J4" s="68" t="s">
        <v>51</v>
      </c>
      <c r="K4" s="68" t="s">
        <v>50</v>
      </c>
      <c r="L4" s="68" t="s">
        <v>49</v>
      </c>
      <c r="M4" s="69" t="s">
        <v>48</v>
      </c>
      <c r="N4" s="70" t="s">
        <v>47</v>
      </c>
      <c r="O4" s="16"/>
      <c r="P4" s="16"/>
      <c r="Q4" s="16"/>
      <c r="R4" s="16"/>
      <c r="W4" s="16"/>
      <c r="X4" s="16"/>
    </row>
    <row r="5" spans="1:24" x14ac:dyDescent="0.2">
      <c r="A5" s="71" t="s">
        <v>46</v>
      </c>
      <c r="B5" s="72"/>
      <c r="C5" s="72"/>
      <c r="D5" s="72"/>
      <c r="E5" s="72"/>
      <c r="F5" s="72"/>
      <c r="G5" s="72"/>
      <c r="H5" s="72"/>
      <c r="I5" s="72"/>
      <c r="J5" s="73">
        <f>((Q13+R13+S13)+(Q14+R14+S14)+(Q15+R15+S15))/3</f>
        <v>5.4660233333333332</v>
      </c>
      <c r="K5" s="74">
        <f>((Q18+Q19)/2)+(Q21+Q22+Q23)</f>
        <v>0.1134</v>
      </c>
      <c r="L5" s="14" t="s">
        <v>8</v>
      </c>
      <c r="M5" s="74">
        <f>((T13)+(T14)+(T15))/3</f>
        <v>4.9375999999999998</v>
      </c>
      <c r="N5" s="75"/>
      <c r="O5" s="6"/>
      <c r="P5" s="6"/>
    </row>
    <row r="6" spans="1:24" ht="12" customHeight="1" x14ac:dyDescent="0.2">
      <c r="A6" s="76" t="s">
        <v>45</v>
      </c>
      <c r="B6" s="77">
        <v>150</v>
      </c>
      <c r="C6" s="77">
        <v>900</v>
      </c>
      <c r="D6" s="39">
        <f t="shared" ref="D6:D18" si="0">B6/1000*0.75</f>
        <v>0.11249999999999999</v>
      </c>
      <c r="E6" s="78">
        <f t="shared" ref="E6:E40" si="1">D6*8760/12</f>
        <v>82.124999999999986</v>
      </c>
      <c r="F6" s="39">
        <f t="shared" ref="F6:F18" si="2">C6/1000*0.0714*0.75</f>
        <v>4.8195000000000009E-2</v>
      </c>
      <c r="G6" s="78">
        <f t="shared" ref="G6:G18" si="3">F6*8760/12*0.2489</f>
        <v>8.7568869150000026</v>
      </c>
      <c r="H6" s="79">
        <f t="shared" ref="H6:H18" si="4">F6+D6</f>
        <v>0.160695</v>
      </c>
      <c r="I6" s="80">
        <f t="shared" ref="I6:I18" si="5">G6+E6</f>
        <v>90.881886914999995</v>
      </c>
      <c r="J6" s="81">
        <f t="shared" ref="J6:J18" si="6">+$H6*$J$5</f>
        <v>0.87836261955000006</v>
      </c>
      <c r="K6" s="81">
        <f t="shared" ref="K6:K18" si="7">+I6*$K$5</f>
        <v>10.306005976161</v>
      </c>
      <c r="L6" s="81">
        <f>+K6+J6</f>
        <v>11.184368595711</v>
      </c>
      <c r="M6" s="82">
        <f>+$H6*$M$5</f>
        <v>0.79344763200000001</v>
      </c>
      <c r="N6" s="44">
        <f>M6+L6</f>
        <v>11.977816227710999</v>
      </c>
      <c r="O6" s="96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5"/>
        <v>121.17584922000002</v>
      </c>
      <c r="J7" s="42">
        <f t="shared" si="6"/>
        <v>1.1711501594000002</v>
      </c>
      <c r="K7" s="42">
        <f t="shared" si="7"/>
        <v>13.741341301548003</v>
      </c>
      <c r="L7" s="42">
        <f t="shared" ref="L7:L18" si="8">+K7+J7</f>
        <v>14.912491460948003</v>
      </c>
      <c r="M7" s="43">
        <f t="shared" ref="M7:M18" si="9">+H7*$M$5</f>
        <v>1.0579301760000002</v>
      </c>
      <c r="N7" s="44">
        <f t="shared" ref="N7:N18" si="10">M7+L7</f>
        <v>15.970421636948004</v>
      </c>
      <c r="O7" s="96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5"/>
        <v>152.44279896</v>
      </c>
      <c r="J8" s="42">
        <f t="shared" si="6"/>
        <v>1.4932082541999998</v>
      </c>
      <c r="K8" s="42">
        <f t="shared" si="7"/>
        <v>17.287013402064002</v>
      </c>
      <c r="L8" s="42">
        <f t="shared" si="8"/>
        <v>18.780221656264001</v>
      </c>
      <c r="M8" s="43">
        <f t="shared" si="9"/>
        <v>1.3488535679999998</v>
      </c>
      <c r="N8" s="44">
        <f t="shared" si="10"/>
        <v>20.129075224264</v>
      </c>
      <c r="O8" s="96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5"/>
        <v>210.11176126499998</v>
      </c>
      <c r="J9" s="42">
        <f t="shared" si="6"/>
        <v>1.9909716690499997</v>
      </c>
      <c r="K9" s="42">
        <f t="shared" si="7"/>
        <v>23.826673727450999</v>
      </c>
      <c r="L9" s="42">
        <f t="shared" si="8"/>
        <v>25.817645396501</v>
      </c>
      <c r="M9" s="43">
        <f t="shared" si="9"/>
        <v>1.7984961119999996</v>
      </c>
      <c r="N9" s="44">
        <f t="shared" si="10"/>
        <v>27.616141508500998</v>
      </c>
      <c r="O9" s="96"/>
      <c r="P9" s="7"/>
      <c r="Q9" s="17"/>
      <c r="R9" s="17"/>
      <c r="S9" s="18"/>
      <c r="U9" s="19"/>
      <c r="X9" s="17"/>
    </row>
    <row r="10" spans="1:24" ht="12" customHeight="1" x14ac:dyDescent="0.2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5"/>
        <v>244.29767331000002</v>
      </c>
      <c r="J10" s="42">
        <f t="shared" si="6"/>
        <v>2.4008414287000002</v>
      </c>
      <c r="K10" s="42">
        <f t="shared" si="7"/>
        <v>27.703356153354001</v>
      </c>
      <c r="L10" s="42">
        <f t="shared" si="8"/>
        <v>30.104197582054002</v>
      </c>
      <c r="M10" s="43">
        <f t="shared" si="9"/>
        <v>2.1687420480000004</v>
      </c>
      <c r="N10" s="44">
        <f t="shared" si="10"/>
        <v>32.272939630054005</v>
      </c>
      <c r="O10" s="96"/>
      <c r="P10" s="7"/>
      <c r="Q10" s="17"/>
      <c r="R10" s="17"/>
      <c r="S10" s="18"/>
      <c r="U10" s="19"/>
      <c r="X10" s="17"/>
    </row>
    <row r="11" spans="1:24" ht="12" customHeight="1" x14ac:dyDescent="0.2">
      <c r="A11" s="13" t="s">
        <v>108</v>
      </c>
      <c r="B11" s="12">
        <v>447</v>
      </c>
      <c r="C11" s="12">
        <v>2936</v>
      </c>
      <c r="D11" s="39">
        <f t="shared" ref="D11" si="11">B11/1000*0.75</f>
        <v>0.33524999999999999</v>
      </c>
      <c r="E11" s="40">
        <f t="shared" ref="E11" si="12">D11*8760/12</f>
        <v>244.73249999999999</v>
      </c>
      <c r="F11" s="39">
        <f t="shared" ref="F11" si="13">C11/1000*0.0714*0.75</f>
        <v>0.15722280000000002</v>
      </c>
      <c r="G11" s="40">
        <f t="shared" ref="G11" si="14">F11*8760/12*0.2489</f>
        <v>28.566911091600005</v>
      </c>
      <c r="H11" s="39">
        <f t="shared" ref="H11" si="15">F11+D11</f>
        <v>0.49247280000000004</v>
      </c>
      <c r="I11" s="41">
        <f t="shared" ref="I11" si="16">G11+E11</f>
        <v>273.29941109160001</v>
      </c>
      <c r="J11" s="42">
        <f t="shared" si="6"/>
        <v>2.6918678158320004</v>
      </c>
      <c r="K11" s="42">
        <f t="shared" ref="K11" si="17">+I11*$K$5</f>
        <v>30.99215321778744</v>
      </c>
      <c r="L11" s="42">
        <f t="shared" ref="L11" si="18">+K11+J11</f>
        <v>33.684021033619437</v>
      </c>
      <c r="M11" s="43">
        <f t="shared" ref="M11" si="19">+H11*$M$5</f>
        <v>2.4316336972800001</v>
      </c>
      <c r="N11" s="44">
        <f t="shared" ref="N11" si="20">M11+L11</f>
        <v>36.115654730899436</v>
      </c>
      <c r="O11" s="96"/>
      <c r="P11" s="7"/>
      <c r="Q11" s="111" t="s">
        <v>110</v>
      </c>
      <c r="R11" s="111"/>
      <c r="S11" s="111"/>
      <c r="T11" s="111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5"/>
        <v>321.49206022500005</v>
      </c>
      <c r="J12" s="42">
        <f t="shared" si="6"/>
        <v>3.1767161107499997</v>
      </c>
      <c r="K12" s="42">
        <f t="shared" si="7"/>
        <v>36.457199629515003</v>
      </c>
      <c r="L12" s="42">
        <f t="shared" si="8"/>
        <v>39.633915740265003</v>
      </c>
      <c r="M12" s="43">
        <f t="shared" si="9"/>
        <v>2.8696096799999999</v>
      </c>
      <c r="N12" s="44">
        <f t="shared" si="10"/>
        <v>42.503525420265007</v>
      </c>
      <c r="O12" s="96"/>
      <c r="P12" s="7"/>
      <c r="Q12" s="56" t="s">
        <v>101</v>
      </c>
      <c r="R12" s="56" t="s">
        <v>100</v>
      </c>
      <c r="S12" s="57" t="s">
        <v>109</v>
      </c>
      <c r="T12" s="55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5"/>
        <v>398.68644713999998</v>
      </c>
      <c r="J13" s="42">
        <f t="shared" si="6"/>
        <v>3.9525907928000006</v>
      </c>
      <c r="K13" s="42">
        <f t="shared" si="7"/>
        <v>45.211043105675998</v>
      </c>
      <c r="L13" s="42">
        <f t="shared" si="8"/>
        <v>49.163633898476</v>
      </c>
      <c r="M13" s="43">
        <f t="shared" si="9"/>
        <v>3.5704773120000004</v>
      </c>
      <c r="N13" s="44">
        <f t="shared" si="10"/>
        <v>52.734111210476001</v>
      </c>
      <c r="O13" s="96"/>
      <c r="P13" s="55" t="s">
        <v>97</v>
      </c>
      <c r="Q13" s="54">
        <v>1.9640000000000001E-2</v>
      </c>
      <c r="R13" s="53">
        <v>3.1059000000000001</v>
      </c>
      <c r="S13" s="53">
        <v>1.9643999999999999</v>
      </c>
      <c r="T13" s="15">
        <v>5.2904999999999998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5"/>
        <v>407.83301507760007</v>
      </c>
      <c r="J14" s="42">
        <f t="shared" si="6"/>
        <v>4.0421832880519997</v>
      </c>
      <c r="K14" s="42">
        <f t="shared" si="7"/>
        <v>46.248263909799846</v>
      </c>
      <c r="L14" s="42">
        <f t="shared" si="8"/>
        <v>50.290447197851847</v>
      </c>
      <c r="M14" s="43">
        <f t="shared" si="9"/>
        <v>3.65140852608</v>
      </c>
      <c r="N14" s="44">
        <f t="shared" si="10"/>
        <v>53.941855723931845</v>
      </c>
      <c r="O14" s="96"/>
      <c r="P14" s="55" t="s">
        <v>98</v>
      </c>
      <c r="Q14" s="54">
        <v>2.0990000000000002E-2</v>
      </c>
      <c r="R14" s="53">
        <v>3.2248000000000001</v>
      </c>
      <c r="S14" s="53">
        <v>2.0994999999999999</v>
      </c>
      <c r="T14" s="15">
        <v>4.8106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5"/>
        <v>426.79040944500002</v>
      </c>
      <c r="J15" s="42">
        <f t="shared" si="6"/>
        <v>4.2289802626500004</v>
      </c>
      <c r="K15" s="42">
        <f t="shared" si="7"/>
        <v>48.398032431063001</v>
      </c>
      <c r="L15" s="42">
        <f t="shared" si="8"/>
        <v>52.627012693712999</v>
      </c>
      <c r="M15" s="43">
        <f t="shared" si="9"/>
        <v>3.8201470560000002</v>
      </c>
      <c r="N15" s="44">
        <f t="shared" si="10"/>
        <v>56.447159749713002</v>
      </c>
      <c r="O15" s="96"/>
      <c r="P15" s="55" t="s">
        <v>99</v>
      </c>
      <c r="Q15" s="54">
        <v>2.3640000000000001E-2</v>
      </c>
      <c r="R15" s="53">
        <v>3.5749</v>
      </c>
      <c r="S15" s="53">
        <v>2.3643000000000001</v>
      </c>
      <c r="T15" s="15">
        <v>4.7117000000000004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5"/>
        <v>458.6658654675</v>
      </c>
      <c r="J16" s="42">
        <f t="shared" si="6"/>
        <v>4.5446021149749996</v>
      </c>
      <c r="K16" s="42">
        <f t="shared" si="7"/>
        <v>52.012709144014501</v>
      </c>
      <c r="L16" s="42">
        <f t="shared" si="8"/>
        <v>56.5573112589895</v>
      </c>
      <c r="M16" s="43">
        <f t="shared" si="9"/>
        <v>4.1052564239999993</v>
      </c>
      <c r="N16" s="44">
        <f t="shared" si="10"/>
        <v>60.662567682989497</v>
      </c>
      <c r="O16" s="96"/>
      <c r="P16" s="55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5"/>
        <v>490.54132149000009</v>
      </c>
      <c r="J17" s="42">
        <f t="shared" si="6"/>
        <v>4.8602239673000005</v>
      </c>
      <c r="K17" s="42">
        <f t="shared" si="7"/>
        <v>55.627385856966008</v>
      </c>
      <c r="L17" s="42">
        <f t="shared" si="8"/>
        <v>60.487609824266009</v>
      </c>
      <c r="M17" s="43">
        <f t="shared" si="9"/>
        <v>4.3903657920000008</v>
      </c>
      <c r="N17" s="44">
        <f t="shared" si="10"/>
        <v>64.877975616266014</v>
      </c>
      <c r="O17" s="96"/>
      <c r="P17" s="55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5"/>
        <v>611.71717071</v>
      </c>
      <c r="J18" s="42">
        <f t="shared" si="6"/>
        <v>6.0313741266999994</v>
      </c>
      <c r="K18" s="42">
        <f t="shared" si="7"/>
        <v>69.368727158514005</v>
      </c>
      <c r="L18" s="42">
        <f t="shared" si="8"/>
        <v>75.400101285214006</v>
      </c>
      <c r="M18" s="43">
        <f t="shared" si="9"/>
        <v>5.4482959679999992</v>
      </c>
      <c r="N18" s="44">
        <f t="shared" si="10"/>
        <v>80.848397253214003</v>
      </c>
      <c r="O18" s="96"/>
      <c r="P18" s="55" t="s">
        <v>103</v>
      </c>
      <c r="Q18" s="108">
        <v>0.10100000000000001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55" t="s">
        <v>104</v>
      </c>
      <c r="Q19" s="108">
        <v>0.11799999999999999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39">
        <f t="shared" ref="D20:D40" si="21">B20/1000*0.75</f>
        <v>6.225E-2</v>
      </c>
      <c r="E20" s="40">
        <f t="shared" si="1"/>
        <v>45.442499999999995</v>
      </c>
      <c r="F20" s="39">
        <f t="shared" ref="F20:F40" si="22">C20/1000*0.0714*0.75</f>
        <v>2.1420000000000002E-2</v>
      </c>
      <c r="G20" s="40">
        <f t="shared" ref="G20:G40" si="23">F20*8760/12*0.2489</f>
        <v>3.8919497400000007</v>
      </c>
      <c r="H20" s="39">
        <f t="shared" ref="H20:H40" si="24">F20+D20</f>
        <v>8.3669999999999994E-2</v>
      </c>
      <c r="I20" s="41">
        <f t="shared" ref="I20:I40" si="25">G20+E20</f>
        <v>49.334449739999997</v>
      </c>
      <c r="J20" s="42">
        <f t="shared" ref="J20:J40" si="26">+$H20*$J$5</f>
        <v>0.45734217229999996</v>
      </c>
      <c r="K20" s="42">
        <f t="shared" ref="K20:K40" si="27">+I20*$K$5</f>
        <v>5.5945266005159997</v>
      </c>
      <c r="L20" s="42">
        <f t="shared" ref="L20:L40" si="28">+K20+J20</f>
        <v>6.0518687728159994</v>
      </c>
      <c r="M20" s="43">
        <f t="shared" ref="M20:M40" si="29">+H20*$M$5</f>
        <v>0.41312899199999997</v>
      </c>
      <c r="N20" s="44">
        <f t="shared" ref="N20:N40" si="30">M20+L20</f>
        <v>6.4649977648159993</v>
      </c>
      <c r="O20" s="96"/>
      <c r="P20" s="55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39">
        <f t="shared" si="21"/>
        <v>9.375E-2</v>
      </c>
      <c r="E21" s="40">
        <f t="shared" si="1"/>
        <v>68.4375</v>
      </c>
      <c r="F21" s="39">
        <f t="shared" si="22"/>
        <v>3.4807500000000005E-2</v>
      </c>
      <c r="G21" s="40">
        <f t="shared" si="23"/>
        <v>6.324418327500001</v>
      </c>
      <c r="H21" s="39">
        <f t="shared" si="24"/>
        <v>0.12855749999999999</v>
      </c>
      <c r="I21" s="41">
        <f t="shared" si="25"/>
        <v>74.761918327499998</v>
      </c>
      <c r="J21" s="42">
        <f t="shared" si="26"/>
        <v>0.70269829467499989</v>
      </c>
      <c r="K21" s="42">
        <f t="shared" si="27"/>
        <v>8.4780015383384999</v>
      </c>
      <c r="L21" s="42">
        <f t="shared" si="28"/>
        <v>9.1806998330135006</v>
      </c>
      <c r="M21" s="43">
        <f t="shared" si="29"/>
        <v>0.63476551199999998</v>
      </c>
      <c r="N21" s="44">
        <f t="shared" si="30"/>
        <v>9.8154653450135001</v>
      </c>
      <c r="O21" s="96"/>
      <c r="P21" s="55" t="s">
        <v>105</v>
      </c>
      <c r="Q21" s="53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39">
        <f t="shared" si="21"/>
        <v>0.1875</v>
      </c>
      <c r="E22" s="40">
        <f t="shared" si="1"/>
        <v>136.875</v>
      </c>
      <c r="F22" s="39">
        <f t="shared" si="22"/>
        <v>6.961500000000001E-2</v>
      </c>
      <c r="G22" s="40">
        <f t="shared" si="23"/>
        <v>12.648836655000002</v>
      </c>
      <c r="H22" s="39">
        <f t="shared" si="24"/>
        <v>0.25711499999999998</v>
      </c>
      <c r="I22" s="41">
        <f t="shared" si="25"/>
        <v>149.523836655</v>
      </c>
      <c r="J22" s="42">
        <f t="shared" si="26"/>
        <v>1.4053965893499998</v>
      </c>
      <c r="K22" s="42">
        <f t="shared" si="27"/>
        <v>16.956003076677</v>
      </c>
      <c r="L22" s="42">
        <f t="shared" si="28"/>
        <v>18.361399666027001</v>
      </c>
      <c r="M22" s="43">
        <f t="shared" si="29"/>
        <v>1.269531024</v>
      </c>
      <c r="N22" s="44">
        <f t="shared" si="30"/>
        <v>19.630930690027</v>
      </c>
      <c r="O22" s="96"/>
      <c r="P22" s="55" t="s">
        <v>106</v>
      </c>
      <c r="Q22" s="53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39">
        <f t="shared" si="21"/>
        <v>0.22499999999999998</v>
      </c>
      <c r="E23" s="40">
        <f t="shared" si="1"/>
        <v>164.24999999999997</v>
      </c>
      <c r="F23" s="39">
        <f t="shared" si="22"/>
        <v>9.6390000000000017E-2</v>
      </c>
      <c r="G23" s="40">
        <f t="shared" si="23"/>
        <v>17.513773830000005</v>
      </c>
      <c r="H23" s="39">
        <f t="shared" si="24"/>
        <v>0.32139000000000001</v>
      </c>
      <c r="I23" s="41">
        <f t="shared" si="25"/>
        <v>181.76377382999999</v>
      </c>
      <c r="J23" s="42">
        <f t="shared" si="26"/>
        <v>1.7567252391000001</v>
      </c>
      <c r="K23" s="42">
        <f t="shared" si="27"/>
        <v>20.612011952322</v>
      </c>
      <c r="L23" s="42">
        <f t="shared" si="28"/>
        <v>22.368737191421999</v>
      </c>
      <c r="M23" s="43">
        <f t="shared" si="29"/>
        <v>1.586895264</v>
      </c>
      <c r="N23" s="44">
        <f t="shared" si="30"/>
        <v>23.955632455421998</v>
      </c>
      <c r="O23" s="96"/>
      <c r="P23" s="55" t="s">
        <v>107</v>
      </c>
      <c r="Q23" s="53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39">
        <f t="shared" si="21"/>
        <v>0.30000000000000004</v>
      </c>
      <c r="E24" s="40">
        <f t="shared" si="1"/>
        <v>219.00000000000003</v>
      </c>
      <c r="F24" s="39">
        <f t="shared" si="22"/>
        <v>0.12852000000000002</v>
      </c>
      <c r="G24" s="40">
        <f t="shared" si="23"/>
        <v>23.351698440000007</v>
      </c>
      <c r="H24" s="39">
        <f t="shared" si="24"/>
        <v>0.42852000000000007</v>
      </c>
      <c r="I24" s="41">
        <f t="shared" si="25"/>
        <v>242.35169844000004</v>
      </c>
      <c r="J24" s="42">
        <f t="shared" si="26"/>
        <v>2.3423003188000004</v>
      </c>
      <c r="K24" s="42">
        <f t="shared" si="27"/>
        <v>27.482682603096006</v>
      </c>
      <c r="L24" s="42">
        <f t="shared" si="28"/>
        <v>29.824982921896005</v>
      </c>
      <c r="M24" s="43">
        <f t="shared" si="29"/>
        <v>2.1158603520000003</v>
      </c>
      <c r="N24" s="44">
        <f t="shared" si="30"/>
        <v>31.940843273896007</v>
      </c>
      <c r="O24" s="96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39">
        <f t="shared" si="21"/>
        <v>0.44999999999999996</v>
      </c>
      <c r="E25" s="40">
        <f t="shared" si="1"/>
        <v>328.49999999999994</v>
      </c>
      <c r="F25" s="39">
        <f t="shared" si="22"/>
        <v>0.18207000000000001</v>
      </c>
      <c r="G25" s="40">
        <f t="shared" si="23"/>
        <v>33.081572790000003</v>
      </c>
      <c r="H25" s="39">
        <f t="shared" si="24"/>
        <v>0.63206999999999991</v>
      </c>
      <c r="I25" s="41">
        <f t="shared" si="25"/>
        <v>361.58157278999994</v>
      </c>
      <c r="J25" s="42">
        <f t="shared" si="26"/>
        <v>3.4549093682999996</v>
      </c>
      <c r="K25" s="42">
        <f t="shared" si="27"/>
        <v>41.003350354385994</v>
      </c>
      <c r="L25" s="42">
        <f t="shared" si="28"/>
        <v>44.458259722685995</v>
      </c>
      <c r="M25" s="43">
        <f t="shared" si="29"/>
        <v>3.1209088319999996</v>
      </c>
      <c r="N25" s="44">
        <f t="shared" si="30"/>
        <v>47.579168554685992</v>
      </c>
      <c r="O25" s="96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39">
        <f t="shared" si="21"/>
        <v>0.52499999999999991</v>
      </c>
      <c r="E26" s="40">
        <f t="shared" si="1"/>
        <v>383.24999999999994</v>
      </c>
      <c r="F26" s="39">
        <f t="shared" si="22"/>
        <v>0.24097500000000002</v>
      </c>
      <c r="G26" s="40">
        <f t="shared" si="23"/>
        <v>43.784434575000006</v>
      </c>
      <c r="H26" s="39">
        <f t="shared" si="24"/>
        <v>0.76597499999999996</v>
      </c>
      <c r="I26" s="41">
        <f t="shared" si="25"/>
        <v>427.03443457499998</v>
      </c>
      <c r="J26" s="42">
        <f t="shared" si="26"/>
        <v>4.1868372227499995</v>
      </c>
      <c r="K26" s="42">
        <f t="shared" si="27"/>
        <v>48.425704880805</v>
      </c>
      <c r="L26" s="42">
        <f t="shared" si="28"/>
        <v>52.612542103555</v>
      </c>
      <c r="M26" s="43">
        <f t="shared" si="29"/>
        <v>3.7820781599999997</v>
      </c>
      <c r="N26" s="44">
        <f t="shared" si="30"/>
        <v>56.394620263554998</v>
      </c>
      <c r="O26" s="96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39">
        <f t="shared" si="21"/>
        <v>0.57450000000000001</v>
      </c>
      <c r="E27" s="40">
        <f t="shared" si="1"/>
        <v>419.38499999999999</v>
      </c>
      <c r="F27" s="39">
        <f t="shared" si="22"/>
        <v>0.25527285000000005</v>
      </c>
      <c r="G27" s="40">
        <f t="shared" si="23"/>
        <v>46.382311026450004</v>
      </c>
      <c r="H27" s="39">
        <f t="shared" si="24"/>
        <v>0.82977285000000012</v>
      </c>
      <c r="I27" s="41">
        <f t="shared" si="25"/>
        <v>465.76731102644999</v>
      </c>
      <c r="J27" s="42">
        <f t="shared" si="26"/>
        <v>4.5355577594665002</v>
      </c>
      <c r="K27" s="42">
        <f t="shared" si="27"/>
        <v>52.818013070399431</v>
      </c>
      <c r="L27" s="42">
        <f t="shared" si="28"/>
        <v>57.35357082986593</v>
      </c>
      <c r="M27" s="43">
        <f t="shared" si="29"/>
        <v>4.0970864241600005</v>
      </c>
      <c r="N27" s="44">
        <f t="shared" si="30"/>
        <v>61.450657254025927</v>
      </c>
      <c r="O27" s="96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39">
        <f t="shared" si="21"/>
        <v>0.62474999999999992</v>
      </c>
      <c r="E28" s="40">
        <f t="shared" si="1"/>
        <v>456.06749999999994</v>
      </c>
      <c r="F28" s="39">
        <f t="shared" si="22"/>
        <v>0.26951715000000004</v>
      </c>
      <c r="G28" s="40">
        <f t="shared" si="23"/>
        <v>48.97045760355001</v>
      </c>
      <c r="H28" s="39">
        <f t="shared" si="24"/>
        <v>0.8942671499999999</v>
      </c>
      <c r="I28" s="41">
        <f t="shared" si="25"/>
        <v>505.03795760354996</v>
      </c>
      <c r="J28" s="42">
        <f t="shared" si="26"/>
        <v>4.8880851081334997</v>
      </c>
      <c r="K28" s="42">
        <f t="shared" si="27"/>
        <v>57.271304392242563</v>
      </c>
      <c r="L28" s="42">
        <f t="shared" si="28"/>
        <v>62.159389500376065</v>
      </c>
      <c r="M28" s="43">
        <f t="shared" si="29"/>
        <v>4.4155334798399997</v>
      </c>
      <c r="N28" s="44">
        <f t="shared" si="30"/>
        <v>66.574922980216058</v>
      </c>
      <c r="O28" s="96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39">
        <f t="shared" si="21"/>
        <v>0.67500000000000004</v>
      </c>
      <c r="E29" s="40">
        <f t="shared" si="1"/>
        <v>492.75</v>
      </c>
      <c r="F29" s="39">
        <f t="shared" si="22"/>
        <v>0.28381500000000004</v>
      </c>
      <c r="G29" s="40">
        <f t="shared" si="23"/>
        <v>51.568334055000015</v>
      </c>
      <c r="H29" s="39">
        <f t="shared" si="24"/>
        <v>0.95881500000000008</v>
      </c>
      <c r="I29" s="41">
        <f t="shared" si="25"/>
        <v>544.31833405500004</v>
      </c>
      <c r="J29" s="42">
        <f t="shared" si="26"/>
        <v>5.2409051623500007</v>
      </c>
      <c r="K29" s="42">
        <f t="shared" si="27"/>
        <v>61.725699081837007</v>
      </c>
      <c r="L29" s="42">
        <f t="shared" si="28"/>
        <v>66.96660424418701</v>
      </c>
      <c r="M29" s="43">
        <f t="shared" si="29"/>
        <v>4.7342449440000003</v>
      </c>
      <c r="N29" s="44">
        <f t="shared" si="30"/>
        <v>71.700849188187007</v>
      </c>
      <c r="O29" s="96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39">
        <f t="shared" si="21"/>
        <v>0.82500000000000007</v>
      </c>
      <c r="E30" s="40">
        <f t="shared" si="1"/>
        <v>602.25000000000011</v>
      </c>
      <c r="F30" s="39">
        <f t="shared" si="22"/>
        <v>0.33736500000000003</v>
      </c>
      <c r="G30" s="40">
        <f t="shared" si="23"/>
        <v>61.298208405000011</v>
      </c>
      <c r="H30" s="39">
        <f t="shared" si="24"/>
        <v>1.1623650000000001</v>
      </c>
      <c r="I30" s="41">
        <f t="shared" si="25"/>
        <v>663.54820840500008</v>
      </c>
      <c r="J30" s="42">
        <f t="shared" si="26"/>
        <v>6.3535142118500003</v>
      </c>
      <c r="K30" s="42">
        <f t="shared" si="27"/>
        <v>75.246366833127013</v>
      </c>
      <c r="L30" s="42">
        <f t="shared" si="28"/>
        <v>81.59988104497701</v>
      </c>
      <c r="M30" s="43">
        <f t="shared" si="29"/>
        <v>5.7392934240000004</v>
      </c>
      <c r="N30" s="44">
        <f t="shared" si="30"/>
        <v>87.339174468977006</v>
      </c>
      <c r="O30" s="96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39">
        <f t="shared" si="21"/>
        <v>1.5562500000000001</v>
      </c>
      <c r="E31" s="40">
        <f t="shared" si="1"/>
        <v>1136.0625000000002</v>
      </c>
      <c r="F31" s="39">
        <f t="shared" si="22"/>
        <v>0.38957625000000007</v>
      </c>
      <c r="G31" s="40">
        <f t="shared" si="23"/>
        <v>70.784835896250001</v>
      </c>
      <c r="H31" s="39">
        <f t="shared" si="24"/>
        <v>1.9458262500000001</v>
      </c>
      <c r="I31" s="41">
        <f t="shared" si="25"/>
        <v>1206.8473358962501</v>
      </c>
      <c r="J31" s="42">
        <f t="shared" si="26"/>
        <v>10.635931685112499</v>
      </c>
      <c r="K31" s="42">
        <f t="shared" si="27"/>
        <v>136.85648789063475</v>
      </c>
      <c r="L31" s="42">
        <f t="shared" si="28"/>
        <v>147.49241957574725</v>
      </c>
      <c r="M31" s="43">
        <f t="shared" si="29"/>
        <v>9.6077116920000005</v>
      </c>
      <c r="N31" s="44">
        <f t="shared" si="30"/>
        <v>157.10013126774726</v>
      </c>
      <c r="O31" s="96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39">
        <f t="shared" si="21"/>
        <v>1.7999999999999998</v>
      </c>
      <c r="E32" s="40">
        <f t="shared" si="1"/>
        <v>1313.9999999999998</v>
      </c>
      <c r="F32" s="39">
        <f t="shared" si="22"/>
        <v>0.40698000000000001</v>
      </c>
      <c r="G32" s="40">
        <f t="shared" si="23"/>
        <v>73.947045059999994</v>
      </c>
      <c r="H32" s="39">
        <f t="shared" si="24"/>
        <v>2.2069799999999997</v>
      </c>
      <c r="I32" s="41">
        <f t="shared" si="25"/>
        <v>1387.9470450599997</v>
      </c>
      <c r="J32" s="42">
        <f t="shared" si="26"/>
        <v>12.063404176199999</v>
      </c>
      <c r="K32" s="42">
        <f t="shared" si="27"/>
        <v>157.39319490980398</v>
      </c>
      <c r="L32" s="42">
        <f t="shared" si="28"/>
        <v>169.45659908600399</v>
      </c>
      <c r="M32" s="43">
        <f t="shared" si="29"/>
        <v>10.897184447999997</v>
      </c>
      <c r="N32" s="44">
        <f t="shared" si="30"/>
        <v>180.35378353400398</v>
      </c>
      <c r="O32" s="96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39">
        <f t="shared" si="21"/>
        <v>2.25</v>
      </c>
      <c r="E33" s="40">
        <f t="shared" si="1"/>
        <v>1642.5</v>
      </c>
      <c r="F33" s="39">
        <f t="shared" si="22"/>
        <v>0.64260000000000006</v>
      </c>
      <c r="G33" s="40">
        <f t="shared" si="23"/>
        <v>116.75849220000001</v>
      </c>
      <c r="H33" s="39">
        <f t="shared" si="24"/>
        <v>2.8925999999999998</v>
      </c>
      <c r="I33" s="41">
        <f t="shared" si="25"/>
        <v>1759.2584922000001</v>
      </c>
      <c r="J33" s="42">
        <f t="shared" si="26"/>
        <v>15.811019093999999</v>
      </c>
      <c r="K33" s="42">
        <f t="shared" si="27"/>
        <v>199.49991301548002</v>
      </c>
      <c r="L33" s="42">
        <f t="shared" si="28"/>
        <v>215.31093210948001</v>
      </c>
      <c r="M33" s="43">
        <f t="shared" si="29"/>
        <v>14.282501759999999</v>
      </c>
      <c r="N33" s="44">
        <f t="shared" si="30"/>
        <v>229.59343386948001</v>
      </c>
      <c r="O33" s="96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39">
        <f t="shared" si="21"/>
        <v>2.5499999999999998</v>
      </c>
      <c r="E34" s="40">
        <f t="shared" si="1"/>
        <v>1861.5</v>
      </c>
      <c r="F34" s="39">
        <f t="shared" si="22"/>
        <v>0.69615000000000005</v>
      </c>
      <c r="G34" s="40">
        <f t="shared" si="23"/>
        <v>126.48836655000001</v>
      </c>
      <c r="H34" s="39">
        <f t="shared" si="24"/>
        <v>3.2461500000000001</v>
      </c>
      <c r="I34" s="41">
        <f t="shared" si="25"/>
        <v>1987.9883665499999</v>
      </c>
      <c r="J34" s="42">
        <f t="shared" si="26"/>
        <v>17.743531643499999</v>
      </c>
      <c r="K34" s="42">
        <f t="shared" si="27"/>
        <v>225.43788076676998</v>
      </c>
      <c r="L34" s="42">
        <f t="shared" si="28"/>
        <v>243.18141241026999</v>
      </c>
      <c r="M34" s="43">
        <f t="shared" si="29"/>
        <v>16.028190240000001</v>
      </c>
      <c r="N34" s="44">
        <f t="shared" si="30"/>
        <v>259.20960265026997</v>
      </c>
      <c r="O34" s="96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39">
        <f t="shared" si="21"/>
        <v>3.375</v>
      </c>
      <c r="E35" s="40">
        <f t="shared" si="1"/>
        <v>2463.75</v>
      </c>
      <c r="F35" s="39">
        <f t="shared" si="22"/>
        <v>0.96390000000000009</v>
      </c>
      <c r="G35" s="40">
        <f t="shared" si="23"/>
        <v>175.13773830000002</v>
      </c>
      <c r="H35" s="39">
        <f t="shared" si="24"/>
        <v>4.3388999999999998</v>
      </c>
      <c r="I35" s="41">
        <f t="shared" si="25"/>
        <v>2638.8877382999999</v>
      </c>
      <c r="J35" s="42">
        <f t="shared" si="26"/>
        <v>23.716528640999996</v>
      </c>
      <c r="K35" s="42">
        <f t="shared" si="27"/>
        <v>299.24986952322001</v>
      </c>
      <c r="L35" s="42">
        <f t="shared" si="28"/>
        <v>322.96639816421998</v>
      </c>
      <c r="M35" s="43">
        <f t="shared" si="29"/>
        <v>21.423752639999996</v>
      </c>
      <c r="N35" s="44">
        <f t="shared" si="30"/>
        <v>344.39015080421996</v>
      </c>
      <c r="O35" s="96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39">
        <f t="shared" si="21"/>
        <v>4.0500000000000007</v>
      </c>
      <c r="E36" s="40">
        <f t="shared" si="1"/>
        <v>2956.5000000000005</v>
      </c>
      <c r="F36" s="39">
        <f t="shared" si="22"/>
        <v>1.1245500000000002</v>
      </c>
      <c r="G36" s="40">
        <f t="shared" si="23"/>
        <v>204.32736135000002</v>
      </c>
      <c r="H36" s="39">
        <f t="shared" si="24"/>
        <v>5.1745500000000009</v>
      </c>
      <c r="I36" s="41">
        <f t="shared" si="25"/>
        <v>3160.8273613500005</v>
      </c>
      <c r="J36" s="42">
        <f t="shared" si="26"/>
        <v>28.284211039500004</v>
      </c>
      <c r="K36" s="42">
        <f t="shared" si="27"/>
        <v>358.43782277709005</v>
      </c>
      <c r="L36" s="42">
        <f t="shared" si="28"/>
        <v>386.72203381659006</v>
      </c>
      <c r="M36" s="43">
        <f t="shared" si="29"/>
        <v>25.549858080000003</v>
      </c>
      <c r="N36" s="44">
        <f t="shared" si="30"/>
        <v>412.27189189659003</v>
      </c>
      <c r="O36" s="96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39">
        <f t="shared" si="21"/>
        <v>4.875</v>
      </c>
      <c r="E37" s="40">
        <f t="shared" si="1"/>
        <v>3558.75</v>
      </c>
      <c r="F37" s="39">
        <f t="shared" si="22"/>
        <v>1.3387500000000001</v>
      </c>
      <c r="G37" s="40">
        <f t="shared" si="23"/>
        <v>243.24685875000003</v>
      </c>
      <c r="H37" s="39">
        <f t="shared" si="24"/>
        <v>6.2137500000000001</v>
      </c>
      <c r="I37" s="41">
        <f t="shared" si="25"/>
        <v>3801.9968587500002</v>
      </c>
      <c r="J37" s="42">
        <f t="shared" si="26"/>
        <v>33.964502487499999</v>
      </c>
      <c r="K37" s="42">
        <f t="shared" si="27"/>
        <v>431.14644378225</v>
      </c>
      <c r="L37" s="42">
        <f t="shared" si="28"/>
        <v>465.11094626975</v>
      </c>
      <c r="M37" s="43">
        <f t="shared" si="29"/>
        <v>30.681011999999999</v>
      </c>
      <c r="N37" s="44">
        <f t="shared" si="30"/>
        <v>495.79195826975001</v>
      </c>
      <c r="O37" s="96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39">
        <f t="shared" si="21"/>
        <v>5.7750000000000004</v>
      </c>
      <c r="E38" s="40">
        <f t="shared" si="1"/>
        <v>4215.75</v>
      </c>
      <c r="F38" s="39">
        <f t="shared" si="22"/>
        <v>1.5529500000000001</v>
      </c>
      <c r="G38" s="40">
        <f t="shared" si="23"/>
        <v>282.16635615000007</v>
      </c>
      <c r="H38" s="39">
        <f t="shared" si="24"/>
        <v>7.3279500000000004</v>
      </c>
      <c r="I38" s="41">
        <f t="shared" si="25"/>
        <v>4497.91635615</v>
      </c>
      <c r="J38" s="42">
        <f t="shared" si="26"/>
        <v>40.054745685500002</v>
      </c>
      <c r="K38" s="42">
        <f t="shared" si="27"/>
        <v>510.06371478740999</v>
      </c>
      <c r="L38" s="42">
        <f t="shared" si="28"/>
        <v>550.11846047290999</v>
      </c>
      <c r="M38" s="43">
        <f t="shared" si="29"/>
        <v>36.182485919999998</v>
      </c>
      <c r="N38" s="44">
        <f t="shared" si="30"/>
        <v>586.30094639290996</v>
      </c>
      <c r="O38" s="97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39">
        <f t="shared" si="21"/>
        <v>7.125</v>
      </c>
      <c r="E39" s="40">
        <f t="shared" si="1"/>
        <v>5201.25</v>
      </c>
      <c r="F39" s="39">
        <f t="shared" si="22"/>
        <v>1.87425</v>
      </c>
      <c r="G39" s="40">
        <f t="shared" si="23"/>
        <v>340.54560225000006</v>
      </c>
      <c r="H39" s="39">
        <f t="shared" si="24"/>
        <v>8.99925</v>
      </c>
      <c r="I39" s="41">
        <f t="shared" si="25"/>
        <v>5541.7956022500002</v>
      </c>
      <c r="J39" s="42">
        <f t="shared" si="26"/>
        <v>49.190110482499996</v>
      </c>
      <c r="K39" s="42">
        <f t="shared" si="27"/>
        <v>628.43962129515</v>
      </c>
      <c r="L39" s="42">
        <f t="shared" si="28"/>
        <v>677.62973177765002</v>
      </c>
      <c r="M39" s="43">
        <f t="shared" si="29"/>
        <v>44.434696799999998</v>
      </c>
      <c r="N39" s="44">
        <f t="shared" si="30"/>
        <v>722.06442857765001</v>
      </c>
      <c r="O39" s="97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83">
        <f t="shared" si="21"/>
        <v>8.25</v>
      </c>
      <c r="E40" s="84">
        <f t="shared" si="1"/>
        <v>6022.5</v>
      </c>
      <c r="F40" s="83">
        <f t="shared" si="22"/>
        <v>2.0884499999999999</v>
      </c>
      <c r="G40" s="84">
        <f t="shared" si="23"/>
        <v>379.46509965000001</v>
      </c>
      <c r="H40" s="83">
        <f t="shared" si="24"/>
        <v>10.33845</v>
      </c>
      <c r="I40" s="85">
        <f t="shared" si="25"/>
        <v>6401.9650996500004</v>
      </c>
      <c r="J40" s="86">
        <f t="shared" si="26"/>
        <v>56.510208930499999</v>
      </c>
      <c r="K40" s="86">
        <f t="shared" si="27"/>
        <v>725.98284230031004</v>
      </c>
      <c r="L40" s="86">
        <f t="shared" si="28"/>
        <v>782.49305123081001</v>
      </c>
      <c r="M40" s="101">
        <f t="shared" si="29"/>
        <v>51.047130719999998</v>
      </c>
      <c r="N40" s="102">
        <f t="shared" si="30"/>
        <v>833.54018195081005</v>
      </c>
      <c r="O40" s="97"/>
      <c r="P40" s="20"/>
      <c r="Q40" s="20"/>
      <c r="R40" s="20"/>
      <c r="S40" s="18"/>
      <c r="U40" s="19"/>
      <c r="X40" s="17"/>
    </row>
    <row r="41" spans="1:24" x14ac:dyDescent="0.2">
      <c r="A41" s="6"/>
      <c r="B41" s="64"/>
      <c r="C41" s="64"/>
      <c r="D41" s="64"/>
      <c r="E41" s="64"/>
      <c r="F41" s="64"/>
      <c r="G41" s="64"/>
      <c r="H41" s="87"/>
      <c r="I41" s="88"/>
      <c r="J41" s="89"/>
      <c r="K41" s="89"/>
      <c r="L41" s="89"/>
      <c r="M41" s="89"/>
      <c r="N41" s="15"/>
    </row>
    <row r="42" spans="1:24" x14ac:dyDescent="0.2">
      <c r="A42" s="15" t="s">
        <v>12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  <c r="M42" s="64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5"/>
      <c r="M43" s="64"/>
      <c r="N43" s="15"/>
    </row>
    <row r="44" spans="1:24" x14ac:dyDescent="0.2">
      <c r="A44" s="6" t="s">
        <v>10</v>
      </c>
      <c r="B44" s="64"/>
      <c r="C44" s="64"/>
      <c r="D44" s="64"/>
      <c r="E44" s="64" t="s">
        <v>8</v>
      </c>
      <c r="F44" s="64"/>
      <c r="G44" s="64"/>
      <c r="H44" s="64"/>
      <c r="I44" s="64"/>
      <c r="J44" s="64"/>
      <c r="K44" s="64"/>
      <c r="L44" s="65"/>
      <c r="M44" s="64"/>
      <c r="N44" s="15"/>
    </row>
    <row r="45" spans="1:24" x14ac:dyDescent="0.2">
      <c r="A45" s="6" t="s">
        <v>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5"/>
      <c r="M45" s="64"/>
      <c r="N45" s="15"/>
    </row>
    <row r="46" spans="1:24" x14ac:dyDescent="0.2">
      <c r="A46" s="15" t="s">
        <v>7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5"/>
      <c r="M46" s="64"/>
      <c r="N46" s="15"/>
    </row>
    <row r="47" spans="1:24" x14ac:dyDescent="0.2">
      <c r="A47" s="90" t="s">
        <v>62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5"/>
      <c r="M47" s="64"/>
      <c r="N47" s="15"/>
    </row>
    <row r="48" spans="1:24" x14ac:dyDescent="0.2">
      <c r="A48" s="91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5"/>
      <c r="M48" s="64"/>
      <c r="N48" s="15"/>
    </row>
    <row r="49" spans="1:14" x14ac:dyDescent="0.2">
      <c r="A49" s="15" t="s">
        <v>6</v>
      </c>
      <c r="B49" s="64"/>
      <c r="C49" s="15"/>
      <c r="D49" s="92"/>
      <c r="E49" s="92"/>
      <c r="F49" s="92"/>
      <c r="G49" s="92"/>
      <c r="H49" s="15"/>
      <c r="I49" s="15"/>
      <c r="J49" s="15"/>
      <c r="K49" s="15"/>
      <c r="L49" s="15"/>
      <c r="M49" s="58"/>
      <c r="N49" s="15"/>
    </row>
    <row r="50" spans="1:14" x14ac:dyDescent="0.2">
      <c r="A50" s="15" t="s">
        <v>5</v>
      </c>
      <c r="B50" s="64"/>
      <c r="C50" s="15"/>
      <c r="D50" s="92"/>
      <c r="E50" s="92"/>
      <c r="F50" s="92"/>
      <c r="G50" s="92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64"/>
      <c r="C51" s="64"/>
      <c r="D51" s="92"/>
      <c r="E51" s="92"/>
      <c r="F51" s="92"/>
      <c r="G51" s="92"/>
      <c r="H51" s="64"/>
      <c r="I51" s="64"/>
      <c r="J51" s="64"/>
      <c r="K51" s="64"/>
      <c r="L51" s="65"/>
      <c r="M51" s="64"/>
      <c r="N51" s="15"/>
    </row>
    <row r="52" spans="1:14" x14ac:dyDescent="0.2">
      <c r="A52" s="15" t="s">
        <v>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5"/>
      <c r="M52" s="93"/>
      <c r="N52" s="15"/>
    </row>
    <row r="53" spans="1:14" x14ac:dyDescent="0.2">
      <c r="A53" s="15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5"/>
      <c r="M53" s="64"/>
      <c r="N53" s="15"/>
    </row>
    <row r="54" spans="1:14" x14ac:dyDescent="0.2">
      <c r="A54" s="15" t="s">
        <v>2</v>
      </c>
      <c r="B54" s="64"/>
      <c r="C54" s="15"/>
      <c r="D54" s="92"/>
      <c r="E54" s="92"/>
      <c r="F54" s="92"/>
      <c r="G54" s="92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64"/>
      <c r="C55" s="15"/>
      <c r="D55" s="92"/>
      <c r="E55" s="92"/>
      <c r="F55" s="92"/>
      <c r="G55" s="92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64"/>
      <c r="C56" s="15"/>
      <c r="D56" s="92"/>
      <c r="E56" s="92"/>
      <c r="F56" s="92"/>
      <c r="G56" s="92"/>
      <c r="H56" s="15"/>
      <c r="I56" s="15"/>
      <c r="J56" s="15"/>
      <c r="K56" s="15"/>
      <c r="L56" s="15"/>
      <c r="M56" s="15"/>
      <c r="N56" s="15"/>
    </row>
    <row r="57" spans="1:14" x14ac:dyDescent="0.2">
      <c r="A57" s="15"/>
      <c r="B57" s="64"/>
      <c r="C57" s="15"/>
      <c r="D57" s="92"/>
      <c r="E57" s="92"/>
      <c r="F57" s="92"/>
      <c r="G57" s="92"/>
      <c r="H57" s="15"/>
      <c r="I57" s="15"/>
      <c r="J57" s="15"/>
      <c r="K57" s="15"/>
      <c r="L57" s="15"/>
      <c r="M57" s="15"/>
      <c r="N57" s="15"/>
    </row>
    <row r="58" spans="1:14" x14ac:dyDescent="0.2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00" workbookViewId="0">
      <selection activeCell="E10" sqref="E10"/>
    </sheetView>
  </sheetViews>
  <sheetFormatPr defaultColWidth="9.140625" defaultRowHeight="12.75" x14ac:dyDescent="0.2"/>
  <cols>
    <col min="1" max="1" width="29" style="5" bestFit="1" customWidth="1"/>
    <col min="2" max="3" width="9.140625" style="5"/>
    <col min="4" max="4" width="13.42578125" style="5" customWidth="1"/>
    <col min="5" max="6" width="10.5703125" style="47" bestFit="1" customWidth="1"/>
    <col min="7" max="7" width="11.42578125" style="47" bestFit="1" customWidth="1"/>
    <col min="8" max="8" width="10.5703125" style="47" bestFit="1" customWidth="1"/>
    <col min="9" max="16384" width="9.140625" style="5"/>
  </cols>
  <sheetData>
    <row r="1" spans="1:8" ht="18" x14ac:dyDescent="0.2">
      <c r="A1" s="113" t="s">
        <v>67</v>
      </c>
      <c r="B1" s="113"/>
      <c r="C1" s="113"/>
      <c r="D1" s="113"/>
      <c r="E1" s="113"/>
      <c r="F1" s="113"/>
      <c r="G1" s="113"/>
      <c r="H1" s="113"/>
    </row>
    <row r="2" spans="1:8" ht="15.75" x14ac:dyDescent="0.2">
      <c r="A2" s="114" t="s">
        <v>95</v>
      </c>
      <c r="B2" s="114"/>
      <c r="C2" s="114"/>
      <c r="D2" s="114"/>
      <c r="E2" s="114"/>
      <c r="F2" s="114"/>
      <c r="G2" s="114"/>
      <c r="H2" s="114"/>
    </row>
    <row r="3" spans="1:8" x14ac:dyDescent="0.2">
      <c r="A3" s="21"/>
      <c r="B3" s="21"/>
      <c r="C3" s="22"/>
      <c r="D3" s="21"/>
      <c r="E3" s="45"/>
      <c r="F3" s="45"/>
      <c r="G3" s="49"/>
    </row>
    <row r="4" spans="1:8" x14ac:dyDescent="0.2">
      <c r="A4" s="115" t="s">
        <v>68</v>
      </c>
      <c r="B4" s="115"/>
      <c r="C4" s="115"/>
      <c r="D4" s="115"/>
      <c r="E4" s="115"/>
      <c r="F4" s="115"/>
      <c r="G4" s="115"/>
      <c r="H4" s="115"/>
    </row>
    <row r="5" spans="1:8" x14ac:dyDescent="0.2">
      <c r="A5" s="115" t="s">
        <v>69</v>
      </c>
      <c r="B5" s="115"/>
      <c r="C5" s="115"/>
      <c r="D5" s="115"/>
      <c r="E5" s="115"/>
      <c r="F5" s="115"/>
      <c r="G5" s="115"/>
      <c r="H5" s="115"/>
    </row>
    <row r="6" spans="1:8" x14ac:dyDescent="0.2">
      <c r="A6" s="116" t="s">
        <v>78</v>
      </c>
      <c r="B6" s="116"/>
      <c r="C6" s="116"/>
      <c r="D6" s="116"/>
      <c r="E6" s="116"/>
      <c r="F6" s="116"/>
      <c r="G6" s="116"/>
      <c r="H6" s="116"/>
    </row>
    <row r="8" spans="1:8" x14ac:dyDescent="0.2">
      <c r="A8" s="23" t="s">
        <v>70</v>
      </c>
      <c r="B8" s="24"/>
      <c r="C8" s="24"/>
      <c r="D8" s="24"/>
      <c r="E8" s="48"/>
      <c r="F8" s="46"/>
    </row>
    <row r="9" spans="1:8" ht="13.5" thickBot="1" x14ac:dyDescent="0.25"/>
    <row r="10" spans="1:8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0" t="s">
        <v>92</v>
      </c>
      <c r="F10" s="50" t="s">
        <v>49</v>
      </c>
      <c r="G10" s="50" t="s">
        <v>48</v>
      </c>
      <c r="H10" s="51" t="s">
        <v>47</v>
      </c>
    </row>
    <row r="11" spans="1:8" x14ac:dyDescent="0.2">
      <c r="A11" s="28" t="s">
        <v>46</v>
      </c>
      <c r="B11" s="29"/>
      <c r="C11" s="29"/>
      <c r="D11" s="98">
        <f>'2025-FULL'!J5</f>
        <v>5.467176666666667</v>
      </c>
      <c r="E11" s="100">
        <f>'2025-FULL'!K5</f>
        <v>0.1134</v>
      </c>
      <c r="F11" s="107" t="str">
        <f>'2025-FULL'!L5</f>
        <v xml:space="preserve"> </v>
      </c>
      <c r="G11" s="100">
        <f>'2025-FULL'!M5</f>
        <v>5.8190666666666671</v>
      </c>
      <c r="H11" s="106"/>
    </row>
    <row r="12" spans="1:8" x14ac:dyDescent="0.2">
      <c r="A12" s="30" t="s">
        <v>45</v>
      </c>
      <c r="B12" s="33">
        <v>150</v>
      </c>
      <c r="C12" s="33">
        <v>900</v>
      </c>
      <c r="D12" s="31">
        <f>'2025-FULL'!J6</f>
        <v>0.87854795445000011</v>
      </c>
      <c r="E12" s="99">
        <f>'2025-FULL'!K6</f>
        <v>10.306005976161</v>
      </c>
      <c r="F12" s="99">
        <f>'2025-FULL'!L6</f>
        <v>11.184553930610999</v>
      </c>
      <c r="G12" s="99">
        <f>'2025-FULL'!M6</f>
        <v>0.93509491800000011</v>
      </c>
      <c r="H12" s="109">
        <f>'2025-FULL'!N6</f>
        <v>12.119648848611</v>
      </c>
    </row>
    <row r="13" spans="1:8" x14ac:dyDescent="0.2">
      <c r="A13" s="32" t="s">
        <v>44</v>
      </c>
      <c r="B13" s="33">
        <v>200</v>
      </c>
      <c r="C13" s="33">
        <v>1200</v>
      </c>
      <c r="D13" s="31">
        <f>'2025-FULL'!J7</f>
        <v>1.1713972726000002</v>
      </c>
      <c r="E13" s="99">
        <f>'2025-FULL'!K7</f>
        <v>13.741341301548003</v>
      </c>
      <c r="F13" s="99">
        <f>'2025-FULL'!L7</f>
        <v>14.912738574148003</v>
      </c>
      <c r="G13" s="99">
        <f>'2025-FULL'!M7</f>
        <v>1.2467932240000004</v>
      </c>
      <c r="H13" s="109">
        <f>'2025-FULL'!N7</f>
        <v>16.159531798148002</v>
      </c>
    </row>
    <row r="14" spans="1:8" x14ac:dyDescent="0.2">
      <c r="A14" s="32" t="s">
        <v>43</v>
      </c>
      <c r="B14" s="33">
        <v>250</v>
      </c>
      <c r="C14" s="33">
        <v>1600</v>
      </c>
      <c r="D14" s="31">
        <f>'2025-FULL'!J8</f>
        <v>1.4935233217999999</v>
      </c>
      <c r="E14" s="99">
        <f>'2025-FULL'!K8</f>
        <v>17.287013402064002</v>
      </c>
      <c r="F14" s="99">
        <f>'2025-FULL'!L8</f>
        <v>18.780536723864003</v>
      </c>
      <c r="G14" s="99">
        <f>'2025-FULL'!M8</f>
        <v>1.589652632</v>
      </c>
      <c r="H14" s="109">
        <f>'2025-FULL'!N8</f>
        <v>20.370189355864003</v>
      </c>
    </row>
    <row r="15" spans="1:8" x14ac:dyDescent="0.2">
      <c r="A15" s="32" t="s">
        <v>42</v>
      </c>
      <c r="B15" s="33">
        <v>350</v>
      </c>
      <c r="C15" s="33">
        <v>1900</v>
      </c>
      <c r="D15" s="31">
        <f>'2025-FULL'!J9</f>
        <v>1.9913917649499997</v>
      </c>
      <c r="E15" s="99">
        <f>'2025-FULL'!K9</f>
        <v>23.826673727450999</v>
      </c>
      <c r="F15" s="99">
        <f>'2025-FULL'!L9</f>
        <v>25.818065492400997</v>
      </c>
      <c r="G15" s="99">
        <f>'2025-FULL'!M9</f>
        <v>2.1195659379999996</v>
      </c>
      <c r="H15" s="109">
        <f>'2025-FULL'!N9</f>
        <v>27.937631430400998</v>
      </c>
    </row>
    <row r="16" spans="1:8" x14ac:dyDescent="0.2">
      <c r="A16" s="32" t="s">
        <v>41</v>
      </c>
      <c r="B16" s="33">
        <v>400</v>
      </c>
      <c r="C16" s="33">
        <v>2600</v>
      </c>
      <c r="D16" s="31">
        <f>'2025-FULL'!J10</f>
        <v>2.4013480073000006</v>
      </c>
      <c r="E16" s="99">
        <f>'2025-FULL'!K10</f>
        <v>27.703356153354001</v>
      </c>
      <c r="F16" s="99">
        <f>'2025-FULL'!L10</f>
        <v>30.104704160654002</v>
      </c>
      <c r="G16" s="99">
        <f>'2025-FULL'!M10</f>
        <v>2.5559086520000007</v>
      </c>
      <c r="H16" s="109">
        <f>'2025-FULL'!N10</f>
        <v>32.660612812654001</v>
      </c>
    </row>
    <row r="17" spans="1:8" x14ac:dyDescent="0.2">
      <c r="A17" s="32" t="s">
        <v>108</v>
      </c>
      <c r="B17" s="33">
        <v>447</v>
      </c>
      <c r="C17" s="33">
        <v>2936</v>
      </c>
      <c r="D17" s="31">
        <f>'2025-FULL'!J11</f>
        <v>2.6924358011280005</v>
      </c>
      <c r="E17" s="99">
        <f>'2025-FULL'!K11</f>
        <v>30.99215321778744</v>
      </c>
      <c r="F17" s="99">
        <f>'2025-FULL'!L11</f>
        <v>33.684589018915439</v>
      </c>
      <c r="G17" s="99">
        <f>'2025-FULL'!M11</f>
        <v>2.8657320547200005</v>
      </c>
      <c r="H17" s="109">
        <f>'2025-FULL'!N11</f>
        <v>36.550321073635438</v>
      </c>
    </row>
    <row r="18" spans="1:8" x14ac:dyDescent="0.2">
      <c r="A18" s="32" t="s">
        <v>40</v>
      </c>
      <c r="B18" s="33">
        <v>525</v>
      </c>
      <c r="C18" s="33">
        <v>3500</v>
      </c>
      <c r="D18" s="31">
        <f>'2025-FULL'!J12</f>
        <v>3.17738639925</v>
      </c>
      <c r="E18" s="99">
        <f>'2025-FULL'!K12</f>
        <v>36.457199629515003</v>
      </c>
      <c r="F18" s="99">
        <f>'2025-FULL'!L12</f>
        <v>39.634586028765</v>
      </c>
      <c r="G18" s="99">
        <f>'2025-FULL'!M12</f>
        <v>3.3818960700000003</v>
      </c>
      <c r="H18" s="109">
        <f>'2025-FULL'!N12</f>
        <v>43.016482098765003</v>
      </c>
    </row>
    <row r="19" spans="1:8" x14ac:dyDescent="0.2">
      <c r="A19" s="32" t="s">
        <v>39</v>
      </c>
      <c r="B19" s="33">
        <v>650</v>
      </c>
      <c r="C19" s="33">
        <v>4400</v>
      </c>
      <c r="D19" s="31">
        <f>'2025-FULL'!J13</f>
        <v>3.9534247912000007</v>
      </c>
      <c r="E19" s="99">
        <f>'2025-FULL'!K13</f>
        <v>45.211043105675998</v>
      </c>
      <c r="F19" s="99">
        <f>'2025-FULL'!L13</f>
        <v>49.164467896875998</v>
      </c>
      <c r="G19" s="99">
        <f>'2025-FULL'!M13</f>
        <v>4.2078834880000011</v>
      </c>
      <c r="H19" s="109">
        <f>'2025-FULL'!N13</f>
        <v>53.372351384875998</v>
      </c>
    </row>
    <row r="20" spans="1:8" x14ac:dyDescent="0.2">
      <c r="A20" s="32" t="s">
        <v>38</v>
      </c>
      <c r="B20" s="33">
        <v>665</v>
      </c>
      <c r="C20" s="33">
        <v>4496</v>
      </c>
      <c r="D20" s="31">
        <f>'2025-FULL'!J14</f>
        <v>4.0430361905080003</v>
      </c>
      <c r="E20" s="99">
        <f>'2025-FULL'!K14</f>
        <v>46.248263909799846</v>
      </c>
      <c r="F20" s="99">
        <f>'2025-FULL'!L14</f>
        <v>50.291300100307843</v>
      </c>
      <c r="G20" s="99">
        <f>'2025-FULL'!M14</f>
        <v>4.3032626459200003</v>
      </c>
      <c r="H20" s="109">
        <f>'2025-FULL'!N14</f>
        <v>54.594562746227844</v>
      </c>
    </row>
    <row r="21" spans="1:8" x14ac:dyDescent="0.2">
      <c r="A21" s="32" t="s">
        <v>37</v>
      </c>
      <c r="B21" s="33">
        <v>696</v>
      </c>
      <c r="C21" s="33">
        <v>4700</v>
      </c>
      <c r="D21" s="31">
        <f>'2025-FULL'!J15</f>
        <v>4.2298725793500003</v>
      </c>
      <c r="E21" s="99">
        <f>'2025-FULL'!K15</f>
        <v>48.398032431063001</v>
      </c>
      <c r="F21" s="99">
        <f>'2025-FULL'!L15</f>
        <v>52.627905010413002</v>
      </c>
      <c r="G21" s="99">
        <f>'2025-FULL'!M15</f>
        <v>4.5021245940000005</v>
      </c>
      <c r="H21" s="109">
        <f>'2025-FULL'!N15</f>
        <v>57.130029604413004</v>
      </c>
    </row>
    <row r="22" spans="1:8" x14ac:dyDescent="0.2">
      <c r="A22" s="32" t="s">
        <v>36</v>
      </c>
      <c r="B22" s="33">
        <v>748</v>
      </c>
      <c r="C22" s="33">
        <v>5050</v>
      </c>
      <c r="D22" s="31">
        <f>'2025-FULL'!J16</f>
        <v>4.5455610280250003</v>
      </c>
      <c r="E22" s="99">
        <f>'2025-FULL'!K16</f>
        <v>52.012709144014501</v>
      </c>
      <c r="F22" s="99">
        <f>'2025-FULL'!L16</f>
        <v>56.558270172039499</v>
      </c>
      <c r="G22" s="99">
        <f>'2025-FULL'!M16</f>
        <v>4.8381320510000005</v>
      </c>
      <c r="H22" s="109">
        <f>'2025-FULL'!N16</f>
        <v>61.396402223039502</v>
      </c>
    </row>
    <row r="23" spans="1:8" x14ac:dyDescent="0.2">
      <c r="A23" s="32" t="s">
        <v>35</v>
      </c>
      <c r="B23" s="33">
        <v>800</v>
      </c>
      <c r="C23" s="33">
        <v>5400</v>
      </c>
      <c r="D23" s="31">
        <f>'2025-FULL'!J17</f>
        <v>4.8612494767000012</v>
      </c>
      <c r="E23" s="99">
        <f>'2025-FULL'!K17</f>
        <v>55.627385856966008</v>
      </c>
      <c r="F23" s="99">
        <f>'2025-FULL'!L17</f>
        <v>60.488635333666011</v>
      </c>
      <c r="G23" s="99">
        <f>'2025-FULL'!M17</f>
        <v>5.1741395080000014</v>
      </c>
      <c r="H23" s="109">
        <f>'2025-FULL'!N17</f>
        <v>65.662774841666007</v>
      </c>
    </row>
    <row r="24" spans="1:8" x14ac:dyDescent="0.2">
      <c r="A24" s="32" t="s">
        <v>34</v>
      </c>
      <c r="B24" s="33">
        <v>1000</v>
      </c>
      <c r="C24" s="33">
        <v>6600</v>
      </c>
      <c r="D24" s="31">
        <f>'2025-FULL'!J18</f>
        <v>6.0326467492999996</v>
      </c>
      <c r="E24" s="99">
        <f>'2025-FULL'!K18</f>
        <v>69.368727158514005</v>
      </c>
      <c r="F24" s="99">
        <f>'2025-FULL'!L18</f>
        <v>75.401373907814005</v>
      </c>
      <c r="G24" s="99">
        <f>'2025-FULL'!M18</f>
        <v>6.4209327319999998</v>
      </c>
      <c r="H24" s="109">
        <f>'2025-FULL'!N18</f>
        <v>81.822306639814002</v>
      </c>
    </row>
    <row r="25" spans="1:8" x14ac:dyDescent="0.2">
      <c r="A25" s="32"/>
      <c r="B25" s="33"/>
      <c r="C25" s="33"/>
      <c r="D25" s="31"/>
      <c r="E25" s="99"/>
      <c r="F25" s="99"/>
      <c r="G25" s="99"/>
      <c r="H25" s="109"/>
    </row>
    <row r="26" spans="1:8" x14ac:dyDescent="0.2">
      <c r="A26" s="32" t="s">
        <v>33</v>
      </c>
      <c r="B26" s="33">
        <v>83</v>
      </c>
      <c r="C26" s="33">
        <v>400</v>
      </c>
      <c r="D26" s="31">
        <f>'2025-FULL'!J20</f>
        <v>0.45743867170000002</v>
      </c>
      <c r="E26" s="99">
        <f>'2025-FULL'!K20</f>
        <v>5.5945266005159997</v>
      </c>
      <c r="F26" s="99">
        <f>'2025-FULL'!L20</f>
        <v>6.051965272216</v>
      </c>
      <c r="G26" s="99">
        <f>'2025-FULL'!M20</f>
        <v>0.48688130800000001</v>
      </c>
      <c r="H26" s="109">
        <f>'2025-FULL'!N20</f>
        <v>6.5388465802160001</v>
      </c>
    </row>
    <row r="27" spans="1:8" x14ac:dyDescent="0.2">
      <c r="A27" s="32" t="s">
        <v>32</v>
      </c>
      <c r="B27" s="33">
        <v>125</v>
      </c>
      <c r="C27" s="33">
        <v>650</v>
      </c>
      <c r="D27" s="31">
        <f>'2025-FULL'!J21</f>
        <v>0.70284656432500003</v>
      </c>
      <c r="E27" s="99">
        <f>'2025-FULL'!K21</f>
        <v>8.4780015383384999</v>
      </c>
      <c r="F27" s="99">
        <f>'2025-FULL'!L21</f>
        <v>9.1808481026635</v>
      </c>
      <c r="G27" s="99">
        <f>'2025-FULL'!M21</f>
        <v>0.74808466299999998</v>
      </c>
      <c r="H27" s="109">
        <f>'2025-FULL'!N21</f>
        <v>9.9289327656635002</v>
      </c>
    </row>
    <row r="28" spans="1:8" x14ac:dyDescent="0.2">
      <c r="A28" s="32" t="s">
        <v>79</v>
      </c>
      <c r="B28" s="33">
        <v>250</v>
      </c>
      <c r="C28" s="33">
        <v>1300</v>
      </c>
      <c r="D28" s="31">
        <f>'2025-FULL'!J22</f>
        <v>1.4056931286500001</v>
      </c>
      <c r="E28" s="99">
        <f>'2025-FULL'!K22</f>
        <v>16.956003076677</v>
      </c>
      <c r="F28" s="99">
        <f>'2025-FULL'!L22</f>
        <v>18.361696205327</v>
      </c>
      <c r="G28" s="99">
        <f>'2025-FULL'!M22</f>
        <v>1.496169326</v>
      </c>
      <c r="H28" s="109">
        <f>'2025-FULL'!N22</f>
        <v>19.857865531327</v>
      </c>
    </row>
    <row r="29" spans="1:8" x14ac:dyDescent="0.2">
      <c r="A29" s="32" t="s">
        <v>71</v>
      </c>
      <c r="B29" s="33">
        <v>300</v>
      </c>
      <c r="C29" s="33">
        <v>1800</v>
      </c>
      <c r="D29" s="31">
        <f>'2025-FULL'!J23</f>
        <v>1.7570959089000002</v>
      </c>
      <c r="E29" s="99">
        <f>'2025-FULL'!K23</f>
        <v>20.612011952322</v>
      </c>
      <c r="F29" s="99">
        <f>'2025-FULL'!L23</f>
        <v>22.369107861221998</v>
      </c>
      <c r="G29" s="99">
        <f>'2025-FULL'!M23</f>
        <v>1.8701898360000002</v>
      </c>
      <c r="H29" s="109">
        <f>'2025-FULL'!N23</f>
        <v>24.239297697222</v>
      </c>
    </row>
    <row r="30" spans="1:8" x14ac:dyDescent="0.2">
      <c r="A30" s="32" t="s">
        <v>72</v>
      </c>
      <c r="B30" s="33">
        <v>400</v>
      </c>
      <c r="C30" s="33">
        <v>2400</v>
      </c>
      <c r="D30" s="31">
        <f>'2025-FULL'!J24</f>
        <v>2.3427945452000003</v>
      </c>
      <c r="E30" s="99">
        <f>'2025-FULL'!K24</f>
        <v>27.482682603096006</v>
      </c>
      <c r="F30" s="99">
        <f>'2025-FULL'!L24</f>
        <v>29.825477148296006</v>
      </c>
      <c r="G30" s="99">
        <f>'2025-FULL'!M24</f>
        <v>2.4935864480000007</v>
      </c>
      <c r="H30" s="109">
        <f>'2025-FULL'!N24</f>
        <v>32.319063596296004</v>
      </c>
    </row>
    <row r="31" spans="1:8" x14ac:dyDescent="0.2">
      <c r="A31" s="32" t="s">
        <v>73</v>
      </c>
      <c r="B31" s="33">
        <v>600</v>
      </c>
      <c r="C31" s="33">
        <v>3400</v>
      </c>
      <c r="D31" s="31">
        <f>'2025-FULL'!J25</f>
        <v>3.4556383556999997</v>
      </c>
      <c r="E31" s="99">
        <f>'2025-FULL'!K25</f>
        <v>41.003350354385994</v>
      </c>
      <c r="F31" s="99">
        <f>'2025-FULL'!L25</f>
        <v>44.45898871008599</v>
      </c>
      <c r="G31" s="99">
        <f>'2025-FULL'!M25</f>
        <v>3.6780574679999996</v>
      </c>
      <c r="H31" s="109">
        <f>'2025-FULL'!N25</f>
        <v>48.137046178085988</v>
      </c>
    </row>
    <row r="32" spans="1:8" x14ac:dyDescent="0.2">
      <c r="A32" s="32" t="s">
        <v>74</v>
      </c>
      <c r="B32" s="33">
        <v>700</v>
      </c>
      <c r="C32" s="33">
        <v>4500</v>
      </c>
      <c r="D32" s="31">
        <f>'2025-FULL'!J26</f>
        <v>4.1877206472499999</v>
      </c>
      <c r="E32" s="99">
        <f>'2025-FULL'!K26</f>
        <v>48.425704880805</v>
      </c>
      <c r="F32" s="99">
        <f>'2025-FULL'!L26</f>
        <v>52.613425528055004</v>
      </c>
      <c r="G32" s="99">
        <f>'2025-FULL'!M26</f>
        <v>4.4572595900000005</v>
      </c>
      <c r="H32" s="109">
        <f>'2025-FULL'!N26</f>
        <v>57.070685118055003</v>
      </c>
    </row>
    <row r="33" spans="1:8" x14ac:dyDescent="0.2">
      <c r="A33" s="32" t="s">
        <v>26</v>
      </c>
      <c r="B33" s="33">
        <v>766</v>
      </c>
      <c r="C33" s="33">
        <v>4767</v>
      </c>
      <c r="D33" s="31">
        <f>'2025-FULL'!J27</f>
        <v>4.5365147641535009</v>
      </c>
      <c r="E33" s="99">
        <f>'2025-FULL'!K27</f>
        <v>52.818013070399431</v>
      </c>
      <c r="F33" s="99">
        <f>'2025-FULL'!L27</f>
        <v>57.354527834552933</v>
      </c>
      <c r="G33" s="99">
        <f>'2025-FULL'!M27</f>
        <v>4.828503532340001</v>
      </c>
      <c r="H33" s="109">
        <f>'2025-FULL'!N27</f>
        <v>62.183031366892934</v>
      </c>
    </row>
    <row r="34" spans="1:8" x14ac:dyDescent="0.2">
      <c r="A34" s="32" t="s">
        <v>25</v>
      </c>
      <c r="B34" s="33">
        <v>833</v>
      </c>
      <c r="C34" s="33">
        <v>5033</v>
      </c>
      <c r="D34" s="31">
        <f>'2025-FULL'!J28</f>
        <v>4.8891164962464995</v>
      </c>
      <c r="E34" s="99">
        <f>'2025-FULL'!K28</f>
        <v>57.271304392242563</v>
      </c>
      <c r="F34" s="99">
        <f>'2025-FULL'!L28</f>
        <v>62.160420888489064</v>
      </c>
      <c r="G34" s="99">
        <f>'2025-FULL'!M28</f>
        <v>5.2038001636599995</v>
      </c>
      <c r="H34" s="109">
        <f>'2025-FULL'!N28</f>
        <v>67.364221052149063</v>
      </c>
    </row>
    <row r="35" spans="1:8" x14ac:dyDescent="0.2">
      <c r="A35" s="32" t="s">
        <v>80</v>
      </c>
      <c r="B35" s="33">
        <v>900</v>
      </c>
      <c r="C35" s="33">
        <v>5300</v>
      </c>
      <c r="D35" s="31">
        <f>'2025-FULL'!J29</f>
        <v>5.2420109956500012</v>
      </c>
      <c r="E35" s="99">
        <f>'2025-FULL'!K29</f>
        <v>61.725699081837007</v>
      </c>
      <c r="F35" s="99">
        <f>'2025-FULL'!L29</f>
        <v>66.967710077487013</v>
      </c>
      <c r="G35" s="99">
        <f>'2025-FULL'!M29</f>
        <v>5.5794084060000007</v>
      </c>
      <c r="H35" s="109">
        <f>'2025-FULL'!N29</f>
        <v>72.547118483487012</v>
      </c>
    </row>
    <row r="36" spans="1:8" x14ac:dyDescent="0.2">
      <c r="A36" s="32" t="s">
        <v>81</v>
      </c>
      <c r="B36" s="33">
        <v>1100</v>
      </c>
      <c r="C36" s="33">
        <v>6300</v>
      </c>
      <c r="D36" s="31">
        <f>'2025-FULL'!J30</f>
        <v>6.3548548061500005</v>
      </c>
      <c r="E36" s="99">
        <f>'2025-FULL'!K30</f>
        <v>75.246366833127013</v>
      </c>
      <c r="F36" s="99">
        <f>'2025-FULL'!L30</f>
        <v>81.601221639277014</v>
      </c>
      <c r="G36" s="99">
        <f>'2025-FULL'!M30</f>
        <v>6.7638794260000008</v>
      </c>
      <c r="H36" s="109">
        <f>'2025-FULL'!N30</f>
        <v>88.365101065277017</v>
      </c>
    </row>
    <row r="37" spans="1:8" x14ac:dyDescent="0.2">
      <c r="A37" s="32" t="s">
        <v>22</v>
      </c>
      <c r="B37" s="33">
        <v>2075</v>
      </c>
      <c r="C37" s="33">
        <v>7275</v>
      </c>
      <c r="D37" s="31">
        <f>'2025-FULL'!J31</f>
        <v>10.638175871387501</v>
      </c>
      <c r="E37" s="99">
        <f>'2025-FULL'!K31</f>
        <v>136.85648789063475</v>
      </c>
      <c r="F37" s="99">
        <f>'2025-FULL'!L31</f>
        <v>147.49466376202224</v>
      </c>
      <c r="G37" s="99">
        <f>'2025-FULL'!M31</f>
        <v>11.322892670500002</v>
      </c>
      <c r="H37" s="109">
        <f>'2025-FULL'!N31</f>
        <v>158.81755643252225</v>
      </c>
    </row>
    <row r="38" spans="1:8" x14ac:dyDescent="0.2">
      <c r="A38" s="34" t="s">
        <v>82</v>
      </c>
      <c r="B38" s="35">
        <v>2400</v>
      </c>
      <c r="C38" s="35">
        <v>7600</v>
      </c>
      <c r="D38" s="31">
        <f>'2025-FULL'!J32</f>
        <v>12.0659495598</v>
      </c>
      <c r="E38" s="99">
        <f>'2025-FULL'!K32</f>
        <v>157.39319490980398</v>
      </c>
      <c r="F38" s="99">
        <f>'2025-FULL'!L32</f>
        <v>169.45914446960398</v>
      </c>
      <c r="G38" s="99">
        <f>'2025-FULL'!M32</f>
        <v>12.842563751999998</v>
      </c>
      <c r="H38" s="109">
        <f>'2025-FULL'!N32</f>
        <v>182.30170822160397</v>
      </c>
    </row>
    <row r="39" spans="1:8" x14ac:dyDescent="0.2">
      <c r="A39" s="34" t="s">
        <v>83</v>
      </c>
      <c r="B39" s="35">
        <v>3000</v>
      </c>
      <c r="C39" s="35">
        <v>12000</v>
      </c>
      <c r="D39" s="31">
        <f>'2025-FULL'!J33</f>
        <v>15.814355226</v>
      </c>
      <c r="E39" s="99">
        <f>'2025-FULL'!K33</f>
        <v>199.49991301548002</v>
      </c>
      <c r="F39" s="99">
        <f>'2025-FULL'!L33</f>
        <v>215.31426824148002</v>
      </c>
      <c r="G39" s="99">
        <f>'2025-FULL'!M33</f>
        <v>16.83223224</v>
      </c>
      <c r="H39" s="109">
        <f>'2025-FULL'!N33</f>
        <v>232.14650048148002</v>
      </c>
    </row>
    <row r="40" spans="1:8" x14ac:dyDescent="0.2">
      <c r="A40" s="34" t="s">
        <v>84</v>
      </c>
      <c r="B40" s="35">
        <v>3400</v>
      </c>
      <c r="C40" s="35">
        <v>13000</v>
      </c>
      <c r="D40" s="31">
        <f>'2025-FULL'!J34</f>
        <v>17.747275536500002</v>
      </c>
      <c r="E40" s="99">
        <f>'2025-FULL'!K34</f>
        <v>225.43788076676998</v>
      </c>
      <c r="F40" s="99">
        <f>'2025-FULL'!L34</f>
        <v>243.18515630326999</v>
      </c>
      <c r="G40" s="99">
        <f>'2025-FULL'!M34</f>
        <v>18.889563260000003</v>
      </c>
      <c r="H40" s="109">
        <f>'2025-FULL'!N34</f>
        <v>262.07471956326998</v>
      </c>
    </row>
    <row r="41" spans="1:8" x14ac:dyDescent="0.2">
      <c r="A41" s="34" t="s">
        <v>85</v>
      </c>
      <c r="B41" s="35">
        <v>4500</v>
      </c>
      <c r="C41" s="35">
        <v>18000</v>
      </c>
      <c r="D41" s="31">
        <f>'2025-FULL'!J35</f>
        <v>23.721532839000002</v>
      </c>
      <c r="E41" s="99">
        <f>'2025-FULL'!K35</f>
        <v>299.24986952322001</v>
      </c>
      <c r="F41" s="99">
        <f>'2025-FULL'!L35</f>
        <v>322.97140236222003</v>
      </c>
      <c r="G41" s="99">
        <f>'2025-FULL'!M35</f>
        <v>25.248348360000001</v>
      </c>
      <c r="H41" s="109">
        <f>'2025-FULL'!N35</f>
        <v>348.21975072222006</v>
      </c>
    </row>
    <row r="42" spans="1:8" x14ac:dyDescent="0.2">
      <c r="A42" s="34" t="s">
        <v>86</v>
      </c>
      <c r="B42" s="35">
        <v>5400</v>
      </c>
      <c r="C42" s="35">
        <v>21000</v>
      </c>
      <c r="D42" s="31">
        <f>'2025-FULL'!J36</f>
        <v>28.290179020500005</v>
      </c>
      <c r="E42" s="99">
        <f>'2025-FULL'!K36</f>
        <v>358.43782277709005</v>
      </c>
      <c r="F42" s="99">
        <f>'2025-FULL'!L36</f>
        <v>386.72800179759008</v>
      </c>
      <c r="G42" s="99">
        <f>'2025-FULL'!M36</f>
        <v>30.111051420000006</v>
      </c>
      <c r="H42" s="109">
        <f>'2025-FULL'!N36</f>
        <v>416.83905321759011</v>
      </c>
    </row>
    <row r="43" spans="1:8" x14ac:dyDescent="0.2">
      <c r="A43" s="34" t="s">
        <v>87</v>
      </c>
      <c r="B43" s="35">
        <v>6500</v>
      </c>
      <c r="C43" s="35">
        <v>25000</v>
      </c>
      <c r="D43" s="31">
        <f>'2025-FULL'!J37</f>
        <v>33.971669012500001</v>
      </c>
      <c r="E43" s="99">
        <f>'2025-FULL'!K37</f>
        <v>431.14644378225</v>
      </c>
      <c r="F43" s="99">
        <f>'2025-FULL'!L37</f>
        <v>465.11811279475</v>
      </c>
      <c r="G43" s="99">
        <f>'2025-FULL'!M37</f>
        <v>36.1582255</v>
      </c>
      <c r="H43" s="109">
        <f>'2025-FULL'!N37</f>
        <v>501.27633829475002</v>
      </c>
    </row>
    <row r="44" spans="1:8" x14ac:dyDescent="0.2">
      <c r="A44" s="34" t="s">
        <v>88</v>
      </c>
      <c r="B44" s="35">
        <v>7700</v>
      </c>
      <c r="C44" s="35">
        <v>29000</v>
      </c>
      <c r="D44" s="31">
        <f>'2025-FULL'!J38</f>
        <v>40.063197254500004</v>
      </c>
      <c r="E44" s="99">
        <f>'2025-FULL'!K38</f>
        <v>510.06371478740999</v>
      </c>
      <c r="F44" s="99">
        <f>'2025-FULL'!L38</f>
        <v>550.12691204191003</v>
      </c>
      <c r="G44" s="99">
        <f>'2025-FULL'!M38</f>
        <v>42.641829580000007</v>
      </c>
      <c r="H44" s="109">
        <f>'2025-FULL'!N38</f>
        <v>592.76874162191007</v>
      </c>
    </row>
    <row r="45" spans="1:8" x14ac:dyDescent="0.2">
      <c r="A45" s="34" t="s">
        <v>89</v>
      </c>
      <c r="B45" s="35">
        <v>9500</v>
      </c>
      <c r="C45" s="35">
        <v>35000</v>
      </c>
      <c r="D45" s="31">
        <f>'2025-FULL'!J39</f>
        <v>49.200489617500004</v>
      </c>
      <c r="E45" s="99">
        <f>'2025-FULL'!K39</f>
        <v>628.43962129515</v>
      </c>
      <c r="F45" s="99">
        <f>'2025-FULL'!L39</f>
        <v>677.64011091265002</v>
      </c>
      <c r="G45" s="99">
        <f>'2025-FULL'!M39</f>
        <v>52.367235700000002</v>
      </c>
      <c r="H45" s="109">
        <f>'2025-FULL'!N39</f>
        <v>730.00734661265005</v>
      </c>
    </row>
    <row r="46" spans="1:8" ht="13.5" thickBot="1" x14ac:dyDescent="0.25">
      <c r="A46" s="52" t="s">
        <v>90</v>
      </c>
      <c r="B46" s="36">
        <v>11000</v>
      </c>
      <c r="C46" s="36">
        <v>39000</v>
      </c>
      <c r="D46" s="37">
        <f>'2025-FULL'!J40</f>
        <v>56.522132609500005</v>
      </c>
      <c r="E46" s="104">
        <f>'2025-FULL'!K40</f>
        <v>725.98284230031004</v>
      </c>
      <c r="F46" s="104">
        <f>'2025-FULL'!L40</f>
        <v>782.50497490981002</v>
      </c>
      <c r="G46" s="104">
        <f>'2025-FULL'!M40</f>
        <v>60.160129780000005</v>
      </c>
      <c r="H46" s="110">
        <f>'2025-FULL'!N40</f>
        <v>842.66510468981005</v>
      </c>
    </row>
    <row r="48" spans="1:8" x14ac:dyDescent="0.2">
      <c r="A48" s="25" t="s">
        <v>75</v>
      </c>
      <c r="B48" s="24"/>
      <c r="C48" s="24"/>
      <c r="D48" s="24"/>
      <c r="E48" s="46"/>
      <c r="F48" s="48"/>
      <c r="G48" s="46"/>
    </row>
    <row r="49" spans="1:8" x14ac:dyDescent="0.2">
      <c r="A49" s="25" t="s">
        <v>76</v>
      </c>
      <c r="B49" s="24"/>
      <c r="C49" s="24"/>
      <c r="D49" s="24"/>
      <c r="E49" s="46"/>
      <c r="F49" s="48"/>
      <c r="G49" s="46"/>
    </row>
    <row r="50" spans="1:8" x14ac:dyDescent="0.2">
      <c r="A50" s="25" t="s">
        <v>11</v>
      </c>
      <c r="B50" s="24"/>
      <c r="C50" s="24"/>
      <c r="D50" s="24"/>
      <c r="E50" s="46"/>
      <c r="F50" s="48"/>
      <c r="G50" s="46"/>
    </row>
    <row r="51" spans="1:8" x14ac:dyDescent="0.2">
      <c r="A51" s="38"/>
      <c r="B51" s="24"/>
      <c r="C51" s="24"/>
      <c r="D51" s="24"/>
      <c r="E51" s="46"/>
      <c r="F51" s="48"/>
      <c r="G51" s="46"/>
    </row>
    <row r="52" spans="1:8" x14ac:dyDescent="0.2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">
      <c r="A54" s="112"/>
      <c r="B54" s="112"/>
      <c r="C54" s="112"/>
      <c r="D54" s="112"/>
      <c r="E54" s="112"/>
      <c r="F54" s="112"/>
      <c r="G54" s="112"/>
      <c r="H54" s="112"/>
    </row>
    <row r="55" spans="1:8" x14ac:dyDescent="0.2">
      <c r="A55" s="112"/>
      <c r="B55" s="112"/>
      <c r="C55" s="112"/>
      <c r="D55" s="112"/>
      <c r="E55" s="112"/>
      <c r="F55" s="112"/>
      <c r="G55" s="112"/>
      <c r="H55" s="112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M1" zoomScaleNormal="100" workbookViewId="0">
      <selection activeCell="Q11" sqref="Q11:T11"/>
    </sheetView>
  </sheetViews>
  <sheetFormatPr defaultColWidth="9.140625"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8.140625" style="15" customWidth="1"/>
    <col min="16" max="16" width="28" style="15" bestFit="1" customWidth="1"/>
    <col min="17" max="17" width="9.140625" style="15"/>
    <col min="18" max="18" width="11.42578125" style="15" bestFit="1" customWidth="1"/>
    <col min="19" max="19" width="25.42578125" style="15" bestFit="1" customWidth="1"/>
    <col min="20" max="20" width="11.85546875" style="15" bestFit="1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61" t="s">
        <v>63</v>
      </c>
      <c r="B1" s="62"/>
      <c r="C1" s="62"/>
      <c r="D1" s="63"/>
      <c r="E1" s="64"/>
      <c r="F1" s="63"/>
      <c r="G1" s="62"/>
      <c r="H1" s="62"/>
      <c r="I1" s="62"/>
      <c r="J1" s="62"/>
      <c r="K1" s="62"/>
      <c r="L1" s="62"/>
      <c r="M1" s="62"/>
      <c r="N1" s="15"/>
    </row>
    <row r="2" spans="1:24" x14ac:dyDescent="0.2">
      <c r="A2" s="15"/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4"/>
      <c r="N2" s="15"/>
    </row>
    <row r="3" spans="1:24" ht="13.5" thickBot="1" x14ac:dyDescent="0.25">
      <c r="A3" s="15"/>
      <c r="B3" s="64"/>
      <c r="C3" s="64"/>
      <c r="D3" s="64"/>
      <c r="E3" s="64"/>
      <c r="F3" s="64"/>
      <c r="G3" s="64"/>
      <c r="H3" s="64"/>
      <c r="I3" s="64"/>
      <c r="J3" s="66"/>
      <c r="K3" s="66"/>
      <c r="L3" s="66"/>
      <c r="M3" s="66"/>
      <c r="N3" s="15"/>
    </row>
    <row r="4" spans="1:24" ht="90.75" customHeight="1" x14ac:dyDescent="0.2">
      <c r="A4" s="67" t="s">
        <v>60</v>
      </c>
      <c r="B4" s="68" t="s">
        <v>59</v>
      </c>
      <c r="C4" s="68" t="s">
        <v>58</v>
      </c>
      <c r="D4" s="68" t="s">
        <v>57</v>
      </c>
      <c r="E4" s="68" t="s">
        <v>56</v>
      </c>
      <c r="F4" s="68" t="s">
        <v>55</v>
      </c>
      <c r="G4" s="68" t="s">
        <v>54</v>
      </c>
      <c r="H4" s="68" t="s">
        <v>53</v>
      </c>
      <c r="I4" s="68" t="s">
        <v>52</v>
      </c>
      <c r="J4" s="68" t="s">
        <v>51</v>
      </c>
      <c r="K4" s="68" t="s">
        <v>50</v>
      </c>
      <c r="L4" s="68" t="s">
        <v>49</v>
      </c>
      <c r="M4" s="69" t="s">
        <v>48</v>
      </c>
      <c r="N4" s="70" t="s">
        <v>47</v>
      </c>
      <c r="O4" s="16"/>
      <c r="P4" s="16"/>
      <c r="Q4" s="16"/>
      <c r="R4" s="16"/>
      <c r="W4" s="16"/>
      <c r="X4" s="16"/>
    </row>
    <row r="5" spans="1:24" x14ac:dyDescent="0.2">
      <c r="A5" s="71" t="s">
        <v>46</v>
      </c>
      <c r="B5" s="72"/>
      <c r="C5" s="72"/>
      <c r="D5" s="72"/>
      <c r="E5" s="72"/>
      <c r="F5" s="72"/>
      <c r="G5" s="72"/>
      <c r="H5" s="72"/>
      <c r="I5" s="72"/>
      <c r="J5" s="73">
        <f>((Q13+R13+S13)+(Q14+R14+S14)+(Q15+R15+S15))/3</f>
        <v>5.4663166666666667</v>
      </c>
      <c r="K5" s="74">
        <f>((Q18+Q19)/2)+(Q21+Q22+Q23)</f>
        <v>0.1134</v>
      </c>
      <c r="L5" s="14" t="s">
        <v>8</v>
      </c>
      <c r="M5" s="74">
        <f>((T13)+(T14)+(T15))/3</f>
        <v>5.2594333333333338</v>
      </c>
      <c r="N5" s="75"/>
      <c r="O5" s="6"/>
      <c r="P5" s="6"/>
    </row>
    <row r="6" spans="1:24" ht="12" customHeight="1" x14ac:dyDescent="0.2">
      <c r="A6" s="76" t="s">
        <v>45</v>
      </c>
      <c r="B6" s="77">
        <v>150</v>
      </c>
      <c r="C6" s="77">
        <v>900</v>
      </c>
      <c r="D6" s="39">
        <f t="shared" ref="D6:D10" si="0">B6/1000*0.75</f>
        <v>0.11249999999999999</v>
      </c>
      <c r="E6" s="78">
        <f t="shared" ref="E6:E40" si="1">D6*8760/12</f>
        <v>82.124999999999986</v>
      </c>
      <c r="F6" s="39">
        <f t="shared" ref="F6:F10" si="2">C6/1000*0.0714*0.75</f>
        <v>4.8195000000000009E-2</v>
      </c>
      <c r="G6" s="78">
        <f t="shared" ref="G6:G18" si="3">F6*8760/12*0.2489</f>
        <v>8.7568869150000026</v>
      </c>
      <c r="H6" s="79">
        <f t="shared" ref="H6:I18" si="4">F6+D6</f>
        <v>0.160695</v>
      </c>
      <c r="I6" s="80">
        <f t="shared" si="4"/>
        <v>90.881886914999995</v>
      </c>
      <c r="J6" s="81">
        <f t="shared" ref="J6:J18" si="5">+$H6*$J$5</f>
        <v>0.87840975674999999</v>
      </c>
      <c r="K6" s="81">
        <f t="shared" ref="K6:K18" si="6">+I6*$K$5</f>
        <v>10.306005976161</v>
      </c>
      <c r="L6" s="81">
        <f t="shared" ref="L6:L18" si="7">+K6+J6</f>
        <v>11.184415732910999</v>
      </c>
      <c r="M6" s="82">
        <f>+$H6*$M$5</f>
        <v>0.84516463950000009</v>
      </c>
      <c r="N6" s="44">
        <f t="shared" ref="N6:N18" si="8">M6+L6</f>
        <v>12.029580372410999</v>
      </c>
      <c r="O6" s="96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1.1712130090000001</v>
      </c>
      <c r="K7" s="42">
        <f t="shared" si="6"/>
        <v>13.741341301548003</v>
      </c>
      <c r="L7" s="42">
        <f t="shared" si="7"/>
        <v>14.912554310548003</v>
      </c>
      <c r="M7" s="43">
        <f t="shared" ref="M7:M18" si="9">+H7*$M$5</f>
        <v>1.1268861860000003</v>
      </c>
      <c r="N7" s="44">
        <f t="shared" si="8"/>
        <v>16.039440496548004</v>
      </c>
      <c r="O7" s="96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1.493288387</v>
      </c>
      <c r="K8" s="42">
        <f t="shared" si="6"/>
        <v>17.287013402064002</v>
      </c>
      <c r="L8" s="42">
        <f t="shared" si="7"/>
        <v>18.780301789064001</v>
      </c>
      <c r="M8" s="43">
        <f t="shared" si="9"/>
        <v>1.436771998</v>
      </c>
      <c r="N8" s="44">
        <f t="shared" si="8"/>
        <v>20.217073787064002</v>
      </c>
      <c r="O8" s="96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1.9910785142499996</v>
      </c>
      <c r="K9" s="42">
        <f t="shared" si="6"/>
        <v>23.826673727450999</v>
      </c>
      <c r="L9" s="42">
        <f t="shared" si="7"/>
        <v>25.817752241700997</v>
      </c>
      <c r="M9" s="43">
        <f t="shared" si="9"/>
        <v>1.9157222944999999</v>
      </c>
      <c r="N9" s="44">
        <f t="shared" si="8"/>
        <v>27.733474536200998</v>
      </c>
      <c r="O9" s="96"/>
      <c r="P9" s="7"/>
      <c r="Q9" s="17"/>
      <c r="R9" s="17"/>
      <c r="S9" s="18"/>
      <c r="U9" s="19"/>
      <c r="X9" s="17"/>
    </row>
    <row r="10" spans="1:24" ht="12.75" customHeight="1" x14ac:dyDescent="0.2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2.4009702695000006</v>
      </c>
      <c r="K10" s="42">
        <f t="shared" si="6"/>
        <v>27.703356153354001</v>
      </c>
      <c r="L10" s="42">
        <f t="shared" si="7"/>
        <v>30.104326422854001</v>
      </c>
      <c r="M10" s="43">
        <f t="shared" si="9"/>
        <v>2.3101009030000004</v>
      </c>
      <c r="N10" s="44">
        <f t="shared" si="8"/>
        <v>32.414427325854</v>
      </c>
      <c r="O10" s="96"/>
      <c r="P10" s="7"/>
      <c r="Q10" s="17"/>
      <c r="R10" s="17"/>
      <c r="S10" s="18"/>
      <c r="U10" s="19"/>
      <c r="X10" s="17"/>
    </row>
    <row r="11" spans="1:24" ht="12.75" customHeight="1" x14ac:dyDescent="0.2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2.6920122745200001</v>
      </c>
      <c r="K11" s="42">
        <f t="shared" ref="K11" si="16">+I11*$K$5</f>
        <v>30.99215321778744</v>
      </c>
      <c r="L11" s="42">
        <f t="shared" ref="L11" si="17">+K11+J11</f>
        <v>33.684165492307443</v>
      </c>
      <c r="M11" s="43">
        <f t="shared" ref="M11" si="18">+H11*$M$5</f>
        <v>2.5901278600800004</v>
      </c>
      <c r="N11" s="44">
        <f t="shared" ref="N11" si="19">M11+L11</f>
        <v>36.274293352387446</v>
      </c>
      <c r="O11" s="96"/>
      <c r="P11" s="7"/>
      <c r="Q11" s="111" t="s">
        <v>110</v>
      </c>
      <c r="R11" s="111"/>
      <c r="S11" s="111"/>
      <c r="T11" s="111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39">
        <f t="shared" ref="D12:D18" si="20">B12/1000*0.75</f>
        <v>0.39375000000000004</v>
      </c>
      <c r="E12" s="40">
        <f t="shared" si="1"/>
        <v>287.43750000000006</v>
      </c>
      <c r="F12" s="39">
        <f t="shared" ref="F12:F18" si="21">C12/1000*0.0714*0.75</f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3.17688658875</v>
      </c>
      <c r="K12" s="42">
        <f t="shared" si="6"/>
        <v>36.457199629515003</v>
      </c>
      <c r="L12" s="42">
        <f t="shared" si="7"/>
        <v>39.634086218265004</v>
      </c>
      <c r="M12" s="43">
        <f t="shared" si="9"/>
        <v>3.0566511675000001</v>
      </c>
      <c r="N12" s="44">
        <f t="shared" si="8"/>
        <v>42.690737385765004</v>
      </c>
      <c r="O12" s="96"/>
      <c r="P12" s="7"/>
      <c r="Q12" s="56" t="s">
        <v>101</v>
      </c>
      <c r="R12" s="56" t="s">
        <v>100</v>
      </c>
      <c r="S12" s="57" t="s">
        <v>109</v>
      </c>
      <c r="T12" s="55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39">
        <f t="shared" si="20"/>
        <v>0.48750000000000004</v>
      </c>
      <c r="E13" s="40">
        <f t="shared" si="1"/>
        <v>355.875</v>
      </c>
      <c r="F13" s="39">
        <f t="shared" si="21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3.9528029080000007</v>
      </c>
      <c r="K13" s="42">
        <f t="shared" si="6"/>
        <v>45.211043105675998</v>
      </c>
      <c r="L13" s="42">
        <f t="shared" si="7"/>
        <v>49.163846013676</v>
      </c>
      <c r="M13" s="43">
        <f t="shared" si="9"/>
        <v>3.8032014320000007</v>
      </c>
      <c r="N13" s="44">
        <f t="shared" si="8"/>
        <v>52.967047445676002</v>
      </c>
      <c r="O13" s="96"/>
      <c r="P13" s="55" t="s">
        <v>97</v>
      </c>
      <c r="Q13" s="54">
        <v>1.9910000000000001E-2</v>
      </c>
      <c r="R13" s="53">
        <v>3.1059000000000001</v>
      </c>
      <c r="S13" s="53">
        <v>1.9643999999999999</v>
      </c>
      <c r="T13" s="58">
        <v>5.6064999999999996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39">
        <f t="shared" si="20"/>
        <v>0.49875000000000003</v>
      </c>
      <c r="E14" s="40">
        <f t="shared" si="1"/>
        <v>364.08750000000003</v>
      </c>
      <c r="F14" s="39">
        <f t="shared" si="21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4.0424002112200004</v>
      </c>
      <c r="K14" s="42">
        <f t="shared" si="6"/>
        <v>46.248263909799846</v>
      </c>
      <c r="L14" s="42">
        <f t="shared" si="7"/>
        <v>50.290664121019844</v>
      </c>
      <c r="M14" s="43">
        <f t="shared" si="9"/>
        <v>3.8894077518800003</v>
      </c>
      <c r="N14" s="44">
        <f t="shared" si="8"/>
        <v>54.180071872899845</v>
      </c>
      <c r="O14" s="96"/>
      <c r="P14" s="55" t="s">
        <v>98</v>
      </c>
      <c r="Q14" s="54">
        <v>2.128E-2</v>
      </c>
      <c r="R14" s="53">
        <v>3.2248000000000001</v>
      </c>
      <c r="S14" s="53">
        <v>2.0994999999999999</v>
      </c>
      <c r="T14" s="58">
        <v>5.1311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39">
        <f t="shared" si="20"/>
        <v>0.52200000000000002</v>
      </c>
      <c r="E15" s="40">
        <f t="shared" si="1"/>
        <v>381.06</v>
      </c>
      <c r="F15" s="39">
        <f t="shared" si="21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4.2292072102500002</v>
      </c>
      <c r="K15" s="42">
        <f t="shared" si="6"/>
        <v>48.398032431063001</v>
      </c>
      <c r="L15" s="42">
        <f t="shared" si="7"/>
        <v>52.627239641313004</v>
      </c>
      <c r="M15" s="43">
        <f t="shared" si="9"/>
        <v>4.0691446785000007</v>
      </c>
      <c r="N15" s="44">
        <f t="shared" si="8"/>
        <v>56.696384319813006</v>
      </c>
      <c r="O15" s="96"/>
      <c r="P15" s="55" t="s">
        <v>99</v>
      </c>
      <c r="Q15" s="54">
        <v>2.3959999999999999E-2</v>
      </c>
      <c r="R15" s="53">
        <v>3.5749</v>
      </c>
      <c r="S15" s="53">
        <v>2.3643000000000001</v>
      </c>
      <c r="T15" s="58">
        <v>5.0407000000000002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39">
        <f t="shared" si="20"/>
        <v>0.56099999999999994</v>
      </c>
      <c r="E16" s="40">
        <f t="shared" si="1"/>
        <v>409.53</v>
      </c>
      <c r="F16" s="39">
        <f t="shared" si="21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4.5448460003750002</v>
      </c>
      <c r="K16" s="42">
        <f t="shared" si="6"/>
        <v>52.012709144014501</v>
      </c>
      <c r="L16" s="42">
        <f t="shared" si="7"/>
        <v>56.557555144389504</v>
      </c>
      <c r="M16" s="43">
        <f t="shared" si="9"/>
        <v>4.3728375077500008</v>
      </c>
      <c r="N16" s="44">
        <f t="shared" si="8"/>
        <v>60.930392652139503</v>
      </c>
      <c r="O16" s="96"/>
      <c r="P16" s="55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39">
        <f t="shared" si="20"/>
        <v>0.60000000000000009</v>
      </c>
      <c r="E17" s="40">
        <f t="shared" si="1"/>
        <v>438.00000000000006</v>
      </c>
      <c r="F17" s="39">
        <f t="shared" si="21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4.860484790500001</v>
      </c>
      <c r="K17" s="42">
        <f t="shared" si="6"/>
        <v>55.627385856966008</v>
      </c>
      <c r="L17" s="42">
        <f t="shared" si="7"/>
        <v>60.487870647466011</v>
      </c>
      <c r="M17" s="43">
        <f t="shared" si="9"/>
        <v>4.6765303370000009</v>
      </c>
      <c r="N17" s="44">
        <f t="shared" si="8"/>
        <v>65.164400984466013</v>
      </c>
      <c r="O17" s="96"/>
      <c r="P17" s="55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39">
        <f t="shared" si="20"/>
        <v>0.75</v>
      </c>
      <c r="E18" s="40">
        <f t="shared" si="1"/>
        <v>547.5</v>
      </c>
      <c r="F18" s="39">
        <f t="shared" si="21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6.0316977994999998</v>
      </c>
      <c r="K18" s="42">
        <f t="shared" si="6"/>
        <v>69.368727158514005</v>
      </c>
      <c r="L18" s="42">
        <f t="shared" si="7"/>
        <v>75.400424958014</v>
      </c>
      <c r="M18" s="43">
        <f t="shared" si="9"/>
        <v>5.8034165230000001</v>
      </c>
      <c r="N18" s="44">
        <f t="shared" si="8"/>
        <v>81.203841481013995</v>
      </c>
      <c r="O18" s="96"/>
      <c r="P18" s="55" t="s">
        <v>103</v>
      </c>
      <c r="Q18" s="108">
        <v>0.10100000000000001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55" t="s">
        <v>104</v>
      </c>
      <c r="Q19" s="108">
        <v>0.11799999999999999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39">
        <f t="shared" ref="D20:D40" si="22">B20/1000*0.75</f>
        <v>6.225E-2</v>
      </c>
      <c r="E20" s="40">
        <f t="shared" si="1"/>
        <v>45.442499999999995</v>
      </c>
      <c r="F20" s="39">
        <f t="shared" ref="F20:F40" si="23">C20/1000*0.0714*0.75</f>
        <v>2.1420000000000002E-2</v>
      </c>
      <c r="G20" s="40">
        <f t="shared" ref="G20:G40" si="24">F20*8760/12*0.2489</f>
        <v>3.8919497400000007</v>
      </c>
      <c r="H20" s="39">
        <f t="shared" ref="H20:I40" si="25">F20+D20</f>
        <v>8.3669999999999994E-2</v>
      </c>
      <c r="I20" s="41">
        <f t="shared" si="25"/>
        <v>49.334449739999997</v>
      </c>
      <c r="J20" s="42">
        <f t="shared" ref="J20:J40" si="26">+$H20*$J$5</f>
        <v>0.45736671549999997</v>
      </c>
      <c r="K20" s="42">
        <f t="shared" ref="K20:K40" si="27">+I20*$K$5</f>
        <v>5.5945266005159997</v>
      </c>
      <c r="L20" s="42">
        <f t="shared" ref="L20:L40" si="28">+K20+J20</f>
        <v>6.0518933160159998</v>
      </c>
      <c r="M20" s="43">
        <f t="shared" ref="M20:M40" si="29">+H20*$M$5</f>
        <v>0.440056787</v>
      </c>
      <c r="N20" s="44">
        <f t="shared" ref="N20:N40" si="30">M20+L20</f>
        <v>6.4919501030159994</v>
      </c>
      <c r="O20" s="96"/>
      <c r="P20" s="55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39">
        <f t="shared" si="22"/>
        <v>9.375E-2</v>
      </c>
      <c r="E21" s="40">
        <f t="shared" si="1"/>
        <v>68.4375</v>
      </c>
      <c r="F21" s="39">
        <f t="shared" si="23"/>
        <v>3.4807500000000005E-2</v>
      </c>
      <c r="G21" s="40">
        <f t="shared" si="24"/>
        <v>6.324418327500001</v>
      </c>
      <c r="H21" s="39">
        <f t="shared" si="25"/>
        <v>0.12855749999999999</v>
      </c>
      <c r="I21" s="41">
        <f t="shared" si="25"/>
        <v>74.761918327499998</v>
      </c>
      <c r="J21" s="42">
        <f t="shared" si="26"/>
        <v>0.70273600487499999</v>
      </c>
      <c r="K21" s="42">
        <f t="shared" si="27"/>
        <v>8.4780015383384999</v>
      </c>
      <c r="L21" s="42">
        <f t="shared" si="28"/>
        <v>9.1807375432134997</v>
      </c>
      <c r="M21" s="43">
        <f t="shared" si="29"/>
        <v>0.67613960075000001</v>
      </c>
      <c r="N21" s="44">
        <f t="shared" si="30"/>
        <v>9.8568771439634997</v>
      </c>
      <c r="O21" s="96"/>
      <c r="P21" s="55" t="s">
        <v>105</v>
      </c>
      <c r="Q21" s="53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39">
        <f t="shared" si="22"/>
        <v>0.1875</v>
      </c>
      <c r="E22" s="40">
        <f t="shared" si="1"/>
        <v>136.875</v>
      </c>
      <c r="F22" s="39">
        <f t="shared" si="23"/>
        <v>6.961500000000001E-2</v>
      </c>
      <c r="G22" s="40">
        <f t="shared" si="24"/>
        <v>12.648836655000002</v>
      </c>
      <c r="H22" s="39">
        <f t="shared" si="25"/>
        <v>0.25711499999999998</v>
      </c>
      <c r="I22" s="41">
        <f t="shared" si="25"/>
        <v>149.523836655</v>
      </c>
      <c r="J22" s="42">
        <f t="shared" si="26"/>
        <v>1.40547200975</v>
      </c>
      <c r="K22" s="42">
        <f t="shared" si="27"/>
        <v>16.956003076677</v>
      </c>
      <c r="L22" s="42">
        <f t="shared" si="28"/>
        <v>18.361475086426999</v>
      </c>
      <c r="M22" s="43">
        <f t="shared" si="29"/>
        <v>1.3522792015</v>
      </c>
      <c r="N22" s="44">
        <f t="shared" si="30"/>
        <v>19.713754287926999</v>
      </c>
      <c r="O22" s="96"/>
      <c r="P22" s="55" t="s">
        <v>106</v>
      </c>
      <c r="Q22" s="53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39">
        <f t="shared" si="22"/>
        <v>0.22499999999999998</v>
      </c>
      <c r="E23" s="40">
        <f t="shared" si="1"/>
        <v>164.24999999999997</v>
      </c>
      <c r="F23" s="39">
        <f t="shared" si="23"/>
        <v>9.6390000000000017E-2</v>
      </c>
      <c r="G23" s="40">
        <f t="shared" si="24"/>
        <v>17.513773830000005</v>
      </c>
      <c r="H23" s="39">
        <f t="shared" si="25"/>
        <v>0.32139000000000001</v>
      </c>
      <c r="I23" s="41">
        <f t="shared" si="25"/>
        <v>181.76377382999999</v>
      </c>
      <c r="J23" s="42">
        <f t="shared" si="26"/>
        <v>1.7568195135</v>
      </c>
      <c r="K23" s="42">
        <f t="shared" si="27"/>
        <v>20.612011952322</v>
      </c>
      <c r="L23" s="42">
        <f t="shared" si="28"/>
        <v>22.368831465821998</v>
      </c>
      <c r="M23" s="43">
        <f t="shared" si="29"/>
        <v>1.6903292790000002</v>
      </c>
      <c r="N23" s="44">
        <f t="shared" si="30"/>
        <v>24.059160744821998</v>
      </c>
      <c r="O23" s="96"/>
      <c r="P23" s="55" t="s">
        <v>107</v>
      </c>
      <c r="Q23" s="53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39">
        <f t="shared" si="22"/>
        <v>0.30000000000000004</v>
      </c>
      <c r="E24" s="40">
        <f t="shared" si="1"/>
        <v>219.00000000000003</v>
      </c>
      <c r="F24" s="39">
        <f t="shared" si="23"/>
        <v>0.12852000000000002</v>
      </c>
      <c r="G24" s="40">
        <f t="shared" si="24"/>
        <v>23.351698440000007</v>
      </c>
      <c r="H24" s="39">
        <f t="shared" si="25"/>
        <v>0.42852000000000007</v>
      </c>
      <c r="I24" s="41">
        <f t="shared" si="25"/>
        <v>242.35169844000004</v>
      </c>
      <c r="J24" s="42">
        <f t="shared" si="26"/>
        <v>2.3424260180000003</v>
      </c>
      <c r="K24" s="42">
        <f t="shared" si="27"/>
        <v>27.482682603096006</v>
      </c>
      <c r="L24" s="42">
        <f t="shared" si="28"/>
        <v>29.825108621096007</v>
      </c>
      <c r="M24" s="43">
        <f t="shared" si="29"/>
        <v>2.2537723720000007</v>
      </c>
      <c r="N24" s="44">
        <f t="shared" si="30"/>
        <v>32.078880993096007</v>
      </c>
      <c r="O24" s="96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39">
        <f t="shared" si="22"/>
        <v>0.44999999999999996</v>
      </c>
      <c r="E25" s="40">
        <f t="shared" si="1"/>
        <v>328.49999999999994</v>
      </c>
      <c r="F25" s="39">
        <f t="shared" si="23"/>
        <v>0.18207000000000001</v>
      </c>
      <c r="G25" s="40">
        <f t="shared" si="24"/>
        <v>33.081572790000003</v>
      </c>
      <c r="H25" s="39">
        <f t="shared" si="25"/>
        <v>0.63206999999999991</v>
      </c>
      <c r="I25" s="41">
        <f t="shared" si="25"/>
        <v>361.58157278999994</v>
      </c>
      <c r="J25" s="42">
        <f t="shared" si="26"/>
        <v>3.4550947754999997</v>
      </c>
      <c r="K25" s="42">
        <f t="shared" si="27"/>
        <v>41.003350354385994</v>
      </c>
      <c r="L25" s="42">
        <f t="shared" si="28"/>
        <v>44.458445129885995</v>
      </c>
      <c r="M25" s="43">
        <f t="shared" si="29"/>
        <v>3.3243300269999998</v>
      </c>
      <c r="N25" s="44">
        <f t="shared" si="30"/>
        <v>47.782775156885997</v>
      </c>
      <c r="O25" s="96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39">
        <f t="shared" si="22"/>
        <v>0.52499999999999991</v>
      </c>
      <c r="E26" s="40">
        <f t="shared" si="1"/>
        <v>383.24999999999994</v>
      </c>
      <c r="F26" s="39">
        <f t="shared" si="23"/>
        <v>0.24097500000000002</v>
      </c>
      <c r="G26" s="40">
        <f t="shared" si="24"/>
        <v>43.784434575000006</v>
      </c>
      <c r="H26" s="39">
        <f t="shared" si="25"/>
        <v>0.76597499999999996</v>
      </c>
      <c r="I26" s="41">
        <f t="shared" si="25"/>
        <v>427.03443457499998</v>
      </c>
      <c r="J26" s="42">
        <f t="shared" si="26"/>
        <v>4.1870619087499996</v>
      </c>
      <c r="K26" s="42">
        <f t="shared" si="27"/>
        <v>48.425704880805</v>
      </c>
      <c r="L26" s="42">
        <f t="shared" si="28"/>
        <v>52.612766789554996</v>
      </c>
      <c r="M26" s="43">
        <f t="shared" si="29"/>
        <v>4.0285944475000006</v>
      </c>
      <c r="N26" s="44">
        <f t="shared" si="30"/>
        <v>56.641361237054994</v>
      </c>
      <c r="O26" s="96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39">
        <f t="shared" si="22"/>
        <v>0.57450000000000001</v>
      </c>
      <c r="E27" s="40">
        <f t="shared" si="1"/>
        <v>419.38499999999999</v>
      </c>
      <c r="F27" s="39">
        <f t="shared" si="23"/>
        <v>0.25527285000000005</v>
      </c>
      <c r="G27" s="40">
        <f t="shared" si="24"/>
        <v>46.382311026450004</v>
      </c>
      <c r="H27" s="39">
        <f t="shared" si="25"/>
        <v>0.82977285000000012</v>
      </c>
      <c r="I27" s="41">
        <f t="shared" si="25"/>
        <v>465.76731102644999</v>
      </c>
      <c r="J27" s="42">
        <f t="shared" si="26"/>
        <v>4.5358011595025003</v>
      </c>
      <c r="K27" s="42">
        <f t="shared" si="27"/>
        <v>52.818013070399431</v>
      </c>
      <c r="L27" s="42">
        <f t="shared" si="28"/>
        <v>57.353814229901928</v>
      </c>
      <c r="M27" s="43">
        <f t="shared" si="29"/>
        <v>4.3641349863850012</v>
      </c>
      <c r="N27" s="44">
        <f t="shared" si="30"/>
        <v>61.717949216286932</v>
      </c>
      <c r="O27" s="96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39">
        <f t="shared" si="22"/>
        <v>0.62474999999999992</v>
      </c>
      <c r="E28" s="40">
        <f t="shared" si="1"/>
        <v>456.06749999999994</v>
      </c>
      <c r="F28" s="39">
        <f t="shared" si="23"/>
        <v>0.26951715000000004</v>
      </c>
      <c r="G28" s="40">
        <f t="shared" si="24"/>
        <v>48.97045760355001</v>
      </c>
      <c r="H28" s="39">
        <f t="shared" si="25"/>
        <v>0.8942671499999999</v>
      </c>
      <c r="I28" s="41">
        <f t="shared" si="25"/>
        <v>505.03795760354996</v>
      </c>
      <c r="J28" s="42">
        <f t="shared" si="26"/>
        <v>4.8883474264974991</v>
      </c>
      <c r="K28" s="42">
        <f t="shared" si="27"/>
        <v>57.271304392242563</v>
      </c>
      <c r="L28" s="42">
        <f t="shared" si="28"/>
        <v>62.159651818740059</v>
      </c>
      <c r="M28" s="43">
        <f t="shared" si="29"/>
        <v>4.7033384576149997</v>
      </c>
      <c r="N28" s="44">
        <f t="shared" si="30"/>
        <v>66.862990276355063</v>
      </c>
      <c r="O28" s="96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39">
        <f t="shared" si="22"/>
        <v>0.67500000000000004</v>
      </c>
      <c r="E29" s="40">
        <f t="shared" si="1"/>
        <v>492.75</v>
      </c>
      <c r="F29" s="39">
        <f t="shared" si="23"/>
        <v>0.28381500000000004</v>
      </c>
      <c r="G29" s="40">
        <f t="shared" si="24"/>
        <v>51.568334055000015</v>
      </c>
      <c r="H29" s="39">
        <f t="shared" si="25"/>
        <v>0.95881500000000008</v>
      </c>
      <c r="I29" s="41">
        <f t="shared" si="25"/>
        <v>544.31833405500004</v>
      </c>
      <c r="J29" s="42">
        <f t="shared" si="26"/>
        <v>5.2411864147500005</v>
      </c>
      <c r="K29" s="42">
        <f t="shared" si="27"/>
        <v>61.725699081837007</v>
      </c>
      <c r="L29" s="42">
        <f t="shared" si="28"/>
        <v>66.966885496587011</v>
      </c>
      <c r="M29" s="43">
        <f t="shared" si="29"/>
        <v>5.0428235715000014</v>
      </c>
      <c r="N29" s="44">
        <f t="shared" si="30"/>
        <v>72.009709068087005</v>
      </c>
      <c r="O29" s="96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39">
        <f t="shared" si="22"/>
        <v>0.82500000000000007</v>
      </c>
      <c r="E30" s="40">
        <f t="shared" si="1"/>
        <v>602.25000000000011</v>
      </c>
      <c r="F30" s="39">
        <f t="shared" si="23"/>
        <v>0.33736500000000003</v>
      </c>
      <c r="G30" s="40">
        <f t="shared" si="24"/>
        <v>61.298208405000011</v>
      </c>
      <c r="H30" s="39">
        <f t="shared" si="25"/>
        <v>1.1623650000000001</v>
      </c>
      <c r="I30" s="41">
        <f t="shared" si="25"/>
        <v>663.54820840500008</v>
      </c>
      <c r="J30" s="42">
        <f t="shared" si="26"/>
        <v>6.3538551722500003</v>
      </c>
      <c r="K30" s="42">
        <f t="shared" si="27"/>
        <v>75.246366833127013</v>
      </c>
      <c r="L30" s="42">
        <f t="shared" si="28"/>
        <v>81.60022200537702</v>
      </c>
      <c r="M30" s="43">
        <f t="shared" si="29"/>
        <v>6.1133812265000014</v>
      </c>
      <c r="N30" s="44">
        <f t="shared" si="30"/>
        <v>87.713603231877016</v>
      </c>
      <c r="O30" s="96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39">
        <f t="shared" si="22"/>
        <v>1.5562500000000001</v>
      </c>
      <c r="E31" s="40">
        <f t="shared" si="1"/>
        <v>1136.0625000000002</v>
      </c>
      <c r="F31" s="39">
        <f t="shared" si="23"/>
        <v>0.38957625000000007</v>
      </c>
      <c r="G31" s="40">
        <f t="shared" si="24"/>
        <v>70.784835896250001</v>
      </c>
      <c r="H31" s="39">
        <f t="shared" si="25"/>
        <v>1.9458262500000001</v>
      </c>
      <c r="I31" s="41">
        <f t="shared" si="25"/>
        <v>1206.8473358962501</v>
      </c>
      <c r="J31" s="42">
        <f t="shared" si="26"/>
        <v>10.636502460812501</v>
      </c>
      <c r="K31" s="42">
        <f t="shared" si="27"/>
        <v>136.85648789063475</v>
      </c>
      <c r="L31" s="42">
        <f t="shared" si="28"/>
        <v>147.49299035144725</v>
      </c>
      <c r="M31" s="43">
        <f t="shared" si="29"/>
        <v>10.233943440125001</v>
      </c>
      <c r="N31" s="44">
        <f t="shared" si="30"/>
        <v>157.72693379157224</v>
      </c>
      <c r="O31" s="96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39">
        <f t="shared" si="22"/>
        <v>1.7999999999999998</v>
      </c>
      <c r="E32" s="40">
        <f t="shared" si="1"/>
        <v>1313.9999999999998</v>
      </c>
      <c r="F32" s="39">
        <f t="shared" si="23"/>
        <v>0.40698000000000001</v>
      </c>
      <c r="G32" s="40">
        <f t="shared" si="24"/>
        <v>73.947045059999994</v>
      </c>
      <c r="H32" s="39">
        <f t="shared" si="25"/>
        <v>2.2069799999999997</v>
      </c>
      <c r="I32" s="41">
        <f t="shared" si="25"/>
        <v>1387.9470450599997</v>
      </c>
      <c r="J32" s="42">
        <f t="shared" si="26"/>
        <v>12.064051556999999</v>
      </c>
      <c r="K32" s="42">
        <f t="shared" si="27"/>
        <v>157.39319490980398</v>
      </c>
      <c r="L32" s="42">
        <f t="shared" si="28"/>
        <v>169.45724646680398</v>
      </c>
      <c r="M32" s="43">
        <f t="shared" si="29"/>
        <v>11.607464177999999</v>
      </c>
      <c r="N32" s="44">
        <f t="shared" si="30"/>
        <v>181.06471064480397</v>
      </c>
      <c r="O32" s="96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39">
        <f t="shared" si="22"/>
        <v>2.25</v>
      </c>
      <c r="E33" s="40">
        <f t="shared" si="1"/>
        <v>1642.5</v>
      </c>
      <c r="F33" s="39">
        <f t="shared" si="23"/>
        <v>0.64260000000000006</v>
      </c>
      <c r="G33" s="40">
        <f t="shared" si="24"/>
        <v>116.75849220000001</v>
      </c>
      <c r="H33" s="39">
        <f t="shared" si="25"/>
        <v>2.8925999999999998</v>
      </c>
      <c r="I33" s="41">
        <f t="shared" si="25"/>
        <v>1759.2584922000001</v>
      </c>
      <c r="J33" s="42">
        <f t="shared" si="26"/>
        <v>15.811867589999999</v>
      </c>
      <c r="K33" s="42">
        <f t="shared" si="27"/>
        <v>199.49991301548002</v>
      </c>
      <c r="L33" s="42">
        <f t="shared" si="28"/>
        <v>215.31178060548001</v>
      </c>
      <c r="M33" s="43">
        <f t="shared" si="29"/>
        <v>15.21343686</v>
      </c>
      <c r="N33" s="44">
        <f t="shared" si="30"/>
        <v>230.52521746548001</v>
      </c>
      <c r="O33" s="96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39">
        <f t="shared" si="22"/>
        <v>2.5499999999999998</v>
      </c>
      <c r="E34" s="40">
        <f t="shared" si="1"/>
        <v>1861.5</v>
      </c>
      <c r="F34" s="39">
        <f t="shared" si="23"/>
        <v>0.69615000000000005</v>
      </c>
      <c r="G34" s="40">
        <f t="shared" si="24"/>
        <v>126.48836655000001</v>
      </c>
      <c r="H34" s="39">
        <f t="shared" si="25"/>
        <v>3.2461500000000001</v>
      </c>
      <c r="I34" s="41">
        <f t="shared" si="25"/>
        <v>1987.9883665499999</v>
      </c>
      <c r="J34" s="42">
        <f t="shared" si="26"/>
        <v>17.7444838475</v>
      </c>
      <c r="K34" s="42">
        <f t="shared" si="27"/>
        <v>225.43788076676998</v>
      </c>
      <c r="L34" s="42">
        <f t="shared" si="28"/>
        <v>243.18236461426997</v>
      </c>
      <c r="M34" s="43">
        <f t="shared" si="29"/>
        <v>17.072909515000003</v>
      </c>
      <c r="N34" s="44">
        <f t="shared" si="30"/>
        <v>260.25527412926999</v>
      </c>
      <c r="O34" s="96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39">
        <f t="shared" si="22"/>
        <v>3.375</v>
      </c>
      <c r="E35" s="40">
        <f t="shared" si="1"/>
        <v>2463.75</v>
      </c>
      <c r="F35" s="39">
        <f t="shared" si="23"/>
        <v>0.96390000000000009</v>
      </c>
      <c r="G35" s="40">
        <f t="shared" si="24"/>
        <v>175.13773830000002</v>
      </c>
      <c r="H35" s="39">
        <f t="shared" si="25"/>
        <v>4.3388999999999998</v>
      </c>
      <c r="I35" s="41">
        <f t="shared" si="25"/>
        <v>2638.8877382999999</v>
      </c>
      <c r="J35" s="42">
        <f t="shared" si="26"/>
        <v>23.717801384999998</v>
      </c>
      <c r="K35" s="42">
        <f t="shared" si="27"/>
        <v>299.24986952322001</v>
      </c>
      <c r="L35" s="42">
        <f t="shared" si="28"/>
        <v>322.96767090821999</v>
      </c>
      <c r="M35" s="43">
        <f t="shared" si="29"/>
        <v>22.820155290000002</v>
      </c>
      <c r="N35" s="44">
        <f t="shared" si="30"/>
        <v>345.78782619821999</v>
      </c>
      <c r="O35" s="96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39">
        <f t="shared" si="22"/>
        <v>4.0500000000000007</v>
      </c>
      <c r="E36" s="40">
        <f t="shared" si="1"/>
        <v>2956.5000000000005</v>
      </c>
      <c r="F36" s="39">
        <f t="shared" si="23"/>
        <v>1.1245500000000002</v>
      </c>
      <c r="G36" s="40">
        <f t="shared" si="24"/>
        <v>204.32736135000002</v>
      </c>
      <c r="H36" s="39">
        <f t="shared" si="25"/>
        <v>5.1745500000000009</v>
      </c>
      <c r="I36" s="41">
        <f t="shared" si="25"/>
        <v>3160.8273613500005</v>
      </c>
      <c r="J36" s="42">
        <f t="shared" si="26"/>
        <v>28.285728907500005</v>
      </c>
      <c r="K36" s="42">
        <f t="shared" si="27"/>
        <v>358.43782277709005</v>
      </c>
      <c r="L36" s="42">
        <f t="shared" si="28"/>
        <v>386.72355168459006</v>
      </c>
      <c r="M36" s="43">
        <f t="shared" si="29"/>
        <v>27.215200755000009</v>
      </c>
      <c r="N36" s="44">
        <f t="shared" si="30"/>
        <v>413.93875243959008</v>
      </c>
      <c r="O36" s="96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39">
        <f t="shared" si="22"/>
        <v>4.875</v>
      </c>
      <c r="E37" s="40">
        <f t="shared" si="1"/>
        <v>3558.75</v>
      </c>
      <c r="F37" s="39">
        <f t="shared" si="23"/>
        <v>1.3387500000000001</v>
      </c>
      <c r="G37" s="40">
        <f t="shared" si="24"/>
        <v>243.24685875000003</v>
      </c>
      <c r="H37" s="39">
        <f t="shared" si="25"/>
        <v>6.2137500000000001</v>
      </c>
      <c r="I37" s="41">
        <f t="shared" si="25"/>
        <v>3801.9968587500002</v>
      </c>
      <c r="J37" s="42">
        <f t="shared" si="26"/>
        <v>33.966325187500004</v>
      </c>
      <c r="K37" s="42">
        <f t="shared" si="27"/>
        <v>431.14644378225</v>
      </c>
      <c r="L37" s="42">
        <f t="shared" si="28"/>
        <v>465.11276896974999</v>
      </c>
      <c r="M37" s="43">
        <f t="shared" si="29"/>
        <v>32.680803875000002</v>
      </c>
      <c r="N37" s="44">
        <f t="shared" si="30"/>
        <v>497.79357284474997</v>
      </c>
      <c r="O37" s="96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39">
        <f t="shared" si="22"/>
        <v>5.7750000000000004</v>
      </c>
      <c r="E38" s="40">
        <f t="shared" si="1"/>
        <v>4215.75</v>
      </c>
      <c r="F38" s="39">
        <f t="shared" si="23"/>
        <v>1.5529500000000001</v>
      </c>
      <c r="G38" s="40">
        <f t="shared" si="24"/>
        <v>282.16635615000007</v>
      </c>
      <c r="H38" s="39">
        <f t="shared" si="25"/>
        <v>7.3279500000000004</v>
      </c>
      <c r="I38" s="41">
        <f t="shared" si="25"/>
        <v>4497.91635615</v>
      </c>
      <c r="J38" s="42">
        <f t="shared" si="26"/>
        <v>40.056895217499999</v>
      </c>
      <c r="K38" s="42">
        <f t="shared" si="27"/>
        <v>510.06371478740999</v>
      </c>
      <c r="L38" s="42">
        <f t="shared" si="28"/>
        <v>550.12061000490996</v>
      </c>
      <c r="M38" s="43">
        <f t="shared" si="29"/>
        <v>38.540864495000008</v>
      </c>
      <c r="N38" s="44">
        <f t="shared" si="30"/>
        <v>588.66147449991001</v>
      </c>
      <c r="O38" s="97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39">
        <f t="shared" si="22"/>
        <v>7.125</v>
      </c>
      <c r="E39" s="40">
        <f t="shared" si="1"/>
        <v>5201.25</v>
      </c>
      <c r="F39" s="39">
        <f t="shared" si="23"/>
        <v>1.87425</v>
      </c>
      <c r="G39" s="40">
        <f t="shared" si="24"/>
        <v>340.54560225000006</v>
      </c>
      <c r="H39" s="39">
        <f t="shared" si="25"/>
        <v>8.99925</v>
      </c>
      <c r="I39" s="41">
        <f t="shared" si="25"/>
        <v>5541.7956022500002</v>
      </c>
      <c r="J39" s="42">
        <f t="shared" si="26"/>
        <v>49.192750262499999</v>
      </c>
      <c r="K39" s="42">
        <f t="shared" si="27"/>
        <v>628.43962129515</v>
      </c>
      <c r="L39" s="42">
        <f t="shared" si="28"/>
        <v>677.63237155765</v>
      </c>
      <c r="M39" s="43">
        <f t="shared" si="29"/>
        <v>47.330955425000006</v>
      </c>
      <c r="N39" s="44">
        <f t="shared" si="30"/>
        <v>724.96332698264996</v>
      </c>
      <c r="O39" s="97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83">
        <f t="shared" si="22"/>
        <v>8.25</v>
      </c>
      <c r="E40" s="84">
        <f t="shared" si="1"/>
        <v>6022.5</v>
      </c>
      <c r="F40" s="83">
        <f t="shared" si="23"/>
        <v>2.0884499999999999</v>
      </c>
      <c r="G40" s="84">
        <f t="shared" si="24"/>
        <v>379.46509965000001</v>
      </c>
      <c r="H40" s="83">
        <f t="shared" si="25"/>
        <v>10.33845</v>
      </c>
      <c r="I40" s="85">
        <f t="shared" si="25"/>
        <v>6401.9650996500004</v>
      </c>
      <c r="J40" s="86">
        <f t="shared" si="26"/>
        <v>56.513241542499998</v>
      </c>
      <c r="K40" s="86">
        <f t="shared" si="27"/>
        <v>725.98284230031004</v>
      </c>
      <c r="L40" s="86">
        <f t="shared" si="28"/>
        <v>782.49608384281009</v>
      </c>
      <c r="M40" s="101">
        <f t="shared" si="29"/>
        <v>54.374388545000002</v>
      </c>
      <c r="N40" s="102">
        <f t="shared" si="30"/>
        <v>836.87047238781008</v>
      </c>
      <c r="O40" s="97"/>
      <c r="P40" s="20"/>
      <c r="Q40" s="20"/>
      <c r="R40" s="20"/>
      <c r="S40" s="18"/>
      <c r="U40" s="19"/>
      <c r="X40" s="17"/>
    </row>
    <row r="41" spans="1:24" x14ac:dyDescent="0.2">
      <c r="A41" s="6"/>
      <c r="B41" s="64"/>
      <c r="C41" s="64"/>
      <c r="D41" s="64"/>
      <c r="E41" s="64"/>
      <c r="F41" s="64"/>
      <c r="G41" s="64"/>
      <c r="H41" s="87"/>
      <c r="I41" s="88"/>
      <c r="J41" s="89"/>
      <c r="K41" s="89"/>
      <c r="L41" s="89"/>
      <c r="M41" s="89"/>
      <c r="N41" s="15"/>
    </row>
    <row r="42" spans="1:24" x14ac:dyDescent="0.2">
      <c r="A42" s="15" t="s">
        <v>12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  <c r="M42" s="64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5"/>
      <c r="M43" s="64"/>
      <c r="N43" s="15"/>
    </row>
    <row r="44" spans="1:24" x14ac:dyDescent="0.2">
      <c r="A44" s="6" t="s">
        <v>10</v>
      </c>
      <c r="B44" s="64"/>
      <c r="C44" s="64"/>
      <c r="D44" s="64"/>
      <c r="E44" s="64" t="s">
        <v>8</v>
      </c>
      <c r="F44" s="64"/>
      <c r="G44" s="64"/>
      <c r="H44" s="64"/>
      <c r="I44" s="64"/>
      <c r="J44" s="64"/>
      <c r="K44" s="64"/>
      <c r="L44" s="65"/>
      <c r="M44" s="64"/>
      <c r="N44" s="15"/>
    </row>
    <row r="45" spans="1:24" x14ac:dyDescent="0.2">
      <c r="A45" s="6" t="s">
        <v>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5"/>
      <c r="M45" s="64"/>
      <c r="N45" s="15"/>
    </row>
    <row r="46" spans="1:24" x14ac:dyDescent="0.2">
      <c r="A46" s="15" t="s">
        <v>7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5"/>
      <c r="M46" s="64"/>
      <c r="N46" s="15"/>
    </row>
    <row r="47" spans="1:24" x14ac:dyDescent="0.2">
      <c r="A47" s="90" t="s">
        <v>62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5"/>
      <c r="M47" s="64"/>
      <c r="N47" s="15"/>
    </row>
    <row r="48" spans="1:24" x14ac:dyDescent="0.2">
      <c r="A48" s="91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5"/>
      <c r="M48" s="64"/>
      <c r="N48" s="15"/>
    </row>
    <row r="49" spans="1:14" x14ac:dyDescent="0.2">
      <c r="A49" s="15" t="s">
        <v>6</v>
      </c>
      <c r="B49" s="64"/>
      <c r="C49" s="15"/>
      <c r="D49" s="92"/>
      <c r="E49" s="92"/>
      <c r="F49" s="92"/>
      <c r="G49" s="92"/>
      <c r="H49" s="15"/>
      <c r="I49" s="15"/>
      <c r="J49" s="15"/>
      <c r="K49" s="15"/>
      <c r="L49" s="15"/>
      <c r="M49" s="58"/>
      <c r="N49" s="15"/>
    </row>
    <row r="50" spans="1:14" x14ac:dyDescent="0.2">
      <c r="A50" s="15" t="s">
        <v>5</v>
      </c>
      <c r="B50" s="64"/>
      <c r="C50" s="15"/>
      <c r="D50" s="92"/>
      <c r="E50" s="92"/>
      <c r="F50" s="92"/>
      <c r="G50" s="92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64"/>
      <c r="C51" s="64"/>
      <c r="D51" s="92"/>
      <c r="E51" s="92"/>
      <c r="F51" s="92"/>
      <c r="G51" s="92"/>
      <c r="H51" s="64"/>
      <c r="I51" s="64"/>
      <c r="J51" s="64"/>
      <c r="K51" s="64"/>
      <c r="L51" s="65"/>
      <c r="M51" s="64"/>
      <c r="N51" s="15"/>
    </row>
    <row r="52" spans="1:14" x14ac:dyDescent="0.2">
      <c r="A52" s="15" t="s">
        <v>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5"/>
      <c r="M52" s="93"/>
      <c r="N52" s="15"/>
    </row>
    <row r="53" spans="1:14" x14ac:dyDescent="0.2">
      <c r="A53" s="15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5"/>
      <c r="M53" s="64"/>
      <c r="N53" s="15"/>
    </row>
    <row r="54" spans="1:14" x14ac:dyDescent="0.2">
      <c r="A54" s="15" t="s">
        <v>2</v>
      </c>
      <c r="B54" s="64"/>
      <c r="C54" s="15"/>
      <c r="D54" s="92"/>
      <c r="E54" s="92"/>
      <c r="F54" s="92"/>
      <c r="G54" s="92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64"/>
      <c r="C55" s="15"/>
      <c r="D55" s="92"/>
      <c r="E55" s="92"/>
      <c r="F55" s="92"/>
      <c r="G55" s="92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64"/>
      <c r="C56" s="15"/>
      <c r="D56" s="92"/>
      <c r="E56" s="92"/>
      <c r="F56" s="92"/>
      <c r="G56" s="92"/>
      <c r="H56" s="15"/>
      <c r="I56" s="15"/>
      <c r="J56" s="15"/>
      <c r="K56" s="15"/>
      <c r="L56" s="15"/>
      <c r="M56" s="15"/>
      <c r="N56" s="15"/>
    </row>
    <row r="57" spans="1:14" x14ac:dyDescent="0.2">
      <c r="A57" s="15"/>
      <c r="B57" s="64"/>
      <c r="C57" s="15"/>
      <c r="D57" s="92"/>
      <c r="E57" s="92"/>
      <c r="F57" s="92"/>
      <c r="G57" s="92"/>
      <c r="H57" s="15"/>
      <c r="I57" s="15"/>
      <c r="J57" s="15"/>
      <c r="K57" s="15"/>
      <c r="L57" s="15"/>
      <c r="M57" s="15"/>
      <c r="N57" s="15"/>
    </row>
    <row r="58" spans="1:14" x14ac:dyDescent="0.2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mergeCells count="1">
    <mergeCell ref="Q11:T11"/>
  </mergeCells>
  <pageMargins left="0.7" right="0.7" top="0.75" bottom="0.75" header="0.3" footer="0.3"/>
  <pageSetup scale="4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K1" zoomScale="90" zoomScaleNormal="90" workbookViewId="0">
      <selection activeCell="P6" sqref="P6"/>
    </sheetView>
  </sheetViews>
  <sheetFormatPr defaultColWidth="9.140625"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9.140625" style="15"/>
    <col min="16" max="16" width="28" style="15" bestFit="1" customWidth="1"/>
    <col min="17" max="17" width="9.140625" style="15"/>
    <col min="18" max="18" width="8.5703125" style="15" bestFit="1" customWidth="1"/>
    <col min="19" max="19" width="20" style="15" bestFit="1" customWidth="1"/>
    <col min="20" max="20" width="16.5703125" style="15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61" t="s">
        <v>66</v>
      </c>
      <c r="B1" s="62"/>
      <c r="C1" s="62"/>
      <c r="D1" s="63"/>
      <c r="E1" s="64"/>
      <c r="F1" s="63"/>
      <c r="G1" s="62"/>
      <c r="H1" s="62"/>
      <c r="I1" s="62"/>
      <c r="J1" s="62"/>
      <c r="K1" s="62"/>
      <c r="L1" s="62"/>
      <c r="M1" s="62"/>
      <c r="N1" s="15"/>
    </row>
    <row r="2" spans="1:24" x14ac:dyDescent="0.2">
      <c r="A2" s="15"/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4"/>
      <c r="N2" s="15"/>
    </row>
    <row r="3" spans="1:24" ht="13.5" thickBot="1" x14ac:dyDescent="0.25">
      <c r="A3" s="15"/>
      <c r="B3" s="64"/>
      <c r="C3" s="64"/>
      <c r="D3" s="64"/>
      <c r="E3" s="64"/>
      <c r="F3" s="64"/>
      <c r="G3" s="64"/>
      <c r="H3" s="64"/>
      <c r="I3" s="64"/>
      <c r="J3" s="66"/>
      <c r="K3" s="66"/>
      <c r="L3" s="66"/>
      <c r="M3" s="66"/>
      <c r="N3" s="15"/>
    </row>
    <row r="4" spans="1:24" ht="90.75" customHeight="1" x14ac:dyDescent="0.2">
      <c r="A4" s="67" t="s">
        <v>60</v>
      </c>
      <c r="B4" s="68" t="s">
        <v>59</v>
      </c>
      <c r="C4" s="68" t="s">
        <v>58</v>
      </c>
      <c r="D4" s="68" t="s">
        <v>57</v>
      </c>
      <c r="E4" s="68" t="s">
        <v>56</v>
      </c>
      <c r="F4" s="68" t="s">
        <v>55</v>
      </c>
      <c r="G4" s="68" t="s">
        <v>54</v>
      </c>
      <c r="H4" s="68" t="s">
        <v>53</v>
      </c>
      <c r="I4" s="68" t="s">
        <v>52</v>
      </c>
      <c r="J4" s="68" t="s">
        <v>51</v>
      </c>
      <c r="K4" s="68" t="s">
        <v>50</v>
      </c>
      <c r="L4" s="68" t="s">
        <v>49</v>
      </c>
      <c r="M4" s="69" t="s">
        <v>48</v>
      </c>
      <c r="N4" s="70" t="s">
        <v>47</v>
      </c>
      <c r="O4" s="16"/>
      <c r="P4" s="16"/>
      <c r="Q4" s="16"/>
      <c r="R4" s="16"/>
      <c r="W4" s="16"/>
      <c r="X4" s="16"/>
    </row>
    <row r="5" spans="1:24" x14ac:dyDescent="0.2">
      <c r="A5" s="71" t="s">
        <v>46</v>
      </c>
      <c r="B5" s="72"/>
      <c r="C5" s="72"/>
      <c r="D5" s="72"/>
      <c r="E5" s="72"/>
      <c r="F5" s="72"/>
      <c r="G5" s="72"/>
      <c r="H5" s="72"/>
      <c r="I5" s="72"/>
      <c r="J5" s="73">
        <f>((Q13+R13+S13)+(Q14+R14+S14)+(Q15+R15+S15))/3</f>
        <v>5.4665999999999997</v>
      </c>
      <c r="K5" s="74">
        <f>((Q18+Q19)/2)+(Q21+Q22+Q23)</f>
        <v>0.1134</v>
      </c>
      <c r="L5" s="14" t="s">
        <v>8</v>
      </c>
      <c r="M5" s="74">
        <f>((T13)+(T14)+(T15))/3</f>
        <v>5.5484</v>
      </c>
      <c r="N5" s="75"/>
      <c r="O5" s="6"/>
      <c r="P5" s="6"/>
    </row>
    <row r="6" spans="1:24" ht="12" customHeight="1" x14ac:dyDescent="0.2">
      <c r="A6" s="76" t="s">
        <v>45</v>
      </c>
      <c r="B6" s="77">
        <v>150</v>
      </c>
      <c r="C6" s="77">
        <v>900</v>
      </c>
      <c r="D6" s="39">
        <f t="shared" ref="D6:D18" si="0">B6/1000*0.75</f>
        <v>0.11249999999999999</v>
      </c>
      <c r="E6" s="78">
        <f t="shared" ref="E6:E40" si="1">D6*8760/12</f>
        <v>82.124999999999986</v>
      </c>
      <c r="F6" s="39">
        <f t="shared" ref="F6:F18" si="2">C6/1000*0.0714*0.75</f>
        <v>4.8195000000000009E-2</v>
      </c>
      <c r="G6" s="78">
        <f t="shared" ref="G6:G18" si="3">F6*8760/12*0.2489</f>
        <v>8.7568869150000026</v>
      </c>
      <c r="H6" s="79">
        <f t="shared" ref="H6:I18" si="4">F6+D6</f>
        <v>0.160695</v>
      </c>
      <c r="I6" s="80">
        <f t="shared" si="4"/>
        <v>90.881886914999995</v>
      </c>
      <c r="J6" s="81">
        <f t="shared" ref="J6:J18" si="5">+$H6*$J$5</f>
        <v>0.87845528699999997</v>
      </c>
      <c r="K6" s="81">
        <f t="shared" ref="K6:K18" si="6">+I6*$K$5</f>
        <v>10.306005976161</v>
      </c>
      <c r="L6" s="81">
        <f t="shared" ref="L6:L18" si="7">+K6+J6</f>
        <v>11.184461263160999</v>
      </c>
      <c r="M6" s="82">
        <f>+$H6*$M$5</f>
        <v>0.89160013800000004</v>
      </c>
      <c r="N6" s="44">
        <f t="shared" ref="N6:N18" si="8">M6+L6</f>
        <v>12.076061401160999</v>
      </c>
      <c r="O6" s="96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1.1712737160000002</v>
      </c>
      <c r="K7" s="42">
        <f t="shared" si="6"/>
        <v>13.741341301548003</v>
      </c>
      <c r="L7" s="42">
        <f t="shared" si="7"/>
        <v>14.912615017548003</v>
      </c>
      <c r="M7" s="43">
        <f t="shared" ref="M7:M18" si="9">+H7*$M$5</f>
        <v>1.1888001840000002</v>
      </c>
      <c r="N7" s="44">
        <f t="shared" si="8"/>
        <v>16.101415201548004</v>
      </c>
      <c r="O7" s="96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1.4933657879999997</v>
      </c>
      <c r="K8" s="42">
        <f t="shared" si="6"/>
        <v>17.287013402064002</v>
      </c>
      <c r="L8" s="42">
        <f t="shared" si="7"/>
        <v>18.780379190064</v>
      </c>
      <c r="M8" s="43">
        <f t="shared" si="9"/>
        <v>1.5157119119999998</v>
      </c>
      <c r="N8" s="44">
        <f t="shared" si="8"/>
        <v>20.296091102064</v>
      </c>
      <c r="O8" s="96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1.9911817169999995</v>
      </c>
      <c r="K9" s="42">
        <f t="shared" si="6"/>
        <v>23.826673727450999</v>
      </c>
      <c r="L9" s="42">
        <f t="shared" si="7"/>
        <v>25.817855444450998</v>
      </c>
      <c r="M9" s="43">
        <f t="shared" si="9"/>
        <v>2.0209769579999994</v>
      </c>
      <c r="N9" s="44">
        <f t="shared" si="8"/>
        <v>27.838832402450997</v>
      </c>
      <c r="O9" s="96"/>
      <c r="P9" s="7"/>
      <c r="Q9" s="17"/>
      <c r="R9" s="17"/>
      <c r="S9" s="18"/>
      <c r="U9" s="19"/>
      <c r="X9" s="17"/>
    </row>
    <row r="10" spans="1:24" ht="12" customHeight="1" x14ac:dyDescent="0.2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2.4010947180000004</v>
      </c>
      <c r="K10" s="42">
        <f t="shared" si="6"/>
        <v>27.703356153354001</v>
      </c>
      <c r="L10" s="42">
        <f t="shared" si="7"/>
        <v>30.104450871354</v>
      </c>
      <c r="M10" s="43">
        <f t="shared" si="9"/>
        <v>2.4370237320000006</v>
      </c>
      <c r="N10" s="44">
        <f t="shared" si="8"/>
        <v>32.541474603354004</v>
      </c>
      <c r="O10" s="96"/>
      <c r="P10" s="7"/>
      <c r="Q10" s="17"/>
      <c r="R10" s="17"/>
      <c r="S10" s="18"/>
      <c r="U10" s="19"/>
      <c r="X10" s="17"/>
    </row>
    <row r="11" spans="1:24" ht="12" customHeight="1" x14ac:dyDescent="0.2">
      <c r="A11" s="13" t="s">
        <v>108</v>
      </c>
      <c r="B11" s="12">
        <v>447</v>
      </c>
      <c r="C11" s="12">
        <v>2936</v>
      </c>
      <c r="D11" s="39">
        <f>B11/1000*0.75</f>
        <v>0.33524999999999999</v>
      </c>
      <c r="E11" s="40">
        <f t="shared" ref="E11" si="10">D11*8760/12</f>
        <v>244.73249999999999</v>
      </c>
      <c r="F11" s="39">
        <f t="shared" ref="F11" si="11">C11/1000*0.0714*0.75</f>
        <v>0.15722280000000002</v>
      </c>
      <c r="G11" s="40">
        <f t="shared" ref="G11" si="12">F11*8760/12*0.2489</f>
        <v>28.566911091600005</v>
      </c>
      <c r="H11" s="39">
        <f t="shared" ref="H11" si="13">F11+D11</f>
        <v>0.49247280000000004</v>
      </c>
      <c r="I11" s="41">
        <f t="shared" ref="I11" si="14">G11+E11</f>
        <v>273.29941109160001</v>
      </c>
      <c r="J11" s="42">
        <f t="shared" si="5"/>
        <v>2.6921518084800002</v>
      </c>
      <c r="K11" s="42">
        <f t="shared" ref="K11" si="15">+I11*$K$5</f>
        <v>30.99215321778744</v>
      </c>
      <c r="L11" s="42">
        <f t="shared" ref="L11" si="16">+K11+J11</f>
        <v>33.684305026267438</v>
      </c>
      <c r="M11" s="43">
        <f t="shared" ref="M11" si="17">+H11*$M$5</f>
        <v>2.7324360835200001</v>
      </c>
      <c r="N11" s="44">
        <f t="shared" ref="N11" si="18">M11+L11</f>
        <v>36.416741109787438</v>
      </c>
      <c r="O11" s="96"/>
      <c r="P11" s="7"/>
      <c r="Q11" s="111" t="s">
        <v>110</v>
      </c>
      <c r="R11" s="111"/>
      <c r="S11" s="111"/>
      <c r="T11" s="111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3.1770512549999999</v>
      </c>
      <c r="K12" s="42">
        <f t="shared" si="6"/>
        <v>36.457199629515003</v>
      </c>
      <c r="L12" s="42">
        <f t="shared" si="7"/>
        <v>39.634250884515005</v>
      </c>
      <c r="M12" s="43">
        <f t="shared" si="9"/>
        <v>3.2245913700000002</v>
      </c>
      <c r="N12" s="44">
        <f t="shared" si="8"/>
        <v>42.858842254515004</v>
      </c>
      <c r="O12" s="96"/>
      <c r="P12" s="7"/>
      <c r="Q12" s="56" t="s">
        <v>101</v>
      </c>
      <c r="R12" s="56" t="s">
        <v>100</v>
      </c>
      <c r="S12" s="57" t="s">
        <v>109</v>
      </c>
      <c r="T12" s="55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3.9530077920000002</v>
      </c>
      <c r="K13" s="42">
        <f t="shared" si="6"/>
        <v>45.211043105675998</v>
      </c>
      <c r="L13" s="42">
        <f t="shared" si="7"/>
        <v>49.164050897675999</v>
      </c>
      <c r="M13" s="43">
        <f t="shared" si="9"/>
        <v>4.0121590080000002</v>
      </c>
      <c r="N13" s="44">
        <f t="shared" si="8"/>
        <v>53.176209905675996</v>
      </c>
      <c r="O13" s="96"/>
      <c r="P13" s="55" t="s">
        <v>97</v>
      </c>
      <c r="Q13" s="94">
        <v>2.017E-2</v>
      </c>
      <c r="R13" s="95">
        <v>3.1059000000000001</v>
      </c>
      <c r="S13" s="95">
        <v>1.9643999999999999</v>
      </c>
      <c r="T13" s="103">
        <v>5.8902000000000001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4.0426097392799996</v>
      </c>
      <c r="K14" s="42">
        <f t="shared" si="6"/>
        <v>46.248263909799846</v>
      </c>
      <c r="L14" s="42">
        <f t="shared" si="7"/>
        <v>50.290873649079842</v>
      </c>
      <c r="M14" s="43">
        <f t="shared" si="9"/>
        <v>4.10310172272</v>
      </c>
      <c r="N14" s="44">
        <f t="shared" si="8"/>
        <v>54.39397537179984</v>
      </c>
      <c r="O14" s="96"/>
      <c r="P14" s="55" t="s">
        <v>98</v>
      </c>
      <c r="Q14" s="94">
        <v>2.1559999999999999E-2</v>
      </c>
      <c r="R14" s="95">
        <v>3.2248000000000001</v>
      </c>
      <c r="S14" s="95">
        <v>2.0994999999999999</v>
      </c>
      <c r="T14" s="65">
        <v>5.4149000000000003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4.2294264210000003</v>
      </c>
      <c r="K15" s="42">
        <f t="shared" si="6"/>
        <v>48.398032431063001</v>
      </c>
      <c r="L15" s="42">
        <f t="shared" si="7"/>
        <v>52.627458852063</v>
      </c>
      <c r="M15" s="43">
        <f t="shared" si="9"/>
        <v>4.2927138540000005</v>
      </c>
      <c r="N15" s="44">
        <f t="shared" si="8"/>
        <v>56.920172706062999</v>
      </c>
      <c r="O15" s="96"/>
      <c r="P15" s="55" t="s">
        <v>99</v>
      </c>
      <c r="Q15" s="94">
        <v>2.427E-2</v>
      </c>
      <c r="R15" s="95">
        <v>3.5749</v>
      </c>
      <c r="S15" s="95">
        <v>2.3643000000000001</v>
      </c>
      <c r="T15" s="65">
        <v>5.3400999999999996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4.5450815714999999</v>
      </c>
      <c r="K16" s="42">
        <f t="shared" si="6"/>
        <v>52.012709144014501</v>
      </c>
      <c r="L16" s="42">
        <f t="shared" si="7"/>
        <v>56.5577907155145</v>
      </c>
      <c r="M16" s="43">
        <f t="shared" si="9"/>
        <v>4.6130923409999998</v>
      </c>
      <c r="N16" s="44">
        <f t="shared" si="8"/>
        <v>61.170883056514498</v>
      </c>
      <c r="O16" s="96"/>
      <c r="P16" s="55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4.8607367220000004</v>
      </c>
      <c r="K17" s="42">
        <f t="shared" si="6"/>
        <v>55.627385856966008</v>
      </c>
      <c r="L17" s="42">
        <f t="shared" si="7"/>
        <v>60.488122578966006</v>
      </c>
      <c r="M17" s="43">
        <f t="shared" si="9"/>
        <v>4.9334708280000008</v>
      </c>
      <c r="N17" s="44">
        <f t="shared" si="8"/>
        <v>65.421593406966011</v>
      </c>
      <c r="O17" s="96"/>
      <c r="P17" s="55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6.0320104379999995</v>
      </c>
      <c r="K18" s="42">
        <f t="shared" si="6"/>
        <v>69.368727158514005</v>
      </c>
      <c r="L18" s="42">
        <f t="shared" si="7"/>
        <v>75.400737596514006</v>
      </c>
      <c r="M18" s="43">
        <f t="shared" si="9"/>
        <v>6.1222710119999997</v>
      </c>
      <c r="N18" s="44">
        <f t="shared" si="8"/>
        <v>81.523008608514004</v>
      </c>
      <c r="O18" s="96"/>
      <c r="P18" s="55" t="s">
        <v>103</v>
      </c>
      <c r="Q18" s="108">
        <v>0.10100000000000001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55" t="s">
        <v>104</v>
      </c>
      <c r="Q19" s="108">
        <v>0.11799999999999999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39">
        <f t="shared" ref="D20:D40" si="19">B20/1000*0.75</f>
        <v>6.225E-2</v>
      </c>
      <c r="E20" s="40">
        <f t="shared" si="1"/>
        <v>45.442499999999995</v>
      </c>
      <c r="F20" s="39">
        <f t="shared" ref="F20:F40" si="20">C20/1000*0.0714*0.75</f>
        <v>2.1420000000000002E-2</v>
      </c>
      <c r="G20" s="40">
        <f t="shared" ref="G20:G40" si="21">F20*8760/12*0.2489</f>
        <v>3.8919497400000007</v>
      </c>
      <c r="H20" s="39">
        <f t="shared" ref="H20:I40" si="22">F20+D20</f>
        <v>8.3669999999999994E-2</v>
      </c>
      <c r="I20" s="41">
        <f t="shared" si="22"/>
        <v>49.334449739999997</v>
      </c>
      <c r="J20" s="42">
        <f t="shared" ref="J20:J40" si="23">+$H20*$J$5</f>
        <v>0.45739042199999996</v>
      </c>
      <c r="K20" s="42">
        <f t="shared" ref="K20:K40" si="24">+I20*$K$5</f>
        <v>5.5945266005159997</v>
      </c>
      <c r="L20" s="42">
        <f t="shared" ref="L20:L40" si="25">+K20+J20</f>
        <v>6.0519170225159993</v>
      </c>
      <c r="M20" s="43">
        <f t="shared" ref="M20:M40" si="26">+H20*$M$5</f>
        <v>0.46423462799999998</v>
      </c>
      <c r="N20" s="44">
        <f t="shared" ref="N20:N40" si="27">M20+L20</f>
        <v>6.5161516505159991</v>
      </c>
      <c r="O20" s="96"/>
      <c r="P20" s="55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39">
        <f t="shared" si="19"/>
        <v>9.375E-2</v>
      </c>
      <c r="E21" s="40">
        <f t="shared" si="1"/>
        <v>68.4375</v>
      </c>
      <c r="F21" s="39">
        <f t="shared" si="20"/>
        <v>3.4807500000000005E-2</v>
      </c>
      <c r="G21" s="40">
        <f t="shared" si="21"/>
        <v>6.324418327500001</v>
      </c>
      <c r="H21" s="39">
        <f t="shared" si="22"/>
        <v>0.12855749999999999</v>
      </c>
      <c r="I21" s="41">
        <f t="shared" si="22"/>
        <v>74.761918327499998</v>
      </c>
      <c r="J21" s="42">
        <f t="shared" si="23"/>
        <v>0.70277242949999996</v>
      </c>
      <c r="K21" s="42">
        <f t="shared" si="24"/>
        <v>8.4780015383384999</v>
      </c>
      <c r="L21" s="42">
        <f t="shared" si="25"/>
        <v>9.1807739678384994</v>
      </c>
      <c r="M21" s="43">
        <f t="shared" si="26"/>
        <v>0.713288433</v>
      </c>
      <c r="N21" s="44">
        <f t="shared" si="27"/>
        <v>9.8940624008385001</v>
      </c>
      <c r="O21" s="96"/>
      <c r="P21" s="55" t="s">
        <v>105</v>
      </c>
      <c r="Q21" s="53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39">
        <f t="shared" si="19"/>
        <v>0.1875</v>
      </c>
      <c r="E22" s="40">
        <f t="shared" si="1"/>
        <v>136.875</v>
      </c>
      <c r="F22" s="39">
        <f t="shared" si="20"/>
        <v>6.961500000000001E-2</v>
      </c>
      <c r="G22" s="40">
        <f t="shared" si="21"/>
        <v>12.648836655000002</v>
      </c>
      <c r="H22" s="39">
        <f t="shared" si="22"/>
        <v>0.25711499999999998</v>
      </c>
      <c r="I22" s="41">
        <f t="shared" si="22"/>
        <v>149.523836655</v>
      </c>
      <c r="J22" s="42">
        <f t="shared" si="23"/>
        <v>1.4055448589999999</v>
      </c>
      <c r="K22" s="42">
        <f t="shared" si="24"/>
        <v>16.956003076677</v>
      </c>
      <c r="L22" s="42">
        <f t="shared" si="25"/>
        <v>18.361547935676999</v>
      </c>
      <c r="M22" s="43">
        <f t="shared" si="26"/>
        <v>1.426576866</v>
      </c>
      <c r="N22" s="44">
        <f t="shared" si="27"/>
        <v>19.788124801677</v>
      </c>
      <c r="O22" s="96"/>
      <c r="P22" s="55" t="s">
        <v>106</v>
      </c>
      <c r="Q22" s="53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39">
        <f t="shared" si="19"/>
        <v>0.22499999999999998</v>
      </c>
      <c r="E23" s="40">
        <f t="shared" si="1"/>
        <v>164.24999999999997</v>
      </c>
      <c r="F23" s="39">
        <f t="shared" si="20"/>
        <v>9.6390000000000017E-2</v>
      </c>
      <c r="G23" s="40">
        <f t="shared" si="21"/>
        <v>17.513773830000005</v>
      </c>
      <c r="H23" s="39">
        <f t="shared" si="22"/>
        <v>0.32139000000000001</v>
      </c>
      <c r="I23" s="41">
        <f t="shared" si="22"/>
        <v>181.76377382999999</v>
      </c>
      <c r="J23" s="42">
        <f t="shared" si="23"/>
        <v>1.7569105739999999</v>
      </c>
      <c r="K23" s="42">
        <f t="shared" si="24"/>
        <v>20.612011952322</v>
      </c>
      <c r="L23" s="42">
        <f t="shared" si="25"/>
        <v>22.368922526321999</v>
      </c>
      <c r="M23" s="43">
        <f t="shared" si="26"/>
        <v>1.7832002760000001</v>
      </c>
      <c r="N23" s="44">
        <f t="shared" si="27"/>
        <v>24.152122802321998</v>
      </c>
      <c r="O23" s="96"/>
      <c r="P23" s="55" t="s">
        <v>107</v>
      </c>
      <c r="Q23" s="53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39">
        <f t="shared" si="19"/>
        <v>0.30000000000000004</v>
      </c>
      <c r="E24" s="40">
        <f t="shared" si="1"/>
        <v>219.00000000000003</v>
      </c>
      <c r="F24" s="39">
        <f t="shared" si="20"/>
        <v>0.12852000000000002</v>
      </c>
      <c r="G24" s="40">
        <f t="shared" si="21"/>
        <v>23.351698440000007</v>
      </c>
      <c r="H24" s="39">
        <f t="shared" si="22"/>
        <v>0.42852000000000007</v>
      </c>
      <c r="I24" s="41">
        <f t="shared" si="22"/>
        <v>242.35169844000004</v>
      </c>
      <c r="J24" s="42">
        <f t="shared" si="23"/>
        <v>2.3425474320000004</v>
      </c>
      <c r="K24" s="42">
        <f t="shared" si="24"/>
        <v>27.482682603096006</v>
      </c>
      <c r="L24" s="42">
        <f t="shared" si="25"/>
        <v>29.825230035096006</v>
      </c>
      <c r="M24" s="43">
        <f t="shared" si="26"/>
        <v>2.3776003680000004</v>
      </c>
      <c r="N24" s="44">
        <f t="shared" si="27"/>
        <v>32.202830403096009</v>
      </c>
      <c r="O24" s="96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39">
        <f t="shared" si="19"/>
        <v>0.44999999999999996</v>
      </c>
      <c r="E25" s="40">
        <f t="shared" si="1"/>
        <v>328.49999999999994</v>
      </c>
      <c r="F25" s="39">
        <f t="shared" si="20"/>
        <v>0.18207000000000001</v>
      </c>
      <c r="G25" s="40">
        <f t="shared" si="21"/>
        <v>33.081572790000003</v>
      </c>
      <c r="H25" s="39">
        <f t="shared" si="22"/>
        <v>0.63206999999999991</v>
      </c>
      <c r="I25" s="41">
        <f t="shared" si="22"/>
        <v>361.58157278999994</v>
      </c>
      <c r="J25" s="42">
        <f t="shared" si="23"/>
        <v>3.4552738619999994</v>
      </c>
      <c r="K25" s="42">
        <f t="shared" si="24"/>
        <v>41.003350354385994</v>
      </c>
      <c r="L25" s="42">
        <f t="shared" si="25"/>
        <v>44.458624216385992</v>
      </c>
      <c r="M25" s="43">
        <f t="shared" si="26"/>
        <v>3.5069771879999996</v>
      </c>
      <c r="N25" s="44">
        <f t="shared" si="27"/>
        <v>47.965601404385993</v>
      </c>
      <c r="O25" s="96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39">
        <f t="shared" si="19"/>
        <v>0.52499999999999991</v>
      </c>
      <c r="E26" s="40">
        <f t="shared" si="1"/>
        <v>383.24999999999994</v>
      </c>
      <c r="F26" s="39">
        <f t="shared" si="20"/>
        <v>0.24097500000000002</v>
      </c>
      <c r="G26" s="40">
        <f t="shared" si="21"/>
        <v>43.784434575000006</v>
      </c>
      <c r="H26" s="39">
        <f t="shared" si="22"/>
        <v>0.76597499999999996</v>
      </c>
      <c r="I26" s="41">
        <f t="shared" si="22"/>
        <v>427.03443457499998</v>
      </c>
      <c r="J26" s="42">
        <f t="shared" si="23"/>
        <v>4.1872789349999993</v>
      </c>
      <c r="K26" s="42">
        <f t="shared" si="24"/>
        <v>48.425704880805</v>
      </c>
      <c r="L26" s="42">
        <f t="shared" si="25"/>
        <v>52.612983815805002</v>
      </c>
      <c r="M26" s="43">
        <f t="shared" si="26"/>
        <v>4.24993569</v>
      </c>
      <c r="N26" s="44">
        <f t="shared" si="27"/>
        <v>56.862919505805003</v>
      </c>
      <c r="O26" s="96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39">
        <f t="shared" si="19"/>
        <v>0.57450000000000001</v>
      </c>
      <c r="E27" s="40">
        <f t="shared" si="1"/>
        <v>419.38499999999999</v>
      </c>
      <c r="F27" s="39">
        <f t="shared" si="20"/>
        <v>0.25527285000000005</v>
      </c>
      <c r="G27" s="40">
        <f t="shared" si="21"/>
        <v>46.382311026450004</v>
      </c>
      <c r="H27" s="39">
        <f t="shared" si="22"/>
        <v>0.82977285000000012</v>
      </c>
      <c r="I27" s="41">
        <f t="shared" si="22"/>
        <v>465.76731102644999</v>
      </c>
      <c r="J27" s="42">
        <f t="shared" si="23"/>
        <v>4.5360362618100005</v>
      </c>
      <c r="K27" s="42">
        <f t="shared" si="24"/>
        <v>52.818013070399431</v>
      </c>
      <c r="L27" s="42">
        <f t="shared" si="25"/>
        <v>57.354049332209428</v>
      </c>
      <c r="M27" s="43">
        <f t="shared" si="26"/>
        <v>4.6039116809400005</v>
      </c>
      <c r="N27" s="44">
        <f t="shared" si="27"/>
        <v>61.957961013149429</v>
      </c>
      <c r="O27" s="96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39">
        <f t="shared" si="19"/>
        <v>0.62474999999999992</v>
      </c>
      <c r="E28" s="40">
        <f t="shared" si="1"/>
        <v>456.06749999999994</v>
      </c>
      <c r="F28" s="39">
        <f t="shared" si="20"/>
        <v>0.26951715000000004</v>
      </c>
      <c r="G28" s="40">
        <f t="shared" si="21"/>
        <v>48.97045760355001</v>
      </c>
      <c r="H28" s="39">
        <f t="shared" si="22"/>
        <v>0.8942671499999999</v>
      </c>
      <c r="I28" s="41">
        <f t="shared" si="22"/>
        <v>505.03795760354996</v>
      </c>
      <c r="J28" s="42">
        <f t="shared" si="23"/>
        <v>4.8886008021899992</v>
      </c>
      <c r="K28" s="42">
        <f t="shared" si="24"/>
        <v>57.271304392242563</v>
      </c>
      <c r="L28" s="42">
        <f t="shared" si="25"/>
        <v>62.159905194432561</v>
      </c>
      <c r="M28" s="43">
        <f t="shared" si="26"/>
        <v>4.9617518550599993</v>
      </c>
      <c r="N28" s="44">
        <f t="shared" si="27"/>
        <v>67.121657049492555</v>
      </c>
      <c r="O28" s="96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39">
        <f t="shared" si="19"/>
        <v>0.67500000000000004</v>
      </c>
      <c r="E29" s="40">
        <f t="shared" si="1"/>
        <v>492.75</v>
      </c>
      <c r="F29" s="39">
        <f t="shared" si="20"/>
        <v>0.28381500000000004</v>
      </c>
      <c r="G29" s="40">
        <f t="shared" si="21"/>
        <v>51.568334055000015</v>
      </c>
      <c r="H29" s="39">
        <f t="shared" si="22"/>
        <v>0.95881500000000008</v>
      </c>
      <c r="I29" s="41">
        <f t="shared" si="22"/>
        <v>544.31833405500004</v>
      </c>
      <c r="J29" s="42">
        <f t="shared" si="23"/>
        <v>5.241458079</v>
      </c>
      <c r="K29" s="42">
        <f t="shared" si="24"/>
        <v>61.725699081837007</v>
      </c>
      <c r="L29" s="42">
        <f t="shared" si="25"/>
        <v>66.967157160837004</v>
      </c>
      <c r="M29" s="43">
        <f t="shared" si="26"/>
        <v>5.3198891460000004</v>
      </c>
      <c r="N29" s="44">
        <f t="shared" si="27"/>
        <v>72.287046306836999</v>
      </c>
      <c r="O29" s="96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39">
        <f t="shared" si="19"/>
        <v>0.82500000000000007</v>
      </c>
      <c r="E30" s="40">
        <f t="shared" si="1"/>
        <v>602.25000000000011</v>
      </c>
      <c r="F30" s="39">
        <f t="shared" si="20"/>
        <v>0.33736500000000003</v>
      </c>
      <c r="G30" s="40">
        <f t="shared" si="21"/>
        <v>61.298208405000011</v>
      </c>
      <c r="H30" s="39">
        <f t="shared" si="22"/>
        <v>1.1623650000000001</v>
      </c>
      <c r="I30" s="41">
        <f t="shared" si="22"/>
        <v>663.54820840500008</v>
      </c>
      <c r="J30" s="42">
        <f t="shared" si="23"/>
        <v>6.3541845090000004</v>
      </c>
      <c r="K30" s="42">
        <f t="shared" si="24"/>
        <v>75.246366833127013</v>
      </c>
      <c r="L30" s="42">
        <f t="shared" si="25"/>
        <v>81.600551342127019</v>
      </c>
      <c r="M30" s="43">
        <f t="shared" si="26"/>
        <v>6.4492659660000005</v>
      </c>
      <c r="N30" s="44">
        <f t="shared" si="27"/>
        <v>88.049817308127018</v>
      </c>
      <c r="O30" s="96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39">
        <f t="shared" si="19"/>
        <v>1.5562500000000001</v>
      </c>
      <c r="E31" s="40">
        <f t="shared" si="1"/>
        <v>1136.0625000000002</v>
      </c>
      <c r="F31" s="39">
        <f t="shared" si="20"/>
        <v>0.38957625000000007</v>
      </c>
      <c r="G31" s="40">
        <f t="shared" si="21"/>
        <v>70.784835896250001</v>
      </c>
      <c r="H31" s="39">
        <f t="shared" si="22"/>
        <v>1.9458262500000001</v>
      </c>
      <c r="I31" s="41">
        <f t="shared" si="22"/>
        <v>1206.8473358962501</v>
      </c>
      <c r="J31" s="42">
        <f t="shared" si="23"/>
        <v>10.637053778249999</v>
      </c>
      <c r="K31" s="42">
        <f t="shared" si="24"/>
        <v>136.85648789063475</v>
      </c>
      <c r="L31" s="42">
        <f t="shared" si="25"/>
        <v>147.49354166888475</v>
      </c>
      <c r="M31" s="43">
        <f t="shared" si="26"/>
        <v>10.7962223655</v>
      </c>
      <c r="N31" s="44">
        <f t="shared" si="27"/>
        <v>158.28976403438475</v>
      </c>
      <c r="O31" s="96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39">
        <f t="shared" si="19"/>
        <v>1.7999999999999998</v>
      </c>
      <c r="E32" s="40">
        <f t="shared" si="1"/>
        <v>1313.9999999999998</v>
      </c>
      <c r="F32" s="39">
        <f t="shared" si="20"/>
        <v>0.40698000000000001</v>
      </c>
      <c r="G32" s="40">
        <f t="shared" si="21"/>
        <v>73.947045059999994</v>
      </c>
      <c r="H32" s="39">
        <f t="shared" si="22"/>
        <v>2.2069799999999997</v>
      </c>
      <c r="I32" s="41">
        <f t="shared" si="22"/>
        <v>1387.9470450599997</v>
      </c>
      <c r="J32" s="42">
        <f t="shared" si="23"/>
        <v>12.064676867999998</v>
      </c>
      <c r="K32" s="42">
        <f t="shared" si="24"/>
        <v>157.39319490980398</v>
      </c>
      <c r="L32" s="42">
        <f t="shared" si="25"/>
        <v>169.45787177780397</v>
      </c>
      <c r="M32" s="43">
        <f t="shared" si="26"/>
        <v>12.245207831999998</v>
      </c>
      <c r="N32" s="44">
        <f t="shared" si="27"/>
        <v>181.70307960980398</v>
      </c>
      <c r="O32" s="96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39">
        <f t="shared" si="19"/>
        <v>2.25</v>
      </c>
      <c r="E33" s="40">
        <f t="shared" si="1"/>
        <v>1642.5</v>
      </c>
      <c r="F33" s="39">
        <f t="shared" si="20"/>
        <v>0.64260000000000006</v>
      </c>
      <c r="G33" s="40">
        <f t="shared" si="21"/>
        <v>116.75849220000001</v>
      </c>
      <c r="H33" s="39">
        <f t="shared" si="22"/>
        <v>2.8925999999999998</v>
      </c>
      <c r="I33" s="41">
        <f t="shared" si="22"/>
        <v>1759.2584922000001</v>
      </c>
      <c r="J33" s="42">
        <f t="shared" si="23"/>
        <v>15.812687159999998</v>
      </c>
      <c r="K33" s="42">
        <f t="shared" si="24"/>
        <v>199.49991301548002</v>
      </c>
      <c r="L33" s="42">
        <f t="shared" si="25"/>
        <v>215.31260017548001</v>
      </c>
      <c r="M33" s="43">
        <f t="shared" si="26"/>
        <v>16.049301839999998</v>
      </c>
      <c r="N33" s="44">
        <f t="shared" si="27"/>
        <v>231.36190201548001</v>
      </c>
      <c r="O33" s="96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39">
        <f t="shared" si="19"/>
        <v>2.5499999999999998</v>
      </c>
      <c r="E34" s="40">
        <f t="shared" si="1"/>
        <v>1861.5</v>
      </c>
      <c r="F34" s="39">
        <f t="shared" si="20"/>
        <v>0.69615000000000005</v>
      </c>
      <c r="G34" s="40">
        <f t="shared" si="21"/>
        <v>126.48836655000001</v>
      </c>
      <c r="H34" s="39">
        <f t="shared" si="22"/>
        <v>3.2461500000000001</v>
      </c>
      <c r="I34" s="41">
        <f t="shared" si="22"/>
        <v>1987.9883665499999</v>
      </c>
      <c r="J34" s="42">
        <f t="shared" si="23"/>
        <v>17.745403589999999</v>
      </c>
      <c r="K34" s="42">
        <f t="shared" si="24"/>
        <v>225.43788076676998</v>
      </c>
      <c r="L34" s="42">
        <f t="shared" si="25"/>
        <v>243.18328435676997</v>
      </c>
      <c r="M34" s="43">
        <f t="shared" si="26"/>
        <v>18.010938660000001</v>
      </c>
      <c r="N34" s="44">
        <f t="shared" si="27"/>
        <v>261.19422301676997</v>
      </c>
      <c r="O34" s="96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39">
        <f t="shared" si="19"/>
        <v>3.375</v>
      </c>
      <c r="E35" s="40">
        <f t="shared" si="1"/>
        <v>2463.75</v>
      </c>
      <c r="F35" s="39">
        <f t="shared" si="20"/>
        <v>0.96390000000000009</v>
      </c>
      <c r="G35" s="40">
        <f t="shared" si="21"/>
        <v>175.13773830000002</v>
      </c>
      <c r="H35" s="39">
        <f t="shared" si="22"/>
        <v>4.3388999999999998</v>
      </c>
      <c r="I35" s="41">
        <f t="shared" si="22"/>
        <v>2638.8877382999999</v>
      </c>
      <c r="J35" s="42">
        <f t="shared" si="23"/>
        <v>23.719030739999997</v>
      </c>
      <c r="K35" s="42">
        <f t="shared" si="24"/>
        <v>299.24986952322001</v>
      </c>
      <c r="L35" s="42">
        <f t="shared" si="25"/>
        <v>322.96890026322001</v>
      </c>
      <c r="M35" s="43">
        <f t="shared" si="26"/>
        <v>24.073952759999997</v>
      </c>
      <c r="N35" s="44">
        <f t="shared" si="27"/>
        <v>347.04285302322</v>
      </c>
      <c r="O35" s="96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39">
        <f t="shared" si="19"/>
        <v>4.0500000000000007</v>
      </c>
      <c r="E36" s="40">
        <f t="shared" si="1"/>
        <v>2956.5000000000005</v>
      </c>
      <c r="F36" s="39">
        <f t="shared" si="20"/>
        <v>1.1245500000000002</v>
      </c>
      <c r="G36" s="40">
        <f t="shared" si="21"/>
        <v>204.32736135000002</v>
      </c>
      <c r="H36" s="39">
        <f t="shared" si="22"/>
        <v>5.1745500000000009</v>
      </c>
      <c r="I36" s="41">
        <f t="shared" si="22"/>
        <v>3160.8273613500005</v>
      </c>
      <c r="J36" s="42">
        <f t="shared" si="23"/>
        <v>28.287195030000003</v>
      </c>
      <c r="K36" s="42">
        <f t="shared" si="24"/>
        <v>358.43782277709005</v>
      </c>
      <c r="L36" s="42">
        <f t="shared" si="25"/>
        <v>386.72501780709007</v>
      </c>
      <c r="M36" s="43">
        <f t="shared" si="26"/>
        <v>28.710473220000004</v>
      </c>
      <c r="N36" s="44">
        <f t="shared" si="27"/>
        <v>415.43549102709005</v>
      </c>
      <c r="O36" s="96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39">
        <f t="shared" si="19"/>
        <v>4.875</v>
      </c>
      <c r="E37" s="40">
        <f t="shared" si="1"/>
        <v>3558.75</v>
      </c>
      <c r="F37" s="39">
        <f t="shared" si="20"/>
        <v>1.3387500000000001</v>
      </c>
      <c r="G37" s="40">
        <f t="shared" si="21"/>
        <v>243.24685875000003</v>
      </c>
      <c r="H37" s="39">
        <f t="shared" si="22"/>
        <v>6.2137500000000001</v>
      </c>
      <c r="I37" s="41">
        <f t="shared" si="22"/>
        <v>3801.9968587500002</v>
      </c>
      <c r="J37" s="42">
        <f t="shared" si="23"/>
        <v>33.96808575</v>
      </c>
      <c r="K37" s="42">
        <f t="shared" si="24"/>
        <v>431.14644378225</v>
      </c>
      <c r="L37" s="42">
        <f t="shared" si="25"/>
        <v>465.11452953225</v>
      </c>
      <c r="M37" s="43">
        <f t="shared" si="26"/>
        <v>34.476370500000002</v>
      </c>
      <c r="N37" s="44">
        <f t="shared" si="27"/>
        <v>499.59090003225003</v>
      </c>
      <c r="O37" s="96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39">
        <f t="shared" si="19"/>
        <v>5.7750000000000004</v>
      </c>
      <c r="E38" s="40">
        <f t="shared" si="1"/>
        <v>4215.75</v>
      </c>
      <c r="F38" s="39">
        <f t="shared" si="20"/>
        <v>1.5529500000000001</v>
      </c>
      <c r="G38" s="40">
        <f t="shared" si="21"/>
        <v>282.16635615000007</v>
      </c>
      <c r="H38" s="39">
        <f t="shared" si="22"/>
        <v>7.3279500000000004</v>
      </c>
      <c r="I38" s="41">
        <f t="shared" si="22"/>
        <v>4497.91635615</v>
      </c>
      <c r="J38" s="42">
        <f t="shared" si="23"/>
        <v>40.058971470000003</v>
      </c>
      <c r="K38" s="42">
        <f t="shared" si="24"/>
        <v>510.06371478740999</v>
      </c>
      <c r="L38" s="42">
        <f t="shared" si="25"/>
        <v>550.12268625741001</v>
      </c>
      <c r="M38" s="43">
        <f t="shared" si="26"/>
        <v>40.658397780000001</v>
      </c>
      <c r="N38" s="44">
        <f t="shared" si="27"/>
        <v>590.78108403740998</v>
      </c>
      <c r="O38" s="97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39">
        <f t="shared" si="19"/>
        <v>7.125</v>
      </c>
      <c r="E39" s="40">
        <f t="shared" si="1"/>
        <v>5201.25</v>
      </c>
      <c r="F39" s="39">
        <f t="shared" si="20"/>
        <v>1.87425</v>
      </c>
      <c r="G39" s="40">
        <f t="shared" si="21"/>
        <v>340.54560225000006</v>
      </c>
      <c r="H39" s="39">
        <f t="shared" si="22"/>
        <v>8.99925</v>
      </c>
      <c r="I39" s="41">
        <f t="shared" si="22"/>
        <v>5541.7956022500002</v>
      </c>
      <c r="J39" s="42">
        <f t="shared" si="23"/>
        <v>49.19530005</v>
      </c>
      <c r="K39" s="42">
        <f t="shared" si="24"/>
        <v>628.43962129515</v>
      </c>
      <c r="L39" s="42">
        <f t="shared" si="25"/>
        <v>677.63492134515002</v>
      </c>
      <c r="M39" s="43">
        <f t="shared" si="26"/>
        <v>49.931438700000001</v>
      </c>
      <c r="N39" s="44">
        <f t="shared" si="27"/>
        <v>727.56636004515008</v>
      </c>
      <c r="O39" s="97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83">
        <f t="shared" si="19"/>
        <v>8.25</v>
      </c>
      <c r="E40" s="84">
        <f t="shared" si="1"/>
        <v>6022.5</v>
      </c>
      <c r="F40" s="83">
        <f t="shared" si="20"/>
        <v>2.0884499999999999</v>
      </c>
      <c r="G40" s="84">
        <f t="shared" si="21"/>
        <v>379.46509965000001</v>
      </c>
      <c r="H40" s="83">
        <f t="shared" si="22"/>
        <v>10.33845</v>
      </c>
      <c r="I40" s="85">
        <f t="shared" si="22"/>
        <v>6401.9650996500004</v>
      </c>
      <c r="J40" s="86">
        <f t="shared" si="23"/>
        <v>56.516170769999995</v>
      </c>
      <c r="K40" s="86">
        <f t="shared" si="24"/>
        <v>725.98284230031004</v>
      </c>
      <c r="L40" s="86">
        <f t="shared" si="25"/>
        <v>782.49901307031007</v>
      </c>
      <c r="M40" s="101">
        <f t="shared" si="26"/>
        <v>57.361855980000001</v>
      </c>
      <c r="N40" s="102">
        <f t="shared" si="27"/>
        <v>839.86086905031004</v>
      </c>
      <c r="O40" s="97"/>
      <c r="P40" s="20"/>
      <c r="Q40" s="20"/>
      <c r="R40" s="20"/>
      <c r="S40" s="18"/>
      <c r="U40" s="19"/>
      <c r="X40" s="17"/>
    </row>
    <row r="41" spans="1:24" x14ac:dyDescent="0.2">
      <c r="A41" s="6"/>
      <c r="B41" s="64"/>
      <c r="C41" s="64"/>
      <c r="D41" s="64"/>
      <c r="E41" s="64"/>
      <c r="F41" s="64"/>
      <c r="G41" s="64"/>
      <c r="H41" s="87"/>
      <c r="I41" s="88"/>
      <c r="J41" s="89"/>
      <c r="K41" s="89"/>
      <c r="L41" s="89"/>
      <c r="M41" s="89"/>
      <c r="N41" s="15"/>
    </row>
    <row r="42" spans="1:24" x14ac:dyDescent="0.2">
      <c r="A42" s="15" t="s">
        <v>12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  <c r="M42" s="64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5"/>
      <c r="M43" s="64"/>
      <c r="N43" s="15"/>
    </row>
    <row r="44" spans="1:24" x14ac:dyDescent="0.2">
      <c r="A44" s="6" t="s">
        <v>10</v>
      </c>
      <c r="B44" s="64"/>
      <c r="C44" s="64"/>
      <c r="D44" s="64"/>
      <c r="E44" s="64" t="s">
        <v>8</v>
      </c>
      <c r="F44" s="64"/>
      <c r="G44" s="64"/>
      <c r="H44" s="64"/>
      <c r="I44" s="64"/>
      <c r="J44" s="64"/>
      <c r="K44" s="64"/>
      <c r="L44" s="65"/>
      <c r="M44" s="64"/>
      <c r="N44" s="15"/>
    </row>
    <row r="45" spans="1:24" x14ac:dyDescent="0.2">
      <c r="A45" s="6" t="s">
        <v>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5"/>
      <c r="M45" s="64"/>
      <c r="N45" s="15"/>
    </row>
    <row r="46" spans="1:24" x14ac:dyDescent="0.2">
      <c r="A46" s="15" t="s">
        <v>7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5"/>
      <c r="M46" s="64"/>
      <c r="N46" s="15"/>
    </row>
    <row r="47" spans="1:24" x14ac:dyDescent="0.2">
      <c r="A47" s="90" t="s">
        <v>62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5"/>
      <c r="M47" s="64"/>
      <c r="N47" s="15"/>
    </row>
    <row r="48" spans="1:24" x14ac:dyDescent="0.2">
      <c r="A48" s="91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5"/>
      <c r="M48" s="64"/>
      <c r="N48" s="15"/>
    </row>
    <row r="49" spans="1:14" x14ac:dyDescent="0.2">
      <c r="A49" s="15" t="s">
        <v>6</v>
      </c>
      <c r="B49" s="64"/>
      <c r="C49" s="15"/>
      <c r="D49" s="92"/>
      <c r="E49" s="92"/>
      <c r="F49" s="92"/>
      <c r="G49" s="92"/>
      <c r="H49" s="15"/>
      <c r="I49" s="15"/>
      <c r="J49" s="15"/>
      <c r="K49" s="15"/>
      <c r="L49" s="15"/>
      <c r="M49" s="58"/>
      <c r="N49" s="15"/>
    </row>
    <row r="50" spans="1:14" x14ac:dyDescent="0.2">
      <c r="A50" s="15" t="s">
        <v>5</v>
      </c>
      <c r="B50" s="64"/>
      <c r="C50" s="15"/>
      <c r="D50" s="92"/>
      <c r="E50" s="92"/>
      <c r="F50" s="92"/>
      <c r="G50" s="92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64"/>
      <c r="C51" s="64"/>
      <c r="D51" s="92"/>
      <c r="E51" s="92"/>
      <c r="F51" s="92"/>
      <c r="G51" s="92"/>
      <c r="H51" s="64"/>
      <c r="I51" s="64"/>
      <c r="J51" s="64"/>
      <c r="K51" s="64"/>
      <c r="L51" s="65"/>
      <c r="M51" s="64"/>
      <c r="N51" s="15"/>
    </row>
    <row r="52" spans="1:14" x14ac:dyDescent="0.2">
      <c r="A52" s="15" t="s">
        <v>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5"/>
      <c r="M52" s="93"/>
      <c r="N52" s="15"/>
    </row>
    <row r="53" spans="1:14" x14ac:dyDescent="0.2">
      <c r="A53" s="15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5"/>
      <c r="M53" s="64"/>
      <c r="N53" s="15"/>
    </row>
    <row r="54" spans="1:14" x14ac:dyDescent="0.2">
      <c r="A54" s="15" t="s">
        <v>2</v>
      </c>
      <c r="B54" s="64"/>
      <c r="C54" s="15"/>
      <c r="D54" s="92"/>
      <c r="E54" s="92"/>
      <c r="F54" s="92"/>
      <c r="G54" s="92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64"/>
      <c r="C55" s="15"/>
      <c r="D55" s="92"/>
      <c r="E55" s="92"/>
      <c r="F55" s="92"/>
      <c r="G55" s="92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64"/>
      <c r="C56" s="15"/>
      <c r="D56" s="92"/>
      <c r="E56" s="92"/>
      <c r="F56" s="92"/>
      <c r="G56" s="92"/>
      <c r="H56" s="15"/>
      <c r="I56" s="15"/>
      <c r="J56" s="15"/>
      <c r="K56" s="15"/>
      <c r="L56" s="15"/>
      <c r="M56" s="15"/>
      <c r="N56" s="15"/>
    </row>
    <row r="57" spans="1:14" x14ac:dyDescent="0.2">
      <c r="A57" s="15"/>
      <c r="B57" s="64"/>
      <c r="C57" s="15"/>
      <c r="D57" s="92"/>
      <c r="E57" s="92"/>
      <c r="F57" s="92"/>
      <c r="G57" s="92"/>
      <c r="H57" s="15"/>
      <c r="I57" s="15"/>
      <c r="J57" s="15"/>
      <c r="K57" s="15"/>
      <c r="L57" s="15"/>
      <c r="M57" s="15"/>
      <c r="N57" s="15"/>
    </row>
    <row r="58" spans="1:14" x14ac:dyDescent="0.2">
      <c r="A58" s="15"/>
      <c r="B58" s="64"/>
      <c r="C58" s="15"/>
      <c r="D58" s="92"/>
      <c r="E58" s="92"/>
      <c r="F58" s="92"/>
      <c r="G58" s="92"/>
      <c r="H58" s="15"/>
      <c r="I58" s="15"/>
      <c r="J58" s="15"/>
      <c r="K58" s="15"/>
      <c r="L58" s="15"/>
      <c r="M58" s="15"/>
      <c r="N58" s="15"/>
    </row>
    <row r="59" spans="1:14" x14ac:dyDescent="0.2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mergeCells count="1">
    <mergeCell ref="Q11:T11"/>
  </mergeCells>
  <pageMargins left="0.7" right="0.7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G1" zoomScale="90" zoomScaleNormal="90" workbookViewId="0">
      <selection activeCell="P4" sqref="P4"/>
    </sheetView>
  </sheetViews>
  <sheetFormatPr defaultColWidth="9.140625"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12.5703125" style="15" customWidth="1"/>
    <col min="16" max="16" width="28" style="15" bestFit="1" customWidth="1"/>
    <col min="17" max="17" width="9.140625" style="15"/>
    <col min="18" max="18" width="11.42578125" style="15" bestFit="1" customWidth="1"/>
    <col min="19" max="19" width="25.42578125" style="15" bestFit="1" customWidth="1"/>
    <col min="20" max="20" width="12" style="15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61" t="s">
        <v>65</v>
      </c>
      <c r="B1" s="62"/>
      <c r="C1" s="62"/>
      <c r="D1" s="63"/>
      <c r="E1" s="64"/>
      <c r="F1" s="63"/>
      <c r="G1" s="62"/>
      <c r="H1" s="62"/>
      <c r="I1" s="62"/>
      <c r="J1" s="62"/>
      <c r="K1" s="62"/>
      <c r="L1" s="62"/>
      <c r="M1" s="62"/>
      <c r="N1" s="15"/>
    </row>
    <row r="2" spans="1:24" x14ac:dyDescent="0.2">
      <c r="A2" s="15"/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4"/>
      <c r="N2" s="15"/>
    </row>
    <row r="3" spans="1:24" ht="13.5" thickBot="1" x14ac:dyDescent="0.25">
      <c r="A3" s="15"/>
      <c r="B3" s="64"/>
      <c r="C3" s="64"/>
      <c r="D3" s="64"/>
      <c r="E3" s="64"/>
      <c r="F3" s="64"/>
      <c r="G3" s="64"/>
      <c r="H3" s="64"/>
      <c r="I3" s="64"/>
      <c r="J3" s="66"/>
      <c r="K3" s="66"/>
      <c r="L3" s="66"/>
      <c r="M3" s="66"/>
      <c r="N3" s="15"/>
    </row>
    <row r="4" spans="1:24" ht="90.75" customHeight="1" x14ac:dyDescent="0.2">
      <c r="A4" s="67" t="s">
        <v>60</v>
      </c>
      <c r="B4" s="68" t="s">
        <v>59</v>
      </c>
      <c r="C4" s="68" t="s">
        <v>58</v>
      </c>
      <c r="D4" s="68" t="s">
        <v>57</v>
      </c>
      <c r="E4" s="68" t="s">
        <v>56</v>
      </c>
      <c r="F4" s="68" t="s">
        <v>55</v>
      </c>
      <c r="G4" s="68" t="s">
        <v>54</v>
      </c>
      <c r="H4" s="68" t="s">
        <v>53</v>
      </c>
      <c r="I4" s="68" t="s">
        <v>52</v>
      </c>
      <c r="J4" s="68" t="s">
        <v>51</v>
      </c>
      <c r="K4" s="68" t="s">
        <v>50</v>
      </c>
      <c r="L4" s="68" t="s">
        <v>49</v>
      </c>
      <c r="M4" s="69" t="s">
        <v>48</v>
      </c>
      <c r="N4" s="70" t="s">
        <v>47</v>
      </c>
      <c r="O4" s="16"/>
      <c r="P4" s="16"/>
      <c r="Q4" s="16"/>
      <c r="R4" s="16"/>
      <c r="W4" s="16"/>
      <c r="X4" s="16"/>
    </row>
    <row r="5" spans="1:24" x14ac:dyDescent="0.2">
      <c r="A5" s="71" t="s">
        <v>46</v>
      </c>
      <c r="B5" s="72"/>
      <c r="C5" s="72"/>
      <c r="D5" s="72"/>
      <c r="E5" s="72"/>
      <c r="F5" s="72"/>
      <c r="G5" s="72"/>
      <c r="H5" s="72"/>
      <c r="I5" s="72"/>
      <c r="J5" s="73">
        <f>((Q13+R13+S13)+(Q14+R14+S14)+(Q15+R15+S15))/3</f>
        <v>5.466829999999999</v>
      </c>
      <c r="K5" s="74">
        <f>((Q18+Q19)/2)+(Q21+Q22+Q23)</f>
        <v>0.1134</v>
      </c>
      <c r="L5" s="14" t="s">
        <v>8</v>
      </c>
      <c r="M5" s="74">
        <f>((T13)+(T14)+(T15))/3</f>
        <v>5.7279666666666671</v>
      </c>
      <c r="N5" s="75"/>
      <c r="O5" s="6"/>
      <c r="P5" s="6"/>
    </row>
    <row r="6" spans="1:24" ht="12" customHeight="1" x14ac:dyDescent="0.2">
      <c r="A6" s="76" t="s">
        <v>45</v>
      </c>
      <c r="B6" s="77">
        <v>150</v>
      </c>
      <c r="C6" s="77">
        <v>900</v>
      </c>
      <c r="D6" s="39">
        <f t="shared" ref="D6:D18" si="0">B6/1000*0.75</f>
        <v>0.11249999999999999</v>
      </c>
      <c r="E6" s="78">
        <f t="shared" ref="E6:E40" si="1">D6*8760/12</f>
        <v>82.124999999999986</v>
      </c>
      <c r="F6" s="39">
        <f t="shared" ref="F6:F18" si="2">C6/1000*0.0714*0.75</f>
        <v>4.8195000000000009E-2</v>
      </c>
      <c r="G6" s="78">
        <f t="shared" ref="G6:G18" si="3">F6*8760/12*0.2489</f>
        <v>8.7568869150000026</v>
      </c>
      <c r="H6" s="79">
        <f t="shared" ref="H6:I18" si="4">F6+D6</f>
        <v>0.160695</v>
      </c>
      <c r="I6" s="80">
        <f t="shared" si="4"/>
        <v>90.881886914999995</v>
      </c>
      <c r="J6" s="81">
        <f t="shared" ref="J6:J18" si="5">+$H6*$J$5</f>
        <v>0.87849224684999982</v>
      </c>
      <c r="K6" s="81">
        <f t="shared" ref="K6:K18" si="6">+I6*$K$5</f>
        <v>10.306005976161</v>
      </c>
      <c r="L6" s="81">
        <f t="shared" ref="L6:L18" si="7">+K6+J6</f>
        <v>11.184498223010999</v>
      </c>
      <c r="M6" s="82">
        <f>+$H6*$M$5</f>
        <v>0.92045560350000011</v>
      </c>
      <c r="N6" s="44">
        <f t="shared" ref="N6:N18" si="8">M6+L6</f>
        <v>12.104953826511</v>
      </c>
      <c r="O6" s="96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1.1713229958</v>
      </c>
      <c r="K7" s="42">
        <f t="shared" si="6"/>
        <v>13.741341301548003</v>
      </c>
      <c r="L7" s="42">
        <f t="shared" si="7"/>
        <v>14.912664297348003</v>
      </c>
      <c r="M7" s="43">
        <f t="shared" ref="M7:M18" si="9">+H7*$M$5</f>
        <v>1.2272741380000003</v>
      </c>
      <c r="N7" s="44">
        <f t="shared" si="8"/>
        <v>16.139938435348004</v>
      </c>
      <c r="O7" s="96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1.4934286193999995</v>
      </c>
      <c r="K8" s="42">
        <f t="shared" si="6"/>
        <v>17.287013402064002</v>
      </c>
      <c r="L8" s="42">
        <f t="shared" si="7"/>
        <v>18.780442021464001</v>
      </c>
      <c r="M8" s="43">
        <f t="shared" si="9"/>
        <v>1.564765934</v>
      </c>
      <c r="N8" s="44">
        <f t="shared" si="8"/>
        <v>20.345207955464002</v>
      </c>
      <c r="O8" s="96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1.9912654933499991</v>
      </c>
      <c r="K9" s="42">
        <f t="shared" si="6"/>
        <v>23.826673727450999</v>
      </c>
      <c r="L9" s="42">
        <f t="shared" si="7"/>
        <v>25.817939220800998</v>
      </c>
      <c r="M9" s="43">
        <f t="shared" si="9"/>
        <v>2.0863832185</v>
      </c>
      <c r="N9" s="44">
        <f t="shared" si="8"/>
        <v>27.904322439300998</v>
      </c>
      <c r="O9" s="96"/>
      <c r="P9" s="7"/>
      <c r="Q9" s="17"/>
      <c r="R9" s="17"/>
      <c r="S9" s="18"/>
      <c r="U9" s="19"/>
      <c r="X9" s="17"/>
    </row>
    <row r="10" spans="1:24" ht="12" customHeight="1" x14ac:dyDescent="0.2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2.4011957409</v>
      </c>
      <c r="K10" s="42">
        <f t="shared" si="6"/>
        <v>27.703356153354001</v>
      </c>
      <c r="L10" s="42">
        <f t="shared" si="7"/>
        <v>30.104551894254001</v>
      </c>
      <c r="M10" s="43">
        <f t="shared" si="9"/>
        <v>2.5158947990000007</v>
      </c>
      <c r="N10" s="44">
        <f t="shared" si="8"/>
        <v>32.620446693254003</v>
      </c>
      <c r="O10" s="96"/>
      <c r="P10" s="7"/>
      <c r="Q10" s="17"/>
      <c r="R10" s="17"/>
      <c r="S10" s="18"/>
      <c r="U10" s="19"/>
      <c r="X10" s="17"/>
    </row>
    <row r="11" spans="1:24" ht="12" customHeight="1" x14ac:dyDescent="0.2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2.6922650772239995</v>
      </c>
      <c r="K11" s="42">
        <f t="shared" ref="K11" si="16">+I11*$K$5</f>
        <v>30.99215321778744</v>
      </c>
      <c r="L11" s="42">
        <f t="shared" ref="L11" si="17">+K11+J11</f>
        <v>33.68441829501144</v>
      </c>
      <c r="M11" s="43">
        <f t="shared" ref="M11" si="18">+H11*$M$5</f>
        <v>2.8208677826400006</v>
      </c>
      <c r="N11" s="44">
        <f t="shared" ref="N11" si="19">M11+L11</f>
        <v>36.505286077651441</v>
      </c>
      <c r="O11" s="96"/>
      <c r="P11" s="7"/>
      <c r="Q11" s="111" t="s">
        <v>111</v>
      </c>
      <c r="R11" s="111"/>
      <c r="S11" s="111"/>
      <c r="T11" s="111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3.1771849252499993</v>
      </c>
      <c r="K12" s="42">
        <f t="shared" si="6"/>
        <v>36.457199629515003</v>
      </c>
      <c r="L12" s="42">
        <f t="shared" si="7"/>
        <v>39.634384554764999</v>
      </c>
      <c r="M12" s="43">
        <f t="shared" si="9"/>
        <v>3.3289510275</v>
      </c>
      <c r="N12" s="44">
        <f t="shared" si="8"/>
        <v>42.963335582264996</v>
      </c>
      <c r="O12" s="96"/>
      <c r="P12" s="7"/>
      <c r="Q12" s="56" t="s">
        <v>101</v>
      </c>
      <c r="R12" s="56" t="s">
        <v>100</v>
      </c>
      <c r="S12" s="57" t="s">
        <v>109</v>
      </c>
      <c r="T12" s="55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3.9531741095999999</v>
      </c>
      <c r="K13" s="42">
        <f t="shared" si="6"/>
        <v>45.211043105675998</v>
      </c>
      <c r="L13" s="42">
        <f t="shared" si="7"/>
        <v>49.164217215275997</v>
      </c>
      <c r="M13" s="43">
        <f t="shared" si="9"/>
        <v>4.1420072560000012</v>
      </c>
      <c r="N13" s="44">
        <f t="shared" si="8"/>
        <v>53.306224471275996</v>
      </c>
      <c r="O13" s="96"/>
      <c r="P13" s="55" t="s">
        <v>97</v>
      </c>
      <c r="Q13" s="94">
        <v>2.0379999999999999E-2</v>
      </c>
      <c r="R13" s="95">
        <v>3.1059000000000001</v>
      </c>
      <c r="S13" s="95">
        <v>1.9643999999999999</v>
      </c>
      <c r="T13" s="103">
        <v>6.0448000000000004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4.0427798267639989</v>
      </c>
      <c r="K14" s="42">
        <f t="shared" si="6"/>
        <v>46.248263909799846</v>
      </c>
      <c r="L14" s="42">
        <f t="shared" si="7"/>
        <v>50.291043736563843</v>
      </c>
      <c r="M14" s="43">
        <f t="shared" si="9"/>
        <v>4.2358932120400006</v>
      </c>
      <c r="N14" s="44">
        <f t="shared" si="8"/>
        <v>54.526936948603847</v>
      </c>
      <c r="O14" s="96"/>
      <c r="P14" s="55" t="s">
        <v>98</v>
      </c>
      <c r="Q14" s="94">
        <v>2.1780000000000001E-2</v>
      </c>
      <c r="R14" s="95">
        <v>3.2248000000000001</v>
      </c>
      <c r="S14" s="95">
        <v>2.0994999999999999</v>
      </c>
      <c r="T14" s="103">
        <v>5.5944000000000003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4.2296043685499995</v>
      </c>
      <c r="K15" s="42">
        <f t="shared" si="6"/>
        <v>48.398032431063001</v>
      </c>
      <c r="L15" s="42">
        <f t="shared" si="7"/>
        <v>52.627636799613001</v>
      </c>
      <c r="M15" s="43">
        <f t="shared" si="9"/>
        <v>4.4316418905000008</v>
      </c>
      <c r="N15" s="44">
        <f t="shared" si="8"/>
        <v>57.059278690113004</v>
      </c>
      <c r="O15" s="96"/>
      <c r="P15" s="55" t="s">
        <v>99</v>
      </c>
      <c r="Q15" s="94">
        <v>2.453E-2</v>
      </c>
      <c r="R15" s="95">
        <v>3.5749</v>
      </c>
      <c r="S15" s="95">
        <v>2.3643000000000001</v>
      </c>
      <c r="T15" s="103">
        <v>5.5446999999999997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4.5452727998249989</v>
      </c>
      <c r="K16" s="42">
        <f t="shared" si="6"/>
        <v>52.012709144014501</v>
      </c>
      <c r="L16" s="42">
        <f t="shared" si="7"/>
        <v>56.557981943839501</v>
      </c>
      <c r="M16" s="43">
        <f t="shared" si="9"/>
        <v>4.7623890057500002</v>
      </c>
      <c r="N16" s="44">
        <f t="shared" si="8"/>
        <v>61.320370949589503</v>
      </c>
      <c r="O16" s="96"/>
      <c r="P16" s="55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4.8609412311</v>
      </c>
      <c r="K17" s="42">
        <f t="shared" si="6"/>
        <v>55.627385856966008</v>
      </c>
      <c r="L17" s="42">
        <f t="shared" si="7"/>
        <v>60.488327088066008</v>
      </c>
      <c r="M17" s="43">
        <f t="shared" si="9"/>
        <v>5.0931361210000015</v>
      </c>
      <c r="N17" s="44">
        <f t="shared" si="8"/>
        <v>65.581463209066015</v>
      </c>
      <c r="O17" s="96"/>
      <c r="P17" s="55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6.032264226899998</v>
      </c>
      <c r="K18" s="42">
        <f t="shared" si="6"/>
        <v>69.368727158514005</v>
      </c>
      <c r="L18" s="42">
        <f t="shared" si="7"/>
        <v>75.400991385414002</v>
      </c>
      <c r="M18" s="43">
        <f t="shared" si="9"/>
        <v>6.320410259</v>
      </c>
      <c r="N18" s="44">
        <f t="shared" si="8"/>
        <v>81.721401644414001</v>
      </c>
      <c r="O18" s="96"/>
      <c r="P18" s="55" t="s">
        <v>103</v>
      </c>
      <c r="Q18" s="108">
        <v>0.10100000000000001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55" t="s">
        <v>104</v>
      </c>
      <c r="Q19" s="108">
        <v>0.11799999999999999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39">
        <f t="shared" ref="D20:D40" si="20">B20/1000*0.75</f>
        <v>6.225E-2</v>
      </c>
      <c r="E20" s="40">
        <f t="shared" si="1"/>
        <v>45.442499999999995</v>
      </c>
      <c r="F20" s="39">
        <f t="shared" ref="F20:F40" si="21">C20/1000*0.0714*0.75</f>
        <v>2.1420000000000002E-2</v>
      </c>
      <c r="G20" s="40">
        <f t="shared" ref="G20:G40" si="22">F20*8760/12*0.2489</f>
        <v>3.8919497400000007</v>
      </c>
      <c r="H20" s="39">
        <f t="shared" ref="H20:I40" si="23">F20+D20</f>
        <v>8.3669999999999994E-2</v>
      </c>
      <c r="I20" s="41">
        <f t="shared" si="23"/>
        <v>49.334449739999997</v>
      </c>
      <c r="J20" s="42">
        <f t="shared" ref="J20:J40" si="24">+$H20*$J$5</f>
        <v>0.45740966609999989</v>
      </c>
      <c r="K20" s="42">
        <f t="shared" ref="K20:K40" si="25">+I20*$K$5</f>
        <v>5.5945266005159997</v>
      </c>
      <c r="L20" s="42">
        <f t="shared" ref="L20:L40" si="26">+K20+J20</f>
        <v>6.0519362666159999</v>
      </c>
      <c r="M20" s="43">
        <f t="shared" ref="M20:M40" si="27">+H20*$M$5</f>
        <v>0.47925897099999998</v>
      </c>
      <c r="N20" s="44">
        <f t="shared" ref="N20:N40" si="28">M20+L20</f>
        <v>6.5311952376160001</v>
      </c>
      <c r="O20" s="96"/>
      <c r="P20" s="55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39">
        <f t="shared" si="20"/>
        <v>9.375E-2</v>
      </c>
      <c r="E21" s="40">
        <f t="shared" si="1"/>
        <v>68.4375</v>
      </c>
      <c r="F21" s="39">
        <f t="shared" si="21"/>
        <v>3.4807500000000005E-2</v>
      </c>
      <c r="G21" s="40">
        <f t="shared" si="22"/>
        <v>6.324418327500001</v>
      </c>
      <c r="H21" s="39">
        <f t="shared" si="23"/>
        <v>0.12855749999999999</v>
      </c>
      <c r="I21" s="41">
        <f t="shared" si="23"/>
        <v>74.761918327499998</v>
      </c>
      <c r="J21" s="42">
        <f t="shared" si="24"/>
        <v>0.70280199772499985</v>
      </c>
      <c r="K21" s="42">
        <f t="shared" si="25"/>
        <v>8.4780015383384999</v>
      </c>
      <c r="L21" s="42">
        <f t="shared" si="26"/>
        <v>9.1808035360635003</v>
      </c>
      <c r="M21" s="43">
        <f t="shared" si="27"/>
        <v>0.73637307475000002</v>
      </c>
      <c r="N21" s="44">
        <f t="shared" si="28"/>
        <v>9.9171766108135007</v>
      </c>
      <c r="O21" s="96"/>
      <c r="P21" s="55" t="s">
        <v>105</v>
      </c>
      <c r="Q21" s="53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39">
        <f t="shared" si="20"/>
        <v>0.1875</v>
      </c>
      <c r="E22" s="40">
        <f t="shared" si="1"/>
        <v>136.875</v>
      </c>
      <c r="F22" s="39">
        <f t="shared" si="21"/>
        <v>6.961500000000001E-2</v>
      </c>
      <c r="G22" s="40">
        <f t="shared" si="22"/>
        <v>12.648836655000002</v>
      </c>
      <c r="H22" s="39">
        <f t="shared" si="23"/>
        <v>0.25711499999999998</v>
      </c>
      <c r="I22" s="41">
        <f t="shared" si="23"/>
        <v>149.523836655</v>
      </c>
      <c r="J22" s="42">
        <f t="shared" si="24"/>
        <v>1.4056039954499997</v>
      </c>
      <c r="K22" s="42">
        <f t="shared" si="25"/>
        <v>16.956003076677</v>
      </c>
      <c r="L22" s="42">
        <f t="shared" si="26"/>
        <v>18.361607072127001</v>
      </c>
      <c r="M22" s="43">
        <f t="shared" si="27"/>
        <v>1.4727461495</v>
      </c>
      <c r="N22" s="44">
        <f t="shared" si="28"/>
        <v>19.834353221627001</v>
      </c>
      <c r="O22" s="96"/>
      <c r="P22" s="55" t="s">
        <v>106</v>
      </c>
      <c r="Q22" s="53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39">
        <f t="shared" si="20"/>
        <v>0.22499999999999998</v>
      </c>
      <c r="E23" s="40">
        <f t="shared" si="1"/>
        <v>164.24999999999997</v>
      </c>
      <c r="F23" s="39">
        <f t="shared" si="21"/>
        <v>9.6390000000000017E-2</v>
      </c>
      <c r="G23" s="40">
        <f t="shared" si="22"/>
        <v>17.513773830000005</v>
      </c>
      <c r="H23" s="39">
        <f t="shared" si="23"/>
        <v>0.32139000000000001</v>
      </c>
      <c r="I23" s="41">
        <f t="shared" si="23"/>
        <v>181.76377382999999</v>
      </c>
      <c r="J23" s="42">
        <f t="shared" si="24"/>
        <v>1.7569844936999996</v>
      </c>
      <c r="K23" s="42">
        <f t="shared" si="25"/>
        <v>20.612011952322</v>
      </c>
      <c r="L23" s="42">
        <f t="shared" si="26"/>
        <v>22.368996446021999</v>
      </c>
      <c r="M23" s="43">
        <f t="shared" si="27"/>
        <v>1.8409112070000002</v>
      </c>
      <c r="N23" s="44">
        <f t="shared" si="28"/>
        <v>24.209907653022</v>
      </c>
      <c r="O23" s="96"/>
      <c r="P23" s="55" t="s">
        <v>107</v>
      </c>
      <c r="Q23" s="53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39">
        <f t="shared" si="20"/>
        <v>0.30000000000000004</v>
      </c>
      <c r="E24" s="40">
        <f t="shared" si="1"/>
        <v>219.00000000000003</v>
      </c>
      <c r="F24" s="39">
        <f t="shared" si="21"/>
        <v>0.12852000000000002</v>
      </c>
      <c r="G24" s="40">
        <f t="shared" si="22"/>
        <v>23.351698440000007</v>
      </c>
      <c r="H24" s="39">
        <f t="shared" si="23"/>
        <v>0.42852000000000007</v>
      </c>
      <c r="I24" s="41">
        <f t="shared" si="23"/>
        <v>242.35169844000004</v>
      </c>
      <c r="J24" s="42">
        <f t="shared" si="24"/>
        <v>2.3426459916</v>
      </c>
      <c r="K24" s="42">
        <f t="shared" si="25"/>
        <v>27.482682603096006</v>
      </c>
      <c r="L24" s="42">
        <f t="shared" si="26"/>
        <v>29.825328594696007</v>
      </c>
      <c r="M24" s="43">
        <f t="shared" si="27"/>
        <v>2.4545482760000006</v>
      </c>
      <c r="N24" s="44">
        <f t="shared" si="28"/>
        <v>32.279876870696008</v>
      </c>
      <c r="O24" s="96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39">
        <f t="shared" si="20"/>
        <v>0.44999999999999996</v>
      </c>
      <c r="E25" s="40">
        <f t="shared" si="1"/>
        <v>328.49999999999994</v>
      </c>
      <c r="F25" s="39">
        <f t="shared" si="21"/>
        <v>0.18207000000000001</v>
      </c>
      <c r="G25" s="40">
        <f t="shared" si="22"/>
        <v>33.081572790000003</v>
      </c>
      <c r="H25" s="39">
        <f t="shared" si="23"/>
        <v>0.63206999999999991</v>
      </c>
      <c r="I25" s="41">
        <f t="shared" si="23"/>
        <v>361.58157278999994</v>
      </c>
      <c r="J25" s="42">
        <f t="shared" si="24"/>
        <v>3.4554192380999988</v>
      </c>
      <c r="K25" s="42">
        <f t="shared" si="25"/>
        <v>41.003350354385994</v>
      </c>
      <c r="L25" s="42">
        <f t="shared" si="26"/>
        <v>44.458769592485993</v>
      </c>
      <c r="M25" s="43">
        <f t="shared" si="27"/>
        <v>3.6204758909999999</v>
      </c>
      <c r="N25" s="44">
        <f t="shared" si="28"/>
        <v>48.079245483485991</v>
      </c>
      <c r="O25" s="96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39">
        <f t="shared" si="20"/>
        <v>0.52499999999999991</v>
      </c>
      <c r="E26" s="40">
        <f t="shared" si="1"/>
        <v>383.24999999999994</v>
      </c>
      <c r="F26" s="39">
        <f t="shared" si="21"/>
        <v>0.24097500000000002</v>
      </c>
      <c r="G26" s="40">
        <f t="shared" si="22"/>
        <v>43.784434575000006</v>
      </c>
      <c r="H26" s="39">
        <f t="shared" si="23"/>
        <v>0.76597499999999996</v>
      </c>
      <c r="I26" s="41">
        <f t="shared" si="23"/>
        <v>427.03443457499998</v>
      </c>
      <c r="J26" s="42">
        <f t="shared" si="24"/>
        <v>4.1874551092499992</v>
      </c>
      <c r="K26" s="42">
        <f t="shared" si="25"/>
        <v>48.425704880805</v>
      </c>
      <c r="L26" s="42">
        <f t="shared" si="26"/>
        <v>52.613159990054996</v>
      </c>
      <c r="M26" s="43">
        <f t="shared" si="27"/>
        <v>4.3874792674999998</v>
      </c>
      <c r="N26" s="44">
        <f t="shared" si="28"/>
        <v>57.000639257554994</v>
      </c>
      <c r="O26" s="96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39">
        <f t="shared" si="20"/>
        <v>0.57450000000000001</v>
      </c>
      <c r="E27" s="40">
        <f t="shared" si="1"/>
        <v>419.38499999999999</v>
      </c>
      <c r="F27" s="39">
        <f t="shared" si="21"/>
        <v>0.25527285000000005</v>
      </c>
      <c r="G27" s="40">
        <f t="shared" si="22"/>
        <v>46.382311026450004</v>
      </c>
      <c r="H27" s="39">
        <f t="shared" si="23"/>
        <v>0.82977285000000012</v>
      </c>
      <c r="I27" s="41">
        <f t="shared" si="23"/>
        <v>465.76731102644999</v>
      </c>
      <c r="J27" s="42">
        <f t="shared" si="24"/>
        <v>4.5362271095655</v>
      </c>
      <c r="K27" s="42">
        <f t="shared" si="25"/>
        <v>52.818013070399431</v>
      </c>
      <c r="L27" s="42">
        <f t="shared" si="26"/>
        <v>57.354240179964933</v>
      </c>
      <c r="M27" s="43">
        <f t="shared" si="27"/>
        <v>4.7529112257050015</v>
      </c>
      <c r="N27" s="44">
        <f t="shared" si="28"/>
        <v>62.107151405669931</v>
      </c>
      <c r="O27" s="96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39">
        <f t="shared" si="20"/>
        <v>0.62474999999999992</v>
      </c>
      <c r="E28" s="40">
        <f t="shared" si="1"/>
        <v>456.06749999999994</v>
      </c>
      <c r="F28" s="39">
        <f t="shared" si="21"/>
        <v>0.26951715000000004</v>
      </c>
      <c r="G28" s="40">
        <f t="shared" si="22"/>
        <v>48.97045760355001</v>
      </c>
      <c r="H28" s="39">
        <f t="shared" si="23"/>
        <v>0.8942671499999999</v>
      </c>
      <c r="I28" s="41">
        <f t="shared" si="23"/>
        <v>505.03795760354996</v>
      </c>
      <c r="J28" s="42">
        <f t="shared" si="24"/>
        <v>4.8888064836344984</v>
      </c>
      <c r="K28" s="42">
        <f t="shared" si="25"/>
        <v>57.271304392242563</v>
      </c>
      <c r="L28" s="42">
        <f t="shared" si="26"/>
        <v>62.160110875877059</v>
      </c>
      <c r="M28" s="43">
        <f t="shared" si="27"/>
        <v>5.1223324262949994</v>
      </c>
      <c r="N28" s="44">
        <f t="shared" si="28"/>
        <v>67.282443302172055</v>
      </c>
      <c r="O28" s="96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39">
        <f t="shared" si="20"/>
        <v>0.67500000000000004</v>
      </c>
      <c r="E29" s="40">
        <f t="shared" si="1"/>
        <v>492.75</v>
      </c>
      <c r="F29" s="39">
        <f t="shared" si="21"/>
        <v>0.28381500000000004</v>
      </c>
      <c r="G29" s="40">
        <f t="shared" si="22"/>
        <v>51.568334055000015</v>
      </c>
      <c r="H29" s="39">
        <f t="shared" si="23"/>
        <v>0.95881500000000008</v>
      </c>
      <c r="I29" s="41">
        <f t="shared" si="23"/>
        <v>544.31833405500004</v>
      </c>
      <c r="J29" s="42">
        <f t="shared" si="24"/>
        <v>5.2416786064499998</v>
      </c>
      <c r="K29" s="42">
        <f t="shared" si="25"/>
        <v>61.725699081837007</v>
      </c>
      <c r="L29" s="42">
        <f t="shared" si="26"/>
        <v>66.967377688287002</v>
      </c>
      <c r="M29" s="43">
        <f t="shared" si="27"/>
        <v>5.4920603595000008</v>
      </c>
      <c r="N29" s="44">
        <f t="shared" si="28"/>
        <v>72.459438047787003</v>
      </c>
      <c r="O29" s="96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39">
        <f t="shared" si="20"/>
        <v>0.82500000000000007</v>
      </c>
      <c r="E30" s="40">
        <f t="shared" si="1"/>
        <v>602.25000000000011</v>
      </c>
      <c r="F30" s="39">
        <f t="shared" si="21"/>
        <v>0.33736500000000003</v>
      </c>
      <c r="G30" s="40">
        <f t="shared" si="22"/>
        <v>61.298208405000011</v>
      </c>
      <c r="H30" s="39">
        <f t="shared" si="23"/>
        <v>1.1623650000000001</v>
      </c>
      <c r="I30" s="41">
        <f t="shared" si="23"/>
        <v>663.54820840500008</v>
      </c>
      <c r="J30" s="42">
        <f t="shared" si="24"/>
        <v>6.3544518529499996</v>
      </c>
      <c r="K30" s="42">
        <f t="shared" si="25"/>
        <v>75.246366833127013</v>
      </c>
      <c r="L30" s="42">
        <f t="shared" si="26"/>
        <v>81.600818686077019</v>
      </c>
      <c r="M30" s="43">
        <f t="shared" si="27"/>
        <v>6.657987974500001</v>
      </c>
      <c r="N30" s="44">
        <f t="shared" si="28"/>
        <v>88.258806660577022</v>
      </c>
      <c r="O30" s="96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39">
        <f t="shared" si="20"/>
        <v>1.5562500000000001</v>
      </c>
      <c r="E31" s="40">
        <f t="shared" si="1"/>
        <v>1136.0625000000002</v>
      </c>
      <c r="F31" s="39">
        <f t="shared" si="21"/>
        <v>0.38957625000000007</v>
      </c>
      <c r="G31" s="40">
        <f t="shared" si="22"/>
        <v>70.784835896250001</v>
      </c>
      <c r="H31" s="39">
        <f t="shared" si="23"/>
        <v>1.9458262500000001</v>
      </c>
      <c r="I31" s="41">
        <f t="shared" si="23"/>
        <v>1206.8473358962501</v>
      </c>
      <c r="J31" s="42">
        <f t="shared" si="24"/>
        <v>10.637501318287498</v>
      </c>
      <c r="K31" s="42">
        <f t="shared" si="25"/>
        <v>136.85648789063475</v>
      </c>
      <c r="L31" s="42">
        <f t="shared" si="26"/>
        <v>147.49398920892224</v>
      </c>
      <c r="M31" s="43">
        <f t="shared" si="27"/>
        <v>11.145627899125001</v>
      </c>
      <c r="N31" s="44">
        <f t="shared" si="28"/>
        <v>158.63961710804725</v>
      </c>
      <c r="O31" s="96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39">
        <f t="shared" si="20"/>
        <v>1.7999999999999998</v>
      </c>
      <c r="E32" s="40">
        <f t="shared" si="1"/>
        <v>1313.9999999999998</v>
      </c>
      <c r="F32" s="39">
        <f t="shared" si="21"/>
        <v>0.40698000000000001</v>
      </c>
      <c r="G32" s="40">
        <f t="shared" si="22"/>
        <v>73.947045059999994</v>
      </c>
      <c r="H32" s="39">
        <f t="shared" si="23"/>
        <v>2.2069799999999997</v>
      </c>
      <c r="I32" s="41">
        <f t="shared" si="23"/>
        <v>1387.9470450599997</v>
      </c>
      <c r="J32" s="42">
        <f t="shared" si="24"/>
        <v>12.065184473399997</v>
      </c>
      <c r="K32" s="42">
        <f t="shared" si="25"/>
        <v>157.39319490980398</v>
      </c>
      <c r="L32" s="42">
        <f t="shared" si="26"/>
        <v>169.45837938320398</v>
      </c>
      <c r="M32" s="43">
        <f t="shared" si="27"/>
        <v>12.641507874</v>
      </c>
      <c r="N32" s="44">
        <f t="shared" si="28"/>
        <v>182.09988725720399</v>
      </c>
      <c r="O32" s="96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39">
        <f t="shared" si="20"/>
        <v>2.25</v>
      </c>
      <c r="E33" s="40">
        <f t="shared" si="1"/>
        <v>1642.5</v>
      </c>
      <c r="F33" s="39">
        <f t="shared" si="21"/>
        <v>0.64260000000000006</v>
      </c>
      <c r="G33" s="40">
        <f t="shared" si="22"/>
        <v>116.75849220000001</v>
      </c>
      <c r="H33" s="39">
        <f t="shared" si="23"/>
        <v>2.8925999999999998</v>
      </c>
      <c r="I33" s="41">
        <f t="shared" si="23"/>
        <v>1759.2584922000001</v>
      </c>
      <c r="J33" s="42">
        <f t="shared" si="24"/>
        <v>15.813352457999995</v>
      </c>
      <c r="K33" s="42">
        <f t="shared" si="25"/>
        <v>199.49991301548002</v>
      </c>
      <c r="L33" s="42">
        <f t="shared" si="26"/>
        <v>215.31326547348002</v>
      </c>
      <c r="M33" s="43">
        <f t="shared" si="27"/>
        <v>16.568716380000001</v>
      </c>
      <c r="N33" s="44">
        <f t="shared" si="28"/>
        <v>231.88198185348003</v>
      </c>
      <c r="O33" s="96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39">
        <f t="shared" si="20"/>
        <v>2.5499999999999998</v>
      </c>
      <c r="E34" s="40">
        <f t="shared" si="1"/>
        <v>1861.5</v>
      </c>
      <c r="F34" s="39">
        <f t="shared" si="21"/>
        <v>0.69615000000000005</v>
      </c>
      <c r="G34" s="40">
        <f t="shared" si="22"/>
        <v>126.48836655000001</v>
      </c>
      <c r="H34" s="39">
        <f t="shared" si="23"/>
        <v>3.2461500000000001</v>
      </c>
      <c r="I34" s="41">
        <f t="shared" si="23"/>
        <v>1987.9883665499999</v>
      </c>
      <c r="J34" s="42">
        <f t="shared" si="24"/>
        <v>17.746150204499997</v>
      </c>
      <c r="K34" s="42">
        <f t="shared" si="25"/>
        <v>225.43788076676998</v>
      </c>
      <c r="L34" s="42">
        <f t="shared" si="26"/>
        <v>243.18403097126998</v>
      </c>
      <c r="M34" s="43">
        <f t="shared" si="27"/>
        <v>18.593838995000002</v>
      </c>
      <c r="N34" s="44">
        <f t="shared" si="28"/>
        <v>261.77786996626998</v>
      </c>
      <c r="O34" s="96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39">
        <f t="shared" si="20"/>
        <v>3.375</v>
      </c>
      <c r="E35" s="40">
        <f t="shared" si="1"/>
        <v>2463.75</v>
      </c>
      <c r="F35" s="39">
        <f t="shared" si="21"/>
        <v>0.96390000000000009</v>
      </c>
      <c r="G35" s="40">
        <f t="shared" si="22"/>
        <v>175.13773830000002</v>
      </c>
      <c r="H35" s="39">
        <f t="shared" si="23"/>
        <v>4.3388999999999998</v>
      </c>
      <c r="I35" s="41">
        <f t="shared" si="23"/>
        <v>2638.8877382999999</v>
      </c>
      <c r="J35" s="42">
        <f t="shared" si="24"/>
        <v>23.720028686999996</v>
      </c>
      <c r="K35" s="42">
        <f t="shared" si="25"/>
        <v>299.24986952322001</v>
      </c>
      <c r="L35" s="42">
        <f t="shared" si="26"/>
        <v>322.96989821021998</v>
      </c>
      <c r="M35" s="43">
        <f t="shared" si="27"/>
        <v>24.85307457</v>
      </c>
      <c r="N35" s="44">
        <f t="shared" si="28"/>
        <v>347.82297278021997</v>
      </c>
      <c r="O35" s="96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39">
        <f t="shared" si="20"/>
        <v>4.0500000000000007</v>
      </c>
      <c r="E36" s="40">
        <f t="shared" si="1"/>
        <v>2956.5000000000005</v>
      </c>
      <c r="F36" s="39">
        <f t="shared" si="21"/>
        <v>1.1245500000000002</v>
      </c>
      <c r="G36" s="40">
        <f t="shared" si="22"/>
        <v>204.32736135000002</v>
      </c>
      <c r="H36" s="39">
        <f t="shared" si="23"/>
        <v>5.1745500000000009</v>
      </c>
      <c r="I36" s="41">
        <f t="shared" si="23"/>
        <v>3160.8273613500005</v>
      </c>
      <c r="J36" s="42">
        <f t="shared" si="24"/>
        <v>28.2883851765</v>
      </c>
      <c r="K36" s="42">
        <f t="shared" si="25"/>
        <v>358.43782277709005</v>
      </c>
      <c r="L36" s="42">
        <f t="shared" si="26"/>
        <v>386.72620795359006</v>
      </c>
      <c r="M36" s="43">
        <f t="shared" si="27"/>
        <v>29.639649915000007</v>
      </c>
      <c r="N36" s="44">
        <f t="shared" si="28"/>
        <v>416.36585786859007</v>
      </c>
      <c r="O36" s="96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39">
        <f t="shared" si="20"/>
        <v>4.875</v>
      </c>
      <c r="E37" s="40">
        <f t="shared" si="1"/>
        <v>3558.75</v>
      </c>
      <c r="F37" s="39">
        <f t="shared" si="21"/>
        <v>1.3387500000000001</v>
      </c>
      <c r="G37" s="40">
        <f t="shared" si="22"/>
        <v>243.24685875000003</v>
      </c>
      <c r="H37" s="39">
        <f t="shared" si="23"/>
        <v>6.2137500000000001</v>
      </c>
      <c r="I37" s="41">
        <f t="shared" si="23"/>
        <v>3801.9968587500002</v>
      </c>
      <c r="J37" s="42">
        <f t="shared" si="24"/>
        <v>33.969514912499996</v>
      </c>
      <c r="K37" s="42">
        <f t="shared" si="25"/>
        <v>431.14644378225</v>
      </c>
      <c r="L37" s="42">
        <f t="shared" si="26"/>
        <v>465.11595869475002</v>
      </c>
      <c r="M37" s="43">
        <f t="shared" si="27"/>
        <v>35.592152875000004</v>
      </c>
      <c r="N37" s="44">
        <f t="shared" si="28"/>
        <v>500.70811156975003</v>
      </c>
      <c r="O37" s="96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39">
        <f t="shared" si="20"/>
        <v>5.7750000000000004</v>
      </c>
      <c r="E38" s="40">
        <f t="shared" si="1"/>
        <v>4215.75</v>
      </c>
      <c r="F38" s="39">
        <f t="shared" si="21"/>
        <v>1.5529500000000001</v>
      </c>
      <c r="G38" s="40">
        <f t="shared" si="22"/>
        <v>282.16635615000007</v>
      </c>
      <c r="H38" s="39">
        <f t="shared" si="23"/>
        <v>7.3279500000000004</v>
      </c>
      <c r="I38" s="41">
        <f t="shared" si="23"/>
        <v>4497.91635615</v>
      </c>
      <c r="J38" s="42">
        <f t="shared" si="24"/>
        <v>40.060656898499992</v>
      </c>
      <c r="K38" s="42">
        <f t="shared" si="25"/>
        <v>510.06371478740999</v>
      </c>
      <c r="L38" s="42">
        <f t="shared" si="26"/>
        <v>550.12437168590998</v>
      </c>
      <c r="M38" s="43">
        <f t="shared" si="27"/>
        <v>41.974253335000007</v>
      </c>
      <c r="N38" s="44">
        <f t="shared" si="28"/>
        <v>592.09862502090994</v>
      </c>
      <c r="O38" s="97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39">
        <f t="shared" si="20"/>
        <v>7.125</v>
      </c>
      <c r="E39" s="40">
        <f t="shared" si="1"/>
        <v>5201.25</v>
      </c>
      <c r="F39" s="39">
        <f t="shared" si="21"/>
        <v>1.87425</v>
      </c>
      <c r="G39" s="40">
        <f t="shared" si="22"/>
        <v>340.54560225000006</v>
      </c>
      <c r="H39" s="39">
        <f t="shared" si="23"/>
        <v>8.99925</v>
      </c>
      <c r="I39" s="41">
        <f t="shared" si="23"/>
        <v>5541.7956022500002</v>
      </c>
      <c r="J39" s="42">
        <f t="shared" si="24"/>
        <v>49.197369877499987</v>
      </c>
      <c r="K39" s="42">
        <f t="shared" si="25"/>
        <v>628.43962129515</v>
      </c>
      <c r="L39" s="42">
        <f t="shared" si="26"/>
        <v>677.63699117265003</v>
      </c>
      <c r="M39" s="43">
        <f t="shared" si="27"/>
        <v>51.547404025000006</v>
      </c>
      <c r="N39" s="44">
        <f t="shared" si="28"/>
        <v>729.18439519765002</v>
      </c>
      <c r="O39" s="97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83">
        <f t="shared" si="20"/>
        <v>8.25</v>
      </c>
      <c r="E40" s="84">
        <f t="shared" si="1"/>
        <v>6022.5</v>
      </c>
      <c r="F40" s="83">
        <f t="shared" si="21"/>
        <v>2.0884499999999999</v>
      </c>
      <c r="G40" s="84">
        <f t="shared" si="22"/>
        <v>379.46509965000001</v>
      </c>
      <c r="H40" s="83">
        <f t="shared" si="23"/>
        <v>10.33845</v>
      </c>
      <c r="I40" s="85">
        <f t="shared" si="23"/>
        <v>6401.9650996500004</v>
      </c>
      <c r="J40" s="86">
        <f t="shared" si="24"/>
        <v>56.518548613499988</v>
      </c>
      <c r="K40" s="86">
        <f t="shared" si="25"/>
        <v>725.98284230031004</v>
      </c>
      <c r="L40" s="86">
        <f t="shared" si="26"/>
        <v>782.50139091381004</v>
      </c>
      <c r="M40" s="101">
        <f t="shared" si="27"/>
        <v>59.218296985000002</v>
      </c>
      <c r="N40" s="102">
        <f t="shared" si="28"/>
        <v>841.71968789881009</v>
      </c>
      <c r="O40" s="97"/>
      <c r="P40" s="20"/>
      <c r="Q40" s="20"/>
      <c r="R40" s="20"/>
      <c r="S40" s="18"/>
      <c r="U40" s="19"/>
      <c r="X40" s="17"/>
    </row>
    <row r="41" spans="1:24" x14ac:dyDescent="0.2">
      <c r="A41" s="6"/>
      <c r="B41" s="64"/>
      <c r="C41" s="64"/>
      <c r="D41" s="64"/>
      <c r="E41" s="64"/>
      <c r="F41" s="64"/>
      <c r="G41" s="64"/>
      <c r="H41" s="87"/>
      <c r="I41" s="88"/>
      <c r="J41" s="89"/>
      <c r="K41" s="89"/>
      <c r="L41" s="89"/>
      <c r="M41" s="89"/>
      <c r="N41" s="15"/>
    </row>
    <row r="42" spans="1:24" x14ac:dyDescent="0.2">
      <c r="A42" s="15" t="s">
        <v>12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  <c r="M42" s="64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5"/>
      <c r="M43" s="64"/>
      <c r="N43" s="15"/>
    </row>
    <row r="44" spans="1:24" x14ac:dyDescent="0.2">
      <c r="A44" s="6" t="s">
        <v>10</v>
      </c>
      <c r="B44" s="64"/>
      <c r="C44" s="64"/>
      <c r="D44" s="64"/>
      <c r="E44" s="64" t="s">
        <v>8</v>
      </c>
      <c r="F44" s="64"/>
      <c r="G44" s="64"/>
      <c r="H44" s="64"/>
      <c r="I44" s="64"/>
      <c r="J44" s="64"/>
      <c r="K44" s="64"/>
      <c r="L44" s="65"/>
      <c r="M44" s="64"/>
      <c r="N44" s="15"/>
    </row>
    <row r="45" spans="1:24" x14ac:dyDescent="0.2">
      <c r="A45" s="6" t="s">
        <v>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5"/>
      <c r="M45" s="64"/>
      <c r="N45" s="15"/>
    </row>
    <row r="46" spans="1:24" x14ac:dyDescent="0.2">
      <c r="A46" s="15" t="s">
        <v>7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5"/>
      <c r="M46" s="64"/>
      <c r="N46" s="15"/>
    </row>
    <row r="47" spans="1:24" x14ac:dyDescent="0.2">
      <c r="A47" s="90" t="s">
        <v>62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5"/>
      <c r="M47" s="64"/>
      <c r="N47" s="15"/>
    </row>
    <row r="48" spans="1:24" x14ac:dyDescent="0.2">
      <c r="A48" s="91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5"/>
      <c r="M48" s="64"/>
      <c r="N48" s="15"/>
    </row>
    <row r="49" spans="1:14" x14ac:dyDescent="0.2">
      <c r="A49" s="15" t="s">
        <v>6</v>
      </c>
      <c r="B49" s="64"/>
      <c r="C49" s="15"/>
      <c r="D49" s="92"/>
      <c r="E49" s="92"/>
      <c r="F49" s="92"/>
      <c r="G49" s="92"/>
      <c r="H49" s="15"/>
      <c r="I49" s="15"/>
      <c r="J49" s="15"/>
      <c r="K49" s="15"/>
      <c r="L49" s="15"/>
      <c r="M49" s="58"/>
      <c r="N49" s="15"/>
    </row>
    <row r="50" spans="1:14" x14ac:dyDescent="0.2">
      <c r="A50" s="15" t="s">
        <v>5</v>
      </c>
      <c r="B50" s="64"/>
      <c r="C50" s="15"/>
      <c r="D50" s="92"/>
      <c r="E50" s="92"/>
      <c r="F50" s="92"/>
      <c r="G50" s="92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64"/>
      <c r="C51" s="64"/>
      <c r="D51" s="92"/>
      <c r="E51" s="92"/>
      <c r="F51" s="92"/>
      <c r="G51" s="92"/>
      <c r="H51" s="64"/>
      <c r="I51" s="64"/>
      <c r="J51" s="64"/>
      <c r="K51" s="64"/>
      <c r="L51" s="65"/>
      <c r="M51" s="64"/>
      <c r="N51" s="15"/>
    </row>
    <row r="52" spans="1:14" x14ac:dyDescent="0.2">
      <c r="A52" s="15" t="s">
        <v>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5"/>
      <c r="M52" s="93"/>
      <c r="N52" s="15"/>
    </row>
    <row r="53" spans="1:14" x14ac:dyDescent="0.2">
      <c r="A53" s="15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5"/>
      <c r="M53" s="64"/>
      <c r="N53" s="15"/>
    </row>
    <row r="54" spans="1:14" x14ac:dyDescent="0.2">
      <c r="A54" s="15" t="s">
        <v>2</v>
      </c>
      <c r="B54" s="64"/>
      <c r="C54" s="15"/>
      <c r="D54" s="92"/>
      <c r="E54" s="92"/>
      <c r="F54" s="92"/>
      <c r="G54" s="92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64"/>
      <c r="C55" s="15"/>
      <c r="D55" s="92"/>
      <c r="E55" s="92"/>
      <c r="F55" s="92"/>
      <c r="G55" s="92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64"/>
      <c r="C56" s="15"/>
      <c r="D56" s="92"/>
      <c r="E56" s="92"/>
      <c r="F56" s="92"/>
      <c r="G56" s="92"/>
      <c r="H56" s="15"/>
      <c r="I56" s="15"/>
      <c r="J56" s="15"/>
      <c r="K56" s="15"/>
      <c r="L56" s="15"/>
      <c r="M56" s="15"/>
      <c r="N56" s="15"/>
    </row>
    <row r="57" spans="1:14" x14ac:dyDescent="0.2">
      <c r="C57" s="1"/>
      <c r="D57" s="4"/>
      <c r="E57" s="4"/>
      <c r="F57" s="4"/>
      <c r="G57" s="4"/>
      <c r="H57" s="1"/>
      <c r="I57" s="1"/>
      <c r="J57" s="1"/>
      <c r="K57" s="1"/>
      <c r="L57" s="1"/>
      <c r="M57" s="1"/>
    </row>
    <row r="58" spans="1:14" x14ac:dyDescent="0.2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7"/>
  <sheetViews>
    <sheetView topLeftCell="J1" zoomScale="90" zoomScaleNormal="90" workbookViewId="0">
      <selection activeCell="P4" sqref="P4"/>
    </sheetView>
  </sheetViews>
  <sheetFormatPr defaultColWidth="9.140625"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11" style="15" customWidth="1"/>
    <col min="16" max="16" width="26" style="15" customWidth="1"/>
    <col min="17" max="17" width="9.140625" style="15"/>
    <col min="18" max="18" width="12.5703125" style="15" customWidth="1"/>
    <col min="19" max="19" width="25.42578125" style="15" bestFit="1" customWidth="1"/>
    <col min="20" max="20" width="13.5703125" style="15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61" t="s">
        <v>64</v>
      </c>
      <c r="B1" s="62"/>
      <c r="C1" s="62"/>
      <c r="D1" s="63"/>
      <c r="E1" s="64"/>
      <c r="F1" s="63"/>
      <c r="G1" s="62"/>
      <c r="H1" s="62"/>
      <c r="I1" s="62"/>
      <c r="J1" s="62"/>
      <c r="K1" s="62"/>
      <c r="L1" s="62"/>
      <c r="M1" s="62"/>
      <c r="N1" s="15"/>
    </row>
    <row r="2" spans="1:24" x14ac:dyDescent="0.2">
      <c r="A2" s="15"/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4"/>
      <c r="N2" s="15"/>
    </row>
    <row r="3" spans="1:24" ht="13.5" thickBot="1" x14ac:dyDescent="0.25">
      <c r="A3" s="15"/>
      <c r="B3" s="64"/>
      <c r="C3" s="64"/>
      <c r="D3" s="64"/>
      <c r="E3" s="64"/>
      <c r="F3" s="64"/>
      <c r="G3" s="64"/>
      <c r="H3" s="64"/>
      <c r="I3" s="64"/>
      <c r="J3" s="66"/>
      <c r="K3" s="66"/>
      <c r="L3" s="66"/>
      <c r="M3" s="66"/>
      <c r="N3" s="15"/>
    </row>
    <row r="4" spans="1:24" ht="90.75" customHeight="1" x14ac:dyDescent="0.2">
      <c r="A4" s="67" t="s">
        <v>60</v>
      </c>
      <c r="B4" s="68" t="s">
        <v>59</v>
      </c>
      <c r="C4" s="68" t="s">
        <v>58</v>
      </c>
      <c r="D4" s="68" t="s">
        <v>57</v>
      </c>
      <c r="E4" s="68" t="s">
        <v>56</v>
      </c>
      <c r="F4" s="68" t="s">
        <v>55</v>
      </c>
      <c r="G4" s="68" t="s">
        <v>54</v>
      </c>
      <c r="H4" s="68" t="s">
        <v>53</v>
      </c>
      <c r="I4" s="68" t="s">
        <v>52</v>
      </c>
      <c r="J4" s="68" t="s">
        <v>51</v>
      </c>
      <c r="K4" s="68" t="s">
        <v>50</v>
      </c>
      <c r="L4" s="68" t="s">
        <v>49</v>
      </c>
      <c r="M4" s="69" t="s">
        <v>48</v>
      </c>
      <c r="N4" s="70" t="s">
        <v>47</v>
      </c>
      <c r="O4" s="16"/>
      <c r="P4" s="16"/>
      <c r="Q4" s="16"/>
      <c r="R4" s="16"/>
      <c r="W4" s="16"/>
      <c r="X4" s="16"/>
    </row>
    <row r="5" spans="1:24" x14ac:dyDescent="0.2">
      <c r="A5" s="71" t="s">
        <v>46</v>
      </c>
      <c r="B5" s="72"/>
      <c r="C5" s="72"/>
      <c r="D5" s="72"/>
      <c r="E5" s="72"/>
      <c r="F5" s="72"/>
      <c r="G5" s="72"/>
      <c r="H5" s="72"/>
      <c r="I5" s="72"/>
      <c r="J5" s="73">
        <f>((Q13+R13+S13)+(Q14+R14+S14)+(Q15+R15+S15))/3</f>
        <v>5.467176666666667</v>
      </c>
      <c r="K5" s="74">
        <f>((Q18+Q19)/2)+(Q21+Q22+Q23)</f>
        <v>0.1134</v>
      </c>
      <c r="L5" s="14" t="s">
        <v>8</v>
      </c>
      <c r="M5" s="74">
        <f>((T13)+(T14)+(T15))/3</f>
        <v>5.8190666666666671</v>
      </c>
      <c r="N5" s="75"/>
      <c r="O5" s="6"/>
      <c r="P5" s="6"/>
    </row>
    <row r="6" spans="1:24" ht="12" customHeight="1" x14ac:dyDescent="0.2">
      <c r="A6" s="76" t="s">
        <v>45</v>
      </c>
      <c r="B6" s="77">
        <v>150</v>
      </c>
      <c r="C6" s="77">
        <v>900</v>
      </c>
      <c r="D6" s="39">
        <f t="shared" ref="D6:D18" si="0">B6/1000*0.75</f>
        <v>0.11249999999999999</v>
      </c>
      <c r="E6" s="78">
        <f t="shared" ref="E6:E40" si="1">D6*8760/12</f>
        <v>82.124999999999986</v>
      </c>
      <c r="F6" s="39">
        <f t="shared" ref="F6:F18" si="2">C6/1000*0.0714*0.75</f>
        <v>4.8195000000000009E-2</v>
      </c>
      <c r="G6" s="78">
        <f t="shared" ref="G6:G18" si="3">F6*8760/12*0.2489</f>
        <v>8.7568869150000026</v>
      </c>
      <c r="H6" s="79">
        <f t="shared" ref="H6:I18" si="4">F6+D6</f>
        <v>0.160695</v>
      </c>
      <c r="I6" s="80">
        <f t="shared" si="4"/>
        <v>90.881886914999995</v>
      </c>
      <c r="J6" s="81">
        <f t="shared" ref="J6:J18" si="5">+$H6*$J$5</f>
        <v>0.87854795445000011</v>
      </c>
      <c r="K6" s="81">
        <f t="shared" ref="K6:K18" si="6">+I6*$K$5</f>
        <v>10.306005976161</v>
      </c>
      <c r="L6" s="81">
        <f t="shared" ref="L6:L18" si="7">+K6+J6</f>
        <v>11.184553930610999</v>
      </c>
      <c r="M6" s="82">
        <f>+$H6*$M$5</f>
        <v>0.93509491800000011</v>
      </c>
      <c r="N6" s="44">
        <f t="shared" ref="N6:N18" si="8">M6+L6</f>
        <v>12.119648848611</v>
      </c>
      <c r="O6" s="96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1.1713972726000002</v>
      </c>
      <c r="K7" s="42">
        <f t="shared" si="6"/>
        <v>13.741341301548003</v>
      </c>
      <c r="L7" s="42">
        <f t="shared" si="7"/>
        <v>14.912738574148003</v>
      </c>
      <c r="M7" s="43">
        <f t="shared" ref="M7:M18" si="9">+H7*$M$5</f>
        <v>1.2467932240000004</v>
      </c>
      <c r="N7" s="44">
        <f t="shared" si="8"/>
        <v>16.159531798148002</v>
      </c>
      <c r="O7" s="96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1.4935233217999999</v>
      </c>
      <c r="K8" s="42">
        <f t="shared" si="6"/>
        <v>17.287013402064002</v>
      </c>
      <c r="L8" s="42">
        <f t="shared" si="7"/>
        <v>18.780536723864003</v>
      </c>
      <c r="M8" s="43">
        <f t="shared" si="9"/>
        <v>1.589652632</v>
      </c>
      <c r="N8" s="44">
        <f t="shared" si="8"/>
        <v>20.370189355864003</v>
      </c>
      <c r="O8" s="96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1.9913917649499997</v>
      </c>
      <c r="K9" s="42">
        <f t="shared" si="6"/>
        <v>23.826673727450999</v>
      </c>
      <c r="L9" s="42">
        <f t="shared" si="7"/>
        <v>25.818065492400997</v>
      </c>
      <c r="M9" s="43">
        <f t="shared" si="9"/>
        <v>2.1195659379999996</v>
      </c>
      <c r="N9" s="44">
        <f t="shared" si="8"/>
        <v>27.937631430400998</v>
      </c>
      <c r="O9" s="96"/>
      <c r="P9" s="7"/>
      <c r="Q9" s="17"/>
      <c r="R9" s="17"/>
      <c r="S9" s="18"/>
      <c r="U9" s="19"/>
      <c r="X9" s="17"/>
    </row>
    <row r="10" spans="1:24" ht="12" customHeight="1" x14ac:dyDescent="0.2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2.4013480073000006</v>
      </c>
      <c r="K10" s="42">
        <f t="shared" si="6"/>
        <v>27.703356153354001</v>
      </c>
      <c r="L10" s="42">
        <f t="shared" si="7"/>
        <v>30.104704160654002</v>
      </c>
      <c r="M10" s="43">
        <f t="shared" si="9"/>
        <v>2.5559086520000007</v>
      </c>
      <c r="N10" s="44">
        <f t="shared" si="8"/>
        <v>32.660612812654001</v>
      </c>
      <c r="O10" s="96"/>
      <c r="P10" s="7"/>
      <c r="Q10" s="17"/>
      <c r="R10" s="17"/>
      <c r="S10" s="18"/>
      <c r="U10" s="19"/>
      <c r="X10" s="17"/>
    </row>
    <row r="11" spans="1:24" ht="12" customHeight="1" x14ac:dyDescent="0.2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2.6924358011280005</v>
      </c>
      <c r="K11" s="42">
        <f t="shared" ref="K11" si="16">+I11*$K$5</f>
        <v>30.99215321778744</v>
      </c>
      <c r="L11" s="42">
        <f t="shared" ref="L11" si="17">+K11+J11</f>
        <v>33.684589018915439</v>
      </c>
      <c r="M11" s="43">
        <f t="shared" ref="M11" si="18">+H11*$M$5</f>
        <v>2.8657320547200005</v>
      </c>
      <c r="N11" s="44">
        <f t="shared" ref="N11" si="19">M11+L11</f>
        <v>36.550321073635438</v>
      </c>
      <c r="O11" s="96"/>
      <c r="P11" s="7"/>
      <c r="Q11" s="111" t="s">
        <v>110</v>
      </c>
      <c r="R11" s="111"/>
      <c r="S11" s="111"/>
      <c r="T11" s="111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3.17738639925</v>
      </c>
      <c r="K12" s="42">
        <f t="shared" si="6"/>
        <v>36.457199629515003</v>
      </c>
      <c r="L12" s="42">
        <f t="shared" si="7"/>
        <v>39.634586028765</v>
      </c>
      <c r="M12" s="43">
        <f t="shared" si="9"/>
        <v>3.3818960700000003</v>
      </c>
      <c r="N12" s="44">
        <f t="shared" si="8"/>
        <v>43.016482098765003</v>
      </c>
      <c r="O12" s="96"/>
      <c r="P12" s="7"/>
      <c r="Q12" s="56" t="s">
        <v>101</v>
      </c>
      <c r="R12" s="56" t="s">
        <v>100</v>
      </c>
      <c r="S12" s="57" t="s">
        <v>109</v>
      </c>
      <c r="T12" s="55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3.9534247912000007</v>
      </c>
      <c r="K13" s="42">
        <f t="shared" si="6"/>
        <v>45.211043105675998</v>
      </c>
      <c r="L13" s="42">
        <f t="shared" si="7"/>
        <v>49.164467896875998</v>
      </c>
      <c r="M13" s="43">
        <f t="shared" si="9"/>
        <v>4.2078834880000011</v>
      </c>
      <c r="N13" s="44">
        <f t="shared" si="8"/>
        <v>53.372351384875998</v>
      </c>
      <c r="O13" s="96"/>
      <c r="P13" s="55" t="s">
        <v>97</v>
      </c>
      <c r="Q13" s="94">
        <v>2.07E-2</v>
      </c>
      <c r="R13" s="95">
        <v>3.1059000000000001</v>
      </c>
      <c r="S13" s="95">
        <v>1.9643999999999999</v>
      </c>
      <c r="T13" s="103">
        <v>6.1269999999999998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4.0430361905080003</v>
      </c>
      <c r="K14" s="42">
        <f t="shared" si="6"/>
        <v>46.248263909799846</v>
      </c>
      <c r="L14" s="42">
        <f t="shared" si="7"/>
        <v>50.291300100307843</v>
      </c>
      <c r="M14" s="43">
        <f t="shared" si="9"/>
        <v>4.3032626459200003</v>
      </c>
      <c r="N14" s="44">
        <f t="shared" si="8"/>
        <v>54.594562746227844</v>
      </c>
      <c r="O14" s="96"/>
      <c r="P14" s="55" t="s">
        <v>98</v>
      </c>
      <c r="Q14" s="94">
        <v>2.2120000000000001E-2</v>
      </c>
      <c r="R14" s="95">
        <v>3.2248000000000001</v>
      </c>
      <c r="S14" s="95">
        <v>2.0994999999999999</v>
      </c>
      <c r="T14" s="65">
        <v>5.6776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4.2298725793500003</v>
      </c>
      <c r="K15" s="42">
        <f t="shared" si="6"/>
        <v>48.398032431063001</v>
      </c>
      <c r="L15" s="42">
        <f t="shared" si="7"/>
        <v>52.627905010413002</v>
      </c>
      <c r="M15" s="43">
        <f t="shared" si="9"/>
        <v>4.5021245940000005</v>
      </c>
      <c r="N15" s="44">
        <f t="shared" si="8"/>
        <v>57.130029604413004</v>
      </c>
      <c r="O15" s="96"/>
      <c r="P15" s="55" t="s">
        <v>99</v>
      </c>
      <c r="Q15" s="94">
        <v>2.4910000000000002E-2</v>
      </c>
      <c r="R15" s="95">
        <v>3.5749</v>
      </c>
      <c r="S15" s="95">
        <v>2.3643000000000001</v>
      </c>
      <c r="T15" s="65">
        <v>5.6525999999999996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4.5455610280250003</v>
      </c>
      <c r="K16" s="42">
        <f t="shared" si="6"/>
        <v>52.012709144014501</v>
      </c>
      <c r="L16" s="42">
        <f t="shared" si="7"/>
        <v>56.558270172039499</v>
      </c>
      <c r="M16" s="43">
        <f t="shared" si="9"/>
        <v>4.8381320510000005</v>
      </c>
      <c r="N16" s="44">
        <f t="shared" si="8"/>
        <v>61.396402223039502</v>
      </c>
      <c r="O16" s="96"/>
      <c r="P16" s="55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4.8612494767000012</v>
      </c>
      <c r="K17" s="42">
        <f t="shared" si="6"/>
        <v>55.627385856966008</v>
      </c>
      <c r="L17" s="42">
        <f t="shared" si="7"/>
        <v>60.488635333666011</v>
      </c>
      <c r="M17" s="43">
        <f t="shared" si="9"/>
        <v>5.1741395080000014</v>
      </c>
      <c r="N17" s="44">
        <f t="shared" si="8"/>
        <v>65.662774841666007</v>
      </c>
      <c r="O17" s="96"/>
      <c r="P17" s="55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6.0326467492999996</v>
      </c>
      <c r="K18" s="42">
        <f t="shared" si="6"/>
        <v>69.368727158514005</v>
      </c>
      <c r="L18" s="42">
        <f t="shared" si="7"/>
        <v>75.401373907814005</v>
      </c>
      <c r="M18" s="43">
        <f t="shared" si="9"/>
        <v>6.4209327319999998</v>
      </c>
      <c r="N18" s="44">
        <f t="shared" si="8"/>
        <v>81.822306639814002</v>
      </c>
      <c r="O18" s="96"/>
      <c r="P18" s="55" t="s">
        <v>103</v>
      </c>
      <c r="Q18" s="108">
        <v>0.10100000000000001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55" t="s">
        <v>104</v>
      </c>
      <c r="Q19" s="108">
        <v>0.11799999999999999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39">
        <f t="shared" ref="D20:D40" si="20">B20/1000*0.75</f>
        <v>6.225E-2</v>
      </c>
      <c r="E20" s="40">
        <f t="shared" si="1"/>
        <v>45.442499999999995</v>
      </c>
      <c r="F20" s="39">
        <f t="shared" ref="F20:F40" si="21">C20/1000*0.0714*0.75</f>
        <v>2.1420000000000002E-2</v>
      </c>
      <c r="G20" s="40">
        <f t="shared" ref="G20:G40" si="22">F20*8760/12*0.2489</f>
        <v>3.8919497400000007</v>
      </c>
      <c r="H20" s="39">
        <f t="shared" ref="H20:I40" si="23">F20+D20</f>
        <v>8.3669999999999994E-2</v>
      </c>
      <c r="I20" s="41">
        <f t="shared" si="23"/>
        <v>49.334449739999997</v>
      </c>
      <c r="J20" s="42">
        <f t="shared" ref="J20:J40" si="24">+$H20*$J$5</f>
        <v>0.45743867170000002</v>
      </c>
      <c r="K20" s="42">
        <f t="shared" ref="K20:K40" si="25">+I20*$K$5</f>
        <v>5.5945266005159997</v>
      </c>
      <c r="L20" s="42">
        <f t="shared" ref="L20:L40" si="26">+K20+J20</f>
        <v>6.051965272216</v>
      </c>
      <c r="M20" s="43">
        <f t="shared" ref="M20:M40" si="27">+H20*$M$5</f>
        <v>0.48688130800000001</v>
      </c>
      <c r="N20" s="44">
        <f t="shared" ref="N20:N40" si="28">M20+L20</f>
        <v>6.5388465802160001</v>
      </c>
      <c r="O20" s="96"/>
      <c r="P20" s="55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39">
        <f t="shared" si="20"/>
        <v>9.375E-2</v>
      </c>
      <c r="E21" s="40">
        <f t="shared" si="1"/>
        <v>68.4375</v>
      </c>
      <c r="F21" s="39">
        <f t="shared" si="21"/>
        <v>3.4807500000000005E-2</v>
      </c>
      <c r="G21" s="40">
        <f t="shared" si="22"/>
        <v>6.324418327500001</v>
      </c>
      <c r="H21" s="39">
        <f t="shared" si="23"/>
        <v>0.12855749999999999</v>
      </c>
      <c r="I21" s="41">
        <f t="shared" si="23"/>
        <v>74.761918327499998</v>
      </c>
      <c r="J21" s="42">
        <f t="shared" si="24"/>
        <v>0.70284656432500003</v>
      </c>
      <c r="K21" s="42">
        <f t="shared" si="25"/>
        <v>8.4780015383384999</v>
      </c>
      <c r="L21" s="42">
        <f t="shared" si="26"/>
        <v>9.1808481026635</v>
      </c>
      <c r="M21" s="43">
        <f t="shared" si="27"/>
        <v>0.74808466299999998</v>
      </c>
      <c r="N21" s="44">
        <f t="shared" si="28"/>
        <v>9.9289327656635002</v>
      </c>
      <c r="O21" s="96"/>
      <c r="P21" s="55" t="s">
        <v>105</v>
      </c>
      <c r="Q21" s="53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39">
        <f t="shared" si="20"/>
        <v>0.1875</v>
      </c>
      <c r="E22" s="40">
        <f t="shared" si="1"/>
        <v>136.875</v>
      </c>
      <c r="F22" s="39">
        <f t="shared" si="21"/>
        <v>6.961500000000001E-2</v>
      </c>
      <c r="G22" s="40">
        <f t="shared" si="22"/>
        <v>12.648836655000002</v>
      </c>
      <c r="H22" s="39">
        <f t="shared" si="23"/>
        <v>0.25711499999999998</v>
      </c>
      <c r="I22" s="41">
        <f t="shared" si="23"/>
        <v>149.523836655</v>
      </c>
      <c r="J22" s="42">
        <f t="shared" si="24"/>
        <v>1.4056931286500001</v>
      </c>
      <c r="K22" s="42">
        <f t="shared" si="25"/>
        <v>16.956003076677</v>
      </c>
      <c r="L22" s="42">
        <f t="shared" si="26"/>
        <v>18.361696205327</v>
      </c>
      <c r="M22" s="43">
        <f t="shared" si="27"/>
        <v>1.496169326</v>
      </c>
      <c r="N22" s="44">
        <f t="shared" si="28"/>
        <v>19.857865531327</v>
      </c>
      <c r="O22" s="96"/>
      <c r="P22" s="55" t="s">
        <v>106</v>
      </c>
      <c r="Q22" s="53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39">
        <f t="shared" si="20"/>
        <v>0.22499999999999998</v>
      </c>
      <c r="E23" s="40">
        <f t="shared" si="1"/>
        <v>164.24999999999997</v>
      </c>
      <c r="F23" s="39">
        <f t="shared" si="21"/>
        <v>9.6390000000000017E-2</v>
      </c>
      <c r="G23" s="40">
        <f t="shared" si="22"/>
        <v>17.513773830000005</v>
      </c>
      <c r="H23" s="39">
        <f t="shared" si="23"/>
        <v>0.32139000000000001</v>
      </c>
      <c r="I23" s="41">
        <f t="shared" si="23"/>
        <v>181.76377382999999</v>
      </c>
      <c r="J23" s="42">
        <f t="shared" si="24"/>
        <v>1.7570959089000002</v>
      </c>
      <c r="K23" s="42">
        <f t="shared" si="25"/>
        <v>20.612011952322</v>
      </c>
      <c r="L23" s="42">
        <f t="shared" si="26"/>
        <v>22.369107861221998</v>
      </c>
      <c r="M23" s="43">
        <f t="shared" si="27"/>
        <v>1.8701898360000002</v>
      </c>
      <c r="N23" s="44">
        <f t="shared" si="28"/>
        <v>24.239297697222</v>
      </c>
      <c r="O23" s="96"/>
      <c r="P23" s="55" t="s">
        <v>107</v>
      </c>
      <c r="Q23" s="53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39">
        <f t="shared" si="20"/>
        <v>0.30000000000000004</v>
      </c>
      <c r="E24" s="40">
        <f t="shared" si="1"/>
        <v>219.00000000000003</v>
      </c>
      <c r="F24" s="39">
        <f t="shared" si="21"/>
        <v>0.12852000000000002</v>
      </c>
      <c r="G24" s="40">
        <f t="shared" si="22"/>
        <v>23.351698440000007</v>
      </c>
      <c r="H24" s="39">
        <f t="shared" si="23"/>
        <v>0.42852000000000007</v>
      </c>
      <c r="I24" s="41">
        <f t="shared" si="23"/>
        <v>242.35169844000004</v>
      </c>
      <c r="J24" s="42">
        <f t="shared" si="24"/>
        <v>2.3427945452000003</v>
      </c>
      <c r="K24" s="42">
        <f t="shared" si="25"/>
        <v>27.482682603096006</v>
      </c>
      <c r="L24" s="42">
        <f t="shared" si="26"/>
        <v>29.825477148296006</v>
      </c>
      <c r="M24" s="43">
        <f t="shared" si="27"/>
        <v>2.4935864480000007</v>
      </c>
      <c r="N24" s="44">
        <f t="shared" si="28"/>
        <v>32.319063596296004</v>
      </c>
      <c r="O24" s="96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39">
        <f t="shared" si="20"/>
        <v>0.44999999999999996</v>
      </c>
      <c r="E25" s="40">
        <f t="shared" si="1"/>
        <v>328.49999999999994</v>
      </c>
      <c r="F25" s="39">
        <f t="shared" si="21"/>
        <v>0.18207000000000001</v>
      </c>
      <c r="G25" s="40">
        <f t="shared" si="22"/>
        <v>33.081572790000003</v>
      </c>
      <c r="H25" s="39">
        <f t="shared" si="23"/>
        <v>0.63206999999999991</v>
      </c>
      <c r="I25" s="41">
        <f t="shared" si="23"/>
        <v>361.58157278999994</v>
      </c>
      <c r="J25" s="42">
        <f t="shared" si="24"/>
        <v>3.4556383556999997</v>
      </c>
      <c r="K25" s="42">
        <f t="shared" si="25"/>
        <v>41.003350354385994</v>
      </c>
      <c r="L25" s="42">
        <f t="shared" si="26"/>
        <v>44.45898871008599</v>
      </c>
      <c r="M25" s="43">
        <f t="shared" si="27"/>
        <v>3.6780574679999996</v>
      </c>
      <c r="N25" s="44">
        <f t="shared" si="28"/>
        <v>48.137046178085988</v>
      </c>
      <c r="O25" s="96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39">
        <f t="shared" si="20"/>
        <v>0.52499999999999991</v>
      </c>
      <c r="E26" s="40">
        <f t="shared" si="1"/>
        <v>383.24999999999994</v>
      </c>
      <c r="F26" s="39">
        <f t="shared" si="21"/>
        <v>0.24097500000000002</v>
      </c>
      <c r="G26" s="40">
        <f t="shared" si="22"/>
        <v>43.784434575000006</v>
      </c>
      <c r="H26" s="39">
        <f t="shared" si="23"/>
        <v>0.76597499999999996</v>
      </c>
      <c r="I26" s="41">
        <f t="shared" si="23"/>
        <v>427.03443457499998</v>
      </c>
      <c r="J26" s="42">
        <f t="shared" si="24"/>
        <v>4.1877206472499999</v>
      </c>
      <c r="K26" s="42">
        <f t="shared" si="25"/>
        <v>48.425704880805</v>
      </c>
      <c r="L26" s="42">
        <f t="shared" si="26"/>
        <v>52.613425528055004</v>
      </c>
      <c r="M26" s="43">
        <f t="shared" si="27"/>
        <v>4.4572595900000005</v>
      </c>
      <c r="N26" s="44">
        <f t="shared" si="28"/>
        <v>57.070685118055003</v>
      </c>
      <c r="O26" s="96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39">
        <f t="shared" si="20"/>
        <v>0.57450000000000001</v>
      </c>
      <c r="E27" s="40">
        <f t="shared" si="1"/>
        <v>419.38499999999999</v>
      </c>
      <c r="F27" s="39">
        <f t="shared" si="21"/>
        <v>0.25527285000000005</v>
      </c>
      <c r="G27" s="40">
        <f t="shared" si="22"/>
        <v>46.382311026450004</v>
      </c>
      <c r="H27" s="39">
        <f t="shared" si="23"/>
        <v>0.82977285000000012</v>
      </c>
      <c r="I27" s="41">
        <f t="shared" si="23"/>
        <v>465.76731102644999</v>
      </c>
      <c r="J27" s="42">
        <f t="shared" si="24"/>
        <v>4.5365147641535009</v>
      </c>
      <c r="K27" s="42">
        <f t="shared" si="25"/>
        <v>52.818013070399431</v>
      </c>
      <c r="L27" s="42">
        <f t="shared" si="26"/>
        <v>57.354527834552933</v>
      </c>
      <c r="M27" s="43">
        <f t="shared" si="27"/>
        <v>4.828503532340001</v>
      </c>
      <c r="N27" s="44">
        <f t="shared" si="28"/>
        <v>62.183031366892934</v>
      </c>
      <c r="O27" s="96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39">
        <f t="shared" si="20"/>
        <v>0.62474999999999992</v>
      </c>
      <c r="E28" s="40">
        <f t="shared" si="1"/>
        <v>456.06749999999994</v>
      </c>
      <c r="F28" s="39">
        <f t="shared" si="21"/>
        <v>0.26951715000000004</v>
      </c>
      <c r="G28" s="40">
        <f t="shared" si="22"/>
        <v>48.97045760355001</v>
      </c>
      <c r="H28" s="39">
        <f t="shared" si="23"/>
        <v>0.8942671499999999</v>
      </c>
      <c r="I28" s="41">
        <f t="shared" si="23"/>
        <v>505.03795760354996</v>
      </c>
      <c r="J28" s="42">
        <f t="shared" si="24"/>
        <v>4.8891164962464995</v>
      </c>
      <c r="K28" s="42">
        <f t="shared" si="25"/>
        <v>57.271304392242563</v>
      </c>
      <c r="L28" s="42">
        <f t="shared" si="26"/>
        <v>62.160420888489064</v>
      </c>
      <c r="M28" s="43">
        <f t="shared" si="27"/>
        <v>5.2038001636599995</v>
      </c>
      <c r="N28" s="44">
        <f t="shared" si="28"/>
        <v>67.364221052149063</v>
      </c>
      <c r="O28" s="96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39">
        <f t="shared" si="20"/>
        <v>0.67500000000000004</v>
      </c>
      <c r="E29" s="40">
        <f t="shared" si="1"/>
        <v>492.75</v>
      </c>
      <c r="F29" s="39">
        <f t="shared" si="21"/>
        <v>0.28381500000000004</v>
      </c>
      <c r="G29" s="40">
        <f t="shared" si="22"/>
        <v>51.568334055000015</v>
      </c>
      <c r="H29" s="39">
        <f t="shared" si="23"/>
        <v>0.95881500000000008</v>
      </c>
      <c r="I29" s="41">
        <f t="shared" si="23"/>
        <v>544.31833405500004</v>
      </c>
      <c r="J29" s="42">
        <f t="shared" si="24"/>
        <v>5.2420109956500012</v>
      </c>
      <c r="K29" s="42">
        <f t="shared" si="25"/>
        <v>61.725699081837007</v>
      </c>
      <c r="L29" s="42">
        <f t="shared" si="26"/>
        <v>66.967710077487013</v>
      </c>
      <c r="M29" s="43">
        <f t="shared" si="27"/>
        <v>5.5794084060000007</v>
      </c>
      <c r="N29" s="44">
        <f t="shared" si="28"/>
        <v>72.547118483487012</v>
      </c>
      <c r="O29" s="96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39">
        <f t="shared" si="20"/>
        <v>0.82500000000000007</v>
      </c>
      <c r="E30" s="40">
        <f t="shared" si="1"/>
        <v>602.25000000000011</v>
      </c>
      <c r="F30" s="39">
        <f t="shared" si="21"/>
        <v>0.33736500000000003</v>
      </c>
      <c r="G30" s="40">
        <f t="shared" si="22"/>
        <v>61.298208405000011</v>
      </c>
      <c r="H30" s="39">
        <f t="shared" si="23"/>
        <v>1.1623650000000001</v>
      </c>
      <c r="I30" s="41">
        <f t="shared" si="23"/>
        <v>663.54820840500008</v>
      </c>
      <c r="J30" s="42">
        <f t="shared" si="24"/>
        <v>6.3548548061500005</v>
      </c>
      <c r="K30" s="42">
        <f t="shared" si="25"/>
        <v>75.246366833127013</v>
      </c>
      <c r="L30" s="42">
        <f t="shared" si="26"/>
        <v>81.601221639277014</v>
      </c>
      <c r="M30" s="43">
        <f t="shared" si="27"/>
        <v>6.7638794260000008</v>
      </c>
      <c r="N30" s="44">
        <f t="shared" si="28"/>
        <v>88.365101065277017</v>
      </c>
      <c r="O30" s="96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39">
        <f t="shared" si="20"/>
        <v>1.5562500000000001</v>
      </c>
      <c r="E31" s="40">
        <f t="shared" si="1"/>
        <v>1136.0625000000002</v>
      </c>
      <c r="F31" s="39">
        <f t="shared" si="21"/>
        <v>0.38957625000000007</v>
      </c>
      <c r="G31" s="40">
        <f t="shared" si="22"/>
        <v>70.784835896250001</v>
      </c>
      <c r="H31" s="39">
        <f t="shared" si="23"/>
        <v>1.9458262500000001</v>
      </c>
      <c r="I31" s="41">
        <f t="shared" si="23"/>
        <v>1206.8473358962501</v>
      </c>
      <c r="J31" s="42">
        <f t="shared" si="24"/>
        <v>10.638175871387501</v>
      </c>
      <c r="K31" s="42">
        <f t="shared" si="25"/>
        <v>136.85648789063475</v>
      </c>
      <c r="L31" s="42">
        <f t="shared" si="26"/>
        <v>147.49466376202224</v>
      </c>
      <c r="M31" s="43">
        <f t="shared" si="27"/>
        <v>11.322892670500002</v>
      </c>
      <c r="N31" s="44">
        <f t="shared" si="28"/>
        <v>158.81755643252225</v>
      </c>
      <c r="O31" s="96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39">
        <f t="shared" si="20"/>
        <v>1.7999999999999998</v>
      </c>
      <c r="E32" s="40">
        <f t="shared" si="1"/>
        <v>1313.9999999999998</v>
      </c>
      <c r="F32" s="39">
        <f t="shared" si="21"/>
        <v>0.40698000000000001</v>
      </c>
      <c r="G32" s="40">
        <f t="shared" si="22"/>
        <v>73.947045059999994</v>
      </c>
      <c r="H32" s="39">
        <f t="shared" si="23"/>
        <v>2.2069799999999997</v>
      </c>
      <c r="I32" s="41">
        <f t="shared" si="23"/>
        <v>1387.9470450599997</v>
      </c>
      <c r="J32" s="42">
        <f t="shared" si="24"/>
        <v>12.0659495598</v>
      </c>
      <c r="K32" s="42">
        <f t="shared" si="25"/>
        <v>157.39319490980398</v>
      </c>
      <c r="L32" s="42">
        <f t="shared" si="26"/>
        <v>169.45914446960398</v>
      </c>
      <c r="M32" s="43">
        <f t="shared" si="27"/>
        <v>12.842563751999998</v>
      </c>
      <c r="N32" s="44">
        <f t="shared" si="28"/>
        <v>182.30170822160397</v>
      </c>
      <c r="O32" s="96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39">
        <f t="shared" si="20"/>
        <v>2.25</v>
      </c>
      <c r="E33" s="40">
        <f t="shared" si="1"/>
        <v>1642.5</v>
      </c>
      <c r="F33" s="39">
        <f t="shared" si="21"/>
        <v>0.64260000000000006</v>
      </c>
      <c r="G33" s="40">
        <f t="shared" si="22"/>
        <v>116.75849220000001</v>
      </c>
      <c r="H33" s="39">
        <f t="shared" si="23"/>
        <v>2.8925999999999998</v>
      </c>
      <c r="I33" s="41">
        <f t="shared" si="23"/>
        <v>1759.2584922000001</v>
      </c>
      <c r="J33" s="42">
        <f t="shared" si="24"/>
        <v>15.814355226</v>
      </c>
      <c r="K33" s="42">
        <f t="shared" si="25"/>
        <v>199.49991301548002</v>
      </c>
      <c r="L33" s="42">
        <f t="shared" si="26"/>
        <v>215.31426824148002</v>
      </c>
      <c r="M33" s="43">
        <f t="shared" si="27"/>
        <v>16.83223224</v>
      </c>
      <c r="N33" s="44">
        <f t="shared" si="28"/>
        <v>232.14650048148002</v>
      </c>
      <c r="O33" s="96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39">
        <f t="shared" si="20"/>
        <v>2.5499999999999998</v>
      </c>
      <c r="E34" s="40">
        <f t="shared" si="1"/>
        <v>1861.5</v>
      </c>
      <c r="F34" s="39">
        <f t="shared" si="21"/>
        <v>0.69615000000000005</v>
      </c>
      <c r="G34" s="40">
        <f t="shared" si="22"/>
        <v>126.48836655000001</v>
      </c>
      <c r="H34" s="39">
        <f t="shared" si="23"/>
        <v>3.2461500000000001</v>
      </c>
      <c r="I34" s="41">
        <f t="shared" si="23"/>
        <v>1987.9883665499999</v>
      </c>
      <c r="J34" s="42">
        <f t="shared" si="24"/>
        <v>17.747275536500002</v>
      </c>
      <c r="K34" s="42">
        <f t="shared" si="25"/>
        <v>225.43788076676998</v>
      </c>
      <c r="L34" s="42">
        <f t="shared" si="26"/>
        <v>243.18515630326999</v>
      </c>
      <c r="M34" s="43">
        <f t="shared" si="27"/>
        <v>18.889563260000003</v>
      </c>
      <c r="N34" s="44">
        <f t="shared" si="28"/>
        <v>262.07471956326998</v>
      </c>
      <c r="O34" s="96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39">
        <f t="shared" si="20"/>
        <v>3.375</v>
      </c>
      <c r="E35" s="40">
        <f t="shared" si="1"/>
        <v>2463.75</v>
      </c>
      <c r="F35" s="39">
        <f t="shared" si="21"/>
        <v>0.96390000000000009</v>
      </c>
      <c r="G35" s="40">
        <f t="shared" si="22"/>
        <v>175.13773830000002</v>
      </c>
      <c r="H35" s="39">
        <f t="shared" si="23"/>
        <v>4.3388999999999998</v>
      </c>
      <c r="I35" s="41">
        <f t="shared" si="23"/>
        <v>2638.8877382999999</v>
      </c>
      <c r="J35" s="42">
        <f t="shared" si="24"/>
        <v>23.721532839000002</v>
      </c>
      <c r="K35" s="42">
        <f t="shared" si="25"/>
        <v>299.24986952322001</v>
      </c>
      <c r="L35" s="42">
        <f t="shared" si="26"/>
        <v>322.97140236222003</v>
      </c>
      <c r="M35" s="43">
        <f t="shared" si="27"/>
        <v>25.248348360000001</v>
      </c>
      <c r="N35" s="44">
        <f t="shared" si="28"/>
        <v>348.21975072222006</v>
      </c>
      <c r="O35" s="96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39">
        <f t="shared" si="20"/>
        <v>4.0500000000000007</v>
      </c>
      <c r="E36" s="40">
        <f t="shared" si="1"/>
        <v>2956.5000000000005</v>
      </c>
      <c r="F36" s="39">
        <f t="shared" si="21"/>
        <v>1.1245500000000002</v>
      </c>
      <c r="G36" s="40">
        <f t="shared" si="22"/>
        <v>204.32736135000002</v>
      </c>
      <c r="H36" s="39">
        <f t="shared" si="23"/>
        <v>5.1745500000000009</v>
      </c>
      <c r="I36" s="41">
        <f t="shared" si="23"/>
        <v>3160.8273613500005</v>
      </c>
      <c r="J36" s="42">
        <f t="shared" si="24"/>
        <v>28.290179020500005</v>
      </c>
      <c r="K36" s="42">
        <f t="shared" si="25"/>
        <v>358.43782277709005</v>
      </c>
      <c r="L36" s="42">
        <f t="shared" si="26"/>
        <v>386.72800179759008</v>
      </c>
      <c r="M36" s="43">
        <f t="shared" si="27"/>
        <v>30.111051420000006</v>
      </c>
      <c r="N36" s="44">
        <f t="shared" si="28"/>
        <v>416.83905321759011</v>
      </c>
      <c r="O36" s="96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39">
        <f t="shared" si="20"/>
        <v>4.875</v>
      </c>
      <c r="E37" s="40">
        <f t="shared" si="1"/>
        <v>3558.75</v>
      </c>
      <c r="F37" s="39">
        <f t="shared" si="21"/>
        <v>1.3387500000000001</v>
      </c>
      <c r="G37" s="40">
        <f t="shared" si="22"/>
        <v>243.24685875000003</v>
      </c>
      <c r="H37" s="39">
        <f t="shared" si="23"/>
        <v>6.2137500000000001</v>
      </c>
      <c r="I37" s="41">
        <f t="shared" si="23"/>
        <v>3801.9968587500002</v>
      </c>
      <c r="J37" s="42">
        <f t="shared" si="24"/>
        <v>33.971669012500001</v>
      </c>
      <c r="K37" s="42">
        <f t="shared" si="25"/>
        <v>431.14644378225</v>
      </c>
      <c r="L37" s="42">
        <f t="shared" si="26"/>
        <v>465.11811279475</v>
      </c>
      <c r="M37" s="43">
        <f t="shared" si="27"/>
        <v>36.1582255</v>
      </c>
      <c r="N37" s="44">
        <f t="shared" si="28"/>
        <v>501.27633829475002</v>
      </c>
      <c r="O37" s="96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39">
        <f t="shared" si="20"/>
        <v>5.7750000000000004</v>
      </c>
      <c r="E38" s="40">
        <f t="shared" si="1"/>
        <v>4215.75</v>
      </c>
      <c r="F38" s="39">
        <f t="shared" si="21"/>
        <v>1.5529500000000001</v>
      </c>
      <c r="G38" s="40">
        <f t="shared" si="22"/>
        <v>282.16635615000007</v>
      </c>
      <c r="H38" s="39">
        <f t="shared" si="23"/>
        <v>7.3279500000000004</v>
      </c>
      <c r="I38" s="41">
        <f t="shared" si="23"/>
        <v>4497.91635615</v>
      </c>
      <c r="J38" s="42">
        <f t="shared" si="24"/>
        <v>40.063197254500004</v>
      </c>
      <c r="K38" s="42">
        <f t="shared" si="25"/>
        <v>510.06371478740999</v>
      </c>
      <c r="L38" s="42">
        <f t="shared" si="26"/>
        <v>550.12691204191003</v>
      </c>
      <c r="M38" s="43">
        <f t="shared" si="27"/>
        <v>42.641829580000007</v>
      </c>
      <c r="N38" s="44">
        <f t="shared" si="28"/>
        <v>592.76874162191007</v>
      </c>
      <c r="O38" s="97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39">
        <f t="shared" si="20"/>
        <v>7.125</v>
      </c>
      <c r="E39" s="40">
        <f t="shared" si="1"/>
        <v>5201.25</v>
      </c>
      <c r="F39" s="39">
        <f t="shared" si="21"/>
        <v>1.87425</v>
      </c>
      <c r="G39" s="40">
        <f t="shared" si="22"/>
        <v>340.54560225000006</v>
      </c>
      <c r="H39" s="39">
        <f t="shared" si="23"/>
        <v>8.99925</v>
      </c>
      <c r="I39" s="41">
        <f t="shared" si="23"/>
        <v>5541.7956022500002</v>
      </c>
      <c r="J39" s="42">
        <f t="shared" si="24"/>
        <v>49.200489617500004</v>
      </c>
      <c r="K39" s="42">
        <f t="shared" si="25"/>
        <v>628.43962129515</v>
      </c>
      <c r="L39" s="42">
        <f t="shared" si="26"/>
        <v>677.64011091265002</v>
      </c>
      <c r="M39" s="43">
        <f t="shared" si="27"/>
        <v>52.367235700000002</v>
      </c>
      <c r="N39" s="44">
        <f t="shared" si="28"/>
        <v>730.00734661265005</v>
      </c>
      <c r="O39" s="97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83">
        <f t="shared" si="20"/>
        <v>8.25</v>
      </c>
      <c r="E40" s="84">
        <f t="shared" si="1"/>
        <v>6022.5</v>
      </c>
      <c r="F40" s="83">
        <f t="shared" si="21"/>
        <v>2.0884499999999999</v>
      </c>
      <c r="G40" s="84">
        <f t="shared" si="22"/>
        <v>379.46509965000001</v>
      </c>
      <c r="H40" s="83">
        <f t="shared" si="23"/>
        <v>10.33845</v>
      </c>
      <c r="I40" s="85">
        <f t="shared" si="23"/>
        <v>6401.9650996500004</v>
      </c>
      <c r="J40" s="86">
        <f t="shared" si="24"/>
        <v>56.522132609500005</v>
      </c>
      <c r="K40" s="86">
        <f t="shared" si="25"/>
        <v>725.98284230031004</v>
      </c>
      <c r="L40" s="86">
        <f t="shared" si="26"/>
        <v>782.50497490981002</v>
      </c>
      <c r="M40" s="101">
        <f t="shared" si="27"/>
        <v>60.160129780000005</v>
      </c>
      <c r="N40" s="102">
        <f t="shared" si="28"/>
        <v>842.66510468981005</v>
      </c>
      <c r="O40" s="97"/>
      <c r="P40" s="20"/>
      <c r="Q40" s="20"/>
      <c r="R40" s="20"/>
      <c r="S40" s="18"/>
      <c r="U40" s="19"/>
      <c r="X40" s="17"/>
    </row>
    <row r="41" spans="1:24" x14ac:dyDescent="0.2">
      <c r="A41" s="6"/>
      <c r="B41" s="64"/>
      <c r="C41" s="64"/>
      <c r="D41" s="64"/>
      <c r="E41" s="64"/>
      <c r="F41" s="64"/>
      <c r="G41" s="64"/>
      <c r="H41" s="87"/>
      <c r="I41" s="88"/>
      <c r="J41" s="89"/>
      <c r="K41" s="89"/>
      <c r="L41" s="89"/>
      <c r="M41" s="89"/>
      <c r="N41" s="15"/>
    </row>
    <row r="42" spans="1:24" x14ac:dyDescent="0.2">
      <c r="A42" s="15" t="s">
        <v>12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  <c r="M42" s="64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5"/>
      <c r="M43" s="64"/>
      <c r="N43" s="15"/>
    </row>
    <row r="44" spans="1:24" x14ac:dyDescent="0.2">
      <c r="A44" s="6" t="s">
        <v>10</v>
      </c>
      <c r="B44" s="64"/>
      <c r="C44" s="64"/>
      <c r="D44" s="64"/>
      <c r="E44" s="64" t="s">
        <v>8</v>
      </c>
      <c r="F44" s="64"/>
      <c r="G44" s="64"/>
      <c r="H44" s="64"/>
      <c r="I44" s="64"/>
      <c r="J44" s="64"/>
      <c r="K44" s="64"/>
      <c r="L44" s="65"/>
      <c r="M44" s="64"/>
      <c r="N44" s="15"/>
    </row>
    <row r="45" spans="1:24" x14ac:dyDescent="0.2">
      <c r="A45" s="6" t="s">
        <v>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5"/>
      <c r="M45" s="64"/>
      <c r="N45" s="15"/>
    </row>
    <row r="46" spans="1:24" x14ac:dyDescent="0.2">
      <c r="A46" s="15" t="s">
        <v>7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5"/>
      <c r="M46" s="64"/>
      <c r="N46" s="15"/>
    </row>
    <row r="47" spans="1:24" x14ac:dyDescent="0.2">
      <c r="A47" s="90" t="s">
        <v>62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5"/>
      <c r="M47" s="64"/>
      <c r="N47" s="15"/>
    </row>
    <row r="48" spans="1:24" x14ac:dyDescent="0.2">
      <c r="A48" s="91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5"/>
      <c r="M48" s="64"/>
      <c r="N48" s="15"/>
    </row>
    <row r="49" spans="1:14" x14ac:dyDescent="0.2">
      <c r="A49" s="15" t="s">
        <v>6</v>
      </c>
      <c r="B49" s="64"/>
      <c r="C49" s="15"/>
      <c r="D49" s="92"/>
      <c r="E49" s="92"/>
      <c r="F49" s="92"/>
      <c r="G49" s="92"/>
      <c r="H49" s="15"/>
      <c r="I49" s="15"/>
      <c r="J49" s="15"/>
      <c r="K49" s="15"/>
      <c r="L49" s="15"/>
      <c r="M49" s="58"/>
      <c r="N49" s="15"/>
    </row>
    <row r="50" spans="1:14" x14ac:dyDescent="0.2">
      <c r="A50" s="15" t="s">
        <v>5</v>
      </c>
      <c r="B50" s="64"/>
      <c r="C50" s="15"/>
      <c r="D50" s="92"/>
      <c r="E50" s="92"/>
      <c r="F50" s="92"/>
      <c r="G50" s="92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64"/>
      <c r="C51" s="64"/>
      <c r="D51" s="92"/>
      <c r="E51" s="92"/>
      <c r="F51" s="92"/>
      <c r="G51" s="92"/>
      <c r="H51" s="64"/>
      <c r="I51" s="64"/>
      <c r="J51" s="64"/>
      <c r="K51" s="64"/>
      <c r="L51" s="65"/>
      <c r="M51" s="64"/>
      <c r="N51" s="15"/>
    </row>
    <row r="52" spans="1:14" x14ac:dyDescent="0.2">
      <c r="A52" s="15" t="s">
        <v>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5"/>
      <c r="M52" s="93"/>
      <c r="N52" s="15"/>
    </row>
    <row r="53" spans="1:14" x14ac:dyDescent="0.2">
      <c r="A53" s="15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5"/>
      <c r="M53" s="64"/>
      <c r="N53" s="15"/>
    </row>
    <row r="54" spans="1:14" x14ac:dyDescent="0.2">
      <c r="A54" s="15" t="s">
        <v>2</v>
      </c>
      <c r="B54" s="64"/>
      <c r="C54" s="15"/>
      <c r="D54" s="92"/>
      <c r="E54" s="92"/>
      <c r="F54" s="92"/>
      <c r="G54" s="92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64"/>
      <c r="C55" s="15"/>
      <c r="D55" s="92"/>
      <c r="E55" s="92"/>
      <c r="F55" s="92"/>
      <c r="G55" s="92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64"/>
      <c r="C56" s="15"/>
      <c r="D56" s="92"/>
      <c r="E56" s="92"/>
      <c r="F56" s="92"/>
      <c r="G56" s="92"/>
      <c r="H56" s="15"/>
      <c r="I56" s="15"/>
      <c r="J56" s="15"/>
      <c r="K56" s="15"/>
      <c r="L56" s="15"/>
      <c r="M56" s="15"/>
      <c r="N56" s="15"/>
    </row>
    <row r="57" spans="1:14" x14ac:dyDescent="0.2">
      <c r="A57" s="15" t="s">
        <v>0</v>
      </c>
      <c r="B57" s="64"/>
      <c r="C57" s="15"/>
      <c r="D57" s="92"/>
      <c r="E57" s="92"/>
      <c r="F57" s="92"/>
      <c r="G57" s="92"/>
      <c r="H57" s="15"/>
      <c r="I57" s="15"/>
      <c r="J57" s="15"/>
      <c r="K57" s="15"/>
      <c r="L57" s="15"/>
      <c r="M57" s="15"/>
      <c r="N57" s="15"/>
    </row>
    <row r="58" spans="1:14" x14ac:dyDescent="0.2">
      <c r="A58" s="15"/>
      <c r="B58" s="64"/>
      <c r="C58" s="15"/>
      <c r="D58" s="92"/>
      <c r="E58" s="92"/>
      <c r="F58" s="92"/>
      <c r="G58" s="92"/>
      <c r="H58" s="15"/>
      <c r="I58" s="15"/>
      <c r="J58" s="15"/>
      <c r="K58" s="15"/>
      <c r="L58" s="15"/>
      <c r="M58" s="15"/>
      <c r="N58" s="15"/>
    </row>
    <row r="59" spans="1:14" x14ac:dyDescent="0.2">
      <c r="A59" s="15"/>
      <c r="B59" s="64"/>
      <c r="C59" s="15"/>
      <c r="D59" s="92"/>
      <c r="E59" s="92"/>
      <c r="F59" s="92"/>
      <c r="G59" s="92"/>
      <c r="H59" s="15"/>
      <c r="I59" s="15"/>
      <c r="J59" s="15"/>
      <c r="K59" s="15"/>
      <c r="L59" s="15"/>
      <c r="M59" s="15"/>
      <c r="N59" s="15"/>
    </row>
    <row r="60" spans="1:14" x14ac:dyDescent="0.2">
      <c r="A60" s="15"/>
      <c r="B60" s="64"/>
      <c r="C60" s="15"/>
      <c r="D60" s="92"/>
      <c r="E60" s="92"/>
      <c r="F60" s="92"/>
      <c r="G60" s="92"/>
      <c r="H60" s="15"/>
      <c r="I60" s="15"/>
      <c r="J60" s="15"/>
      <c r="K60" s="15"/>
      <c r="L60" s="15"/>
      <c r="M60" s="15"/>
      <c r="N60" s="15"/>
    </row>
    <row r="61" spans="1:14" x14ac:dyDescent="0.2">
      <c r="A61" s="15"/>
      <c r="B61" s="15"/>
      <c r="C61" s="15"/>
      <c r="D61" s="92"/>
      <c r="E61" s="92"/>
      <c r="F61" s="92"/>
      <c r="G61" s="92"/>
      <c r="H61" s="15"/>
      <c r="I61" s="15"/>
      <c r="J61" s="15"/>
      <c r="K61" s="15"/>
      <c r="L61" s="15"/>
      <c r="M61" s="15"/>
      <c r="N61" s="15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4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4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30" workbookViewId="0">
      <selection activeCell="E11" sqref="E11:H46"/>
    </sheetView>
  </sheetViews>
  <sheetFormatPr defaultColWidth="9.140625" defaultRowHeight="12.75" x14ac:dyDescent="0.2"/>
  <cols>
    <col min="1" max="1" width="29" style="5" bestFit="1" customWidth="1"/>
    <col min="2" max="3" width="9.140625" style="5"/>
    <col min="4" max="4" width="12.42578125" style="5" customWidth="1"/>
    <col min="5" max="6" width="10.5703125" style="47" bestFit="1" customWidth="1"/>
    <col min="7" max="7" width="11.42578125" style="47" bestFit="1" customWidth="1"/>
    <col min="8" max="8" width="10.5703125" style="47" bestFit="1" customWidth="1"/>
    <col min="9" max="16384" width="9.140625" style="5"/>
  </cols>
  <sheetData>
    <row r="1" spans="1:8" ht="18" x14ac:dyDescent="0.2">
      <c r="A1" s="113" t="s">
        <v>67</v>
      </c>
      <c r="B1" s="113"/>
      <c r="C1" s="113"/>
      <c r="D1" s="113"/>
      <c r="E1" s="113"/>
      <c r="F1" s="113"/>
      <c r="G1" s="113"/>
      <c r="H1" s="113"/>
    </row>
    <row r="2" spans="1:8" ht="15.75" x14ac:dyDescent="0.2">
      <c r="A2" s="114" t="s">
        <v>91</v>
      </c>
      <c r="B2" s="114"/>
      <c r="C2" s="114"/>
      <c r="D2" s="114"/>
      <c r="E2" s="114"/>
      <c r="F2" s="114"/>
      <c r="G2" s="114"/>
      <c r="H2" s="114"/>
    </row>
    <row r="3" spans="1:8" x14ac:dyDescent="0.2">
      <c r="A3" s="21"/>
      <c r="B3" s="21"/>
      <c r="C3" s="22"/>
      <c r="D3" s="21"/>
      <c r="E3" s="45"/>
      <c r="F3" s="45"/>
      <c r="G3" s="49"/>
    </row>
    <row r="4" spans="1:8" x14ac:dyDescent="0.2">
      <c r="A4" s="115" t="s">
        <v>68</v>
      </c>
      <c r="B4" s="115"/>
      <c r="C4" s="115"/>
      <c r="D4" s="115"/>
      <c r="E4" s="115"/>
      <c r="F4" s="115"/>
      <c r="G4" s="115"/>
      <c r="H4" s="115"/>
    </row>
    <row r="5" spans="1:8" x14ac:dyDescent="0.2">
      <c r="A5" s="115" t="s">
        <v>69</v>
      </c>
      <c r="B5" s="115"/>
      <c r="C5" s="115"/>
      <c r="D5" s="115"/>
      <c r="E5" s="115"/>
      <c r="F5" s="115"/>
      <c r="G5" s="115"/>
      <c r="H5" s="115"/>
    </row>
    <row r="6" spans="1:8" x14ac:dyDescent="0.2">
      <c r="A6" s="116" t="s">
        <v>78</v>
      </c>
      <c r="B6" s="116"/>
      <c r="C6" s="116"/>
      <c r="D6" s="116"/>
      <c r="E6" s="116"/>
      <c r="F6" s="116"/>
      <c r="G6" s="116"/>
      <c r="H6" s="116"/>
    </row>
    <row r="8" spans="1:8" x14ac:dyDescent="0.2">
      <c r="A8" s="23" t="s">
        <v>70</v>
      </c>
      <c r="B8" s="24"/>
      <c r="C8" s="24"/>
      <c r="D8" s="24"/>
      <c r="E8" s="48"/>
      <c r="F8" s="46"/>
    </row>
    <row r="9" spans="1:8" ht="13.5" thickBot="1" x14ac:dyDescent="0.25"/>
    <row r="10" spans="1:8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0" t="s">
        <v>92</v>
      </c>
      <c r="F10" s="50" t="s">
        <v>49</v>
      </c>
      <c r="G10" s="50" t="s">
        <v>48</v>
      </c>
      <c r="H10" s="51" t="s">
        <v>47</v>
      </c>
    </row>
    <row r="11" spans="1:8" x14ac:dyDescent="0.2">
      <c r="A11" s="28" t="s">
        <v>46</v>
      </c>
      <c r="B11" s="29"/>
      <c r="C11" s="29"/>
      <c r="D11" s="98">
        <f>'2021-FULL '!J5</f>
        <v>5.4660233333333332</v>
      </c>
      <c r="E11" s="100">
        <f>'2021-FULL '!K5</f>
        <v>0.1134</v>
      </c>
      <c r="F11" s="105" t="str">
        <f>'2021-FULL '!L5</f>
        <v xml:space="preserve"> </v>
      </c>
      <c r="G11" s="100">
        <f>'2021-FULL '!M5</f>
        <v>4.9375999999999998</v>
      </c>
      <c r="H11" s="106"/>
    </row>
    <row r="12" spans="1:8" x14ac:dyDescent="0.2">
      <c r="A12" s="30" t="s">
        <v>45</v>
      </c>
      <c r="B12" s="33">
        <v>150</v>
      </c>
      <c r="C12" s="33">
        <v>900</v>
      </c>
      <c r="D12" s="31">
        <f>'2021-FULL '!J6</f>
        <v>0.87836261955000006</v>
      </c>
      <c r="E12" s="99">
        <f>'2021-FULL '!K6</f>
        <v>10.306005976161</v>
      </c>
      <c r="F12" s="99">
        <f>'2021-FULL '!L6</f>
        <v>11.184368595711</v>
      </c>
      <c r="G12" s="99">
        <f>'2021-FULL '!M6</f>
        <v>0.79344763200000001</v>
      </c>
      <c r="H12" s="109">
        <f>'2021-FULL '!N6</f>
        <v>11.977816227710999</v>
      </c>
    </row>
    <row r="13" spans="1:8" x14ac:dyDescent="0.2">
      <c r="A13" s="32" t="s">
        <v>44</v>
      </c>
      <c r="B13" s="33">
        <v>200</v>
      </c>
      <c r="C13" s="33">
        <v>1200</v>
      </c>
      <c r="D13" s="31">
        <f>'2021-FULL '!J7</f>
        <v>1.1711501594000002</v>
      </c>
      <c r="E13" s="99">
        <f>'2021-FULL '!K7</f>
        <v>13.741341301548003</v>
      </c>
      <c r="F13" s="99">
        <f>'2021-FULL '!L7</f>
        <v>14.912491460948003</v>
      </c>
      <c r="G13" s="99">
        <f>'2021-FULL '!M7</f>
        <v>1.0579301760000002</v>
      </c>
      <c r="H13" s="109">
        <f>'2021-FULL '!N7</f>
        <v>15.970421636948004</v>
      </c>
    </row>
    <row r="14" spans="1:8" x14ac:dyDescent="0.2">
      <c r="A14" s="32" t="s">
        <v>43</v>
      </c>
      <c r="B14" s="33">
        <v>250</v>
      </c>
      <c r="C14" s="33">
        <v>1600</v>
      </c>
      <c r="D14" s="31">
        <f>'2021-FULL '!J8</f>
        <v>1.4932082541999998</v>
      </c>
      <c r="E14" s="99">
        <f>'2021-FULL '!K8</f>
        <v>17.287013402064002</v>
      </c>
      <c r="F14" s="99">
        <f>'2021-FULL '!L8</f>
        <v>18.780221656264001</v>
      </c>
      <c r="G14" s="99">
        <f>'2021-FULL '!M8</f>
        <v>1.3488535679999998</v>
      </c>
      <c r="H14" s="109">
        <f>'2021-FULL '!N8</f>
        <v>20.129075224264</v>
      </c>
    </row>
    <row r="15" spans="1:8" x14ac:dyDescent="0.2">
      <c r="A15" s="32" t="s">
        <v>42</v>
      </c>
      <c r="B15" s="33">
        <v>350</v>
      </c>
      <c r="C15" s="33">
        <v>1900</v>
      </c>
      <c r="D15" s="31">
        <f>'2021-FULL '!J9</f>
        <v>1.9909716690499997</v>
      </c>
      <c r="E15" s="99">
        <f>'2021-FULL '!K9</f>
        <v>23.826673727450999</v>
      </c>
      <c r="F15" s="99">
        <f>'2021-FULL '!L9</f>
        <v>25.817645396501</v>
      </c>
      <c r="G15" s="99">
        <f>'2021-FULL '!M9</f>
        <v>1.7984961119999996</v>
      </c>
      <c r="H15" s="109">
        <f>'2021-FULL '!N9</f>
        <v>27.616141508500998</v>
      </c>
    </row>
    <row r="16" spans="1:8" x14ac:dyDescent="0.2">
      <c r="A16" s="32" t="s">
        <v>41</v>
      </c>
      <c r="B16" s="33">
        <v>400</v>
      </c>
      <c r="C16" s="33">
        <v>2600</v>
      </c>
      <c r="D16" s="31">
        <f>'2021-FULL '!J10</f>
        <v>2.4008414287000002</v>
      </c>
      <c r="E16" s="99">
        <f>'2021-FULL '!K10</f>
        <v>27.703356153354001</v>
      </c>
      <c r="F16" s="99">
        <f>'2021-FULL '!L10</f>
        <v>30.104197582054002</v>
      </c>
      <c r="G16" s="99">
        <f>'2021-FULL '!M10</f>
        <v>2.1687420480000004</v>
      </c>
      <c r="H16" s="109">
        <f>'2021-FULL '!N10</f>
        <v>32.272939630054005</v>
      </c>
    </row>
    <row r="17" spans="1:8" x14ac:dyDescent="0.2">
      <c r="A17" s="32" t="s">
        <v>108</v>
      </c>
      <c r="B17" s="33">
        <v>447</v>
      </c>
      <c r="C17" s="33">
        <v>2936</v>
      </c>
      <c r="D17" s="31">
        <f>'2021-FULL '!J11</f>
        <v>2.6918678158320004</v>
      </c>
      <c r="E17" s="99">
        <f>'2021-FULL '!K11</f>
        <v>30.99215321778744</v>
      </c>
      <c r="F17" s="99">
        <f>'2021-FULL '!L11</f>
        <v>33.684021033619437</v>
      </c>
      <c r="G17" s="99">
        <f>'2021-FULL '!M11</f>
        <v>2.4316336972800001</v>
      </c>
      <c r="H17" s="109">
        <f>'2021-FULL '!N11</f>
        <v>36.115654730899436</v>
      </c>
    </row>
    <row r="18" spans="1:8" x14ac:dyDescent="0.2">
      <c r="A18" s="32" t="s">
        <v>40</v>
      </c>
      <c r="B18" s="33">
        <v>525</v>
      </c>
      <c r="C18" s="33">
        <v>3500</v>
      </c>
      <c r="D18" s="31">
        <f>'2021-FULL '!J12</f>
        <v>3.1767161107499997</v>
      </c>
      <c r="E18" s="99">
        <f>'2021-FULL '!K12</f>
        <v>36.457199629515003</v>
      </c>
      <c r="F18" s="99">
        <f>'2021-FULL '!L12</f>
        <v>39.633915740265003</v>
      </c>
      <c r="G18" s="99">
        <f>'2021-FULL '!M12</f>
        <v>2.8696096799999999</v>
      </c>
      <c r="H18" s="109">
        <f>'2021-FULL '!N12</f>
        <v>42.503525420265007</v>
      </c>
    </row>
    <row r="19" spans="1:8" x14ac:dyDescent="0.2">
      <c r="A19" s="32" t="s">
        <v>39</v>
      </c>
      <c r="B19" s="33">
        <v>650</v>
      </c>
      <c r="C19" s="33">
        <v>4400</v>
      </c>
      <c r="D19" s="31">
        <f>'2021-FULL '!J13</f>
        <v>3.9525907928000006</v>
      </c>
      <c r="E19" s="99">
        <f>'2021-FULL '!K13</f>
        <v>45.211043105675998</v>
      </c>
      <c r="F19" s="99">
        <f>'2021-FULL '!L13</f>
        <v>49.163633898476</v>
      </c>
      <c r="G19" s="99">
        <f>'2021-FULL '!M13</f>
        <v>3.5704773120000004</v>
      </c>
      <c r="H19" s="109">
        <f>'2021-FULL '!N13</f>
        <v>52.734111210476001</v>
      </c>
    </row>
    <row r="20" spans="1:8" x14ac:dyDescent="0.2">
      <c r="A20" s="32" t="s">
        <v>38</v>
      </c>
      <c r="B20" s="33">
        <v>665</v>
      </c>
      <c r="C20" s="33">
        <v>4496</v>
      </c>
      <c r="D20" s="31">
        <f>'2021-FULL '!J14</f>
        <v>4.0421832880519997</v>
      </c>
      <c r="E20" s="99">
        <f>'2021-FULL '!K14</f>
        <v>46.248263909799846</v>
      </c>
      <c r="F20" s="99">
        <f>'2021-FULL '!L14</f>
        <v>50.290447197851847</v>
      </c>
      <c r="G20" s="99">
        <f>'2021-FULL '!M14</f>
        <v>3.65140852608</v>
      </c>
      <c r="H20" s="109">
        <f>'2021-FULL '!N14</f>
        <v>53.941855723931845</v>
      </c>
    </row>
    <row r="21" spans="1:8" x14ac:dyDescent="0.2">
      <c r="A21" s="32" t="s">
        <v>37</v>
      </c>
      <c r="B21" s="33">
        <v>696</v>
      </c>
      <c r="C21" s="33">
        <v>4700</v>
      </c>
      <c r="D21" s="31">
        <f>'2021-FULL '!J15</f>
        <v>4.2289802626500004</v>
      </c>
      <c r="E21" s="99">
        <f>'2021-FULL '!K15</f>
        <v>48.398032431063001</v>
      </c>
      <c r="F21" s="99">
        <f>'2021-FULL '!L15</f>
        <v>52.627012693712999</v>
      </c>
      <c r="G21" s="99">
        <f>'2021-FULL '!M15</f>
        <v>3.8201470560000002</v>
      </c>
      <c r="H21" s="109">
        <f>'2021-FULL '!N15</f>
        <v>56.447159749713002</v>
      </c>
    </row>
    <row r="22" spans="1:8" x14ac:dyDescent="0.2">
      <c r="A22" s="32" t="s">
        <v>36</v>
      </c>
      <c r="B22" s="33">
        <v>748</v>
      </c>
      <c r="C22" s="33">
        <v>5050</v>
      </c>
      <c r="D22" s="31">
        <f>'2021-FULL '!J16</f>
        <v>4.5446021149749996</v>
      </c>
      <c r="E22" s="99">
        <f>'2021-FULL '!K16</f>
        <v>52.012709144014501</v>
      </c>
      <c r="F22" s="99">
        <f>'2021-FULL '!L16</f>
        <v>56.5573112589895</v>
      </c>
      <c r="G22" s="99">
        <f>'2021-FULL '!M16</f>
        <v>4.1052564239999993</v>
      </c>
      <c r="H22" s="109">
        <f>'2021-FULL '!N16</f>
        <v>60.662567682989497</v>
      </c>
    </row>
    <row r="23" spans="1:8" x14ac:dyDescent="0.2">
      <c r="A23" s="32" t="s">
        <v>35</v>
      </c>
      <c r="B23" s="33">
        <v>800</v>
      </c>
      <c r="C23" s="33">
        <v>5400</v>
      </c>
      <c r="D23" s="31">
        <f>'2021-FULL '!J17</f>
        <v>4.8602239673000005</v>
      </c>
      <c r="E23" s="99">
        <f>'2021-FULL '!K17</f>
        <v>55.627385856966008</v>
      </c>
      <c r="F23" s="99">
        <f>'2021-FULL '!L17</f>
        <v>60.487609824266009</v>
      </c>
      <c r="G23" s="99">
        <f>'2021-FULL '!M17</f>
        <v>4.3903657920000008</v>
      </c>
      <c r="H23" s="109">
        <f>'2021-FULL '!N17</f>
        <v>64.877975616266014</v>
      </c>
    </row>
    <row r="24" spans="1:8" x14ac:dyDescent="0.2">
      <c r="A24" s="32" t="s">
        <v>34</v>
      </c>
      <c r="B24" s="33">
        <v>1000</v>
      </c>
      <c r="C24" s="33">
        <v>6600</v>
      </c>
      <c r="D24" s="31">
        <f>'2021-FULL '!J18</f>
        <v>6.0313741266999994</v>
      </c>
      <c r="E24" s="99">
        <f>'2021-FULL '!K18</f>
        <v>69.368727158514005</v>
      </c>
      <c r="F24" s="99">
        <f>'2021-FULL '!L18</f>
        <v>75.400101285214006</v>
      </c>
      <c r="G24" s="99">
        <f>'2021-FULL '!M18</f>
        <v>5.4482959679999992</v>
      </c>
      <c r="H24" s="109">
        <f>'2021-FULL '!N18</f>
        <v>80.848397253214003</v>
      </c>
    </row>
    <row r="25" spans="1:8" x14ac:dyDescent="0.2">
      <c r="A25" s="32"/>
      <c r="B25" s="33"/>
      <c r="C25" s="33"/>
      <c r="D25" s="31"/>
      <c r="E25" s="99"/>
      <c r="F25" s="99"/>
      <c r="G25" s="99"/>
      <c r="H25" s="109"/>
    </row>
    <row r="26" spans="1:8" x14ac:dyDescent="0.2">
      <c r="A26" s="32" t="s">
        <v>33</v>
      </c>
      <c r="B26" s="33">
        <v>83</v>
      </c>
      <c r="C26" s="33">
        <v>400</v>
      </c>
      <c r="D26" s="31">
        <f>'2021-FULL '!J20</f>
        <v>0.45734217229999996</v>
      </c>
      <c r="E26" s="99">
        <f>'2021-FULL '!K20</f>
        <v>5.5945266005159997</v>
      </c>
      <c r="F26" s="99">
        <f>'2021-FULL '!L20</f>
        <v>6.0518687728159994</v>
      </c>
      <c r="G26" s="99">
        <f>'2021-FULL '!M20</f>
        <v>0.41312899199999997</v>
      </c>
      <c r="H26" s="109">
        <f>'2021-FULL '!N20</f>
        <v>6.4649977648159993</v>
      </c>
    </row>
    <row r="27" spans="1:8" x14ac:dyDescent="0.2">
      <c r="A27" s="32" t="s">
        <v>32</v>
      </c>
      <c r="B27" s="33">
        <v>125</v>
      </c>
      <c r="C27" s="33">
        <v>650</v>
      </c>
      <c r="D27" s="31">
        <f>'2021-FULL '!J21</f>
        <v>0.70269829467499989</v>
      </c>
      <c r="E27" s="99">
        <f>'2021-FULL '!K21</f>
        <v>8.4780015383384999</v>
      </c>
      <c r="F27" s="99">
        <f>'2021-FULL '!L21</f>
        <v>9.1806998330135006</v>
      </c>
      <c r="G27" s="99">
        <f>'2021-FULL '!M21</f>
        <v>0.63476551199999998</v>
      </c>
      <c r="H27" s="109">
        <f>'2021-FULL '!N21</f>
        <v>9.8154653450135001</v>
      </c>
    </row>
    <row r="28" spans="1:8" x14ac:dyDescent="0.2">
      <c r="A28" s="32" t="s">
        <v>79</v>
      </c>
      <c r="B28" s="33">
        <v>250</v>
      </c>
      <c r="C28" s="33">
        <v>1300</v>
      </c>
      <c r="D28" s="31">
        <f>'2021-FULL '!J22</f>
        <v>1.4053965893499998</v>
      </c>
      <c r="E28" s="99">
        <f>'2021-FULL '!K22</f>
        <v>16.956003076677</v>
      </c>
      <c r="F28" s="99">
        <f>'2021-FULL '!L22</f>
        <v>18.361399666027001</v>
      </c>
      <c r="G28" s="99">
        <f>'2021-FULL '!M22</f>
        <v>1.269531024</v>
      </c>
      <c r="H28" s="109">
        <f>'2021-FULL '!N22</f>
        <v>19.630930690027</v>
      </c>
    </row>
    <row r="29" spans="1:8" x14ac:dyDescent="0.2">
      <c r="A29" s="32" t="s">
        <v>71</v>
      </c>
      <c r="B29" s="33">
        <v>300</v>
      </c>
      <c r="C29" s="33">
        <v>1800</v>
      </c>
      <c r="D29" s="31">
        <f>'2021-FULL '!J23</f>
        <v>1.7567252391000001</v>
      </c>
      <c r="E29" s="99">
        <f>'2021-FULL '!K23</f>
        <v>20.612011952322</v>
      </c>
      <c r="F29" s="99">
        <f>'2021-FULL '!L23</f>
        <v>22.368737191421999</v>
      </c>
      <c r="G29" s="99">
        <f>'2021-FULL '!M23</f>
        <v>1.586895264</v>
      </c>
      <c r="H29" s="109">
        <f>'2021-FULL '!N23</f>
        <v>23.955632455421998</v>
      </c>
    </row>
    <row r="30" spans="1:8" x14ac:dyDescent="0.2">
      <c r="A30" s="32" t="s">
        <v>72</v>
      </c>
      <c r="B30" s="33">
        <v>400</v>
      </c>
      <c r="C30" s="33">
        <v>2400</v>
      </c>
      <c r="D30" s="31">
        <f>'2021-FULL '!J24</f>
        <v>2.3423003188000004</v>
      </c>
      <c r="E30" s="99">
        <f>'2021-FULL '!K24</f>
        <v>27.482682603096006</v>
      </c>
      <c r="F30" s="99">
        <f>'2021-FULL '!L24</f>
        <v>29.824982921896005</v>
      </c>
      <c r="G30" s="99">
        <f>'2021-FULL '!M24</f>
        <v>2.1158603520000003</v>
      </c>
      <c r="H30" s="109">
        <f>'2021-FULL '!N24</f>
        <v>31.940843273896007</v>
      </c>
    </row>
    <row r="31" spans="1:8" x14ac:dyDescent="0.2">
      <c r="A31" s="32" t="s">
        <v>73</v>
      </c>
      <c r="B31" s="33">
        <v>600</v>
      </c>
      <c r="C31" s="33">
        <v>3400</v>
      </c>
      <c r="D31" s="31">
        <f>'2021-FULL '!J25</f>
        <v>3.4549093682999996</v>
      </c>
      <c r="E31" s="99">
        <f>'2021-FULL '!K25</f>
        <v>41.003350354385994</v>
      </c>
      <c r="F31" s="99">
        <f>'2021-FULL '!L25</f>
        <v>44.458259722685995</v>
      </c>
      <c r="G31" s="99">
        <f>'2021-FULL '!M25</f>
        <v>3.1209088319999996</v>
      </c>
      <c r="H31" s="109">
        <f>'2021-FULL '!N25</f>
        <v>47.579168554685992</v>
      </c>
    </row>
    <row r="32" spans="1:8" x14ac:dyDescent="0.2">
      <c r="A32" s="32" t="s">
        <v>74</v>
      </c>
      <c r="B32" s="33">
        <v>700</v>
      </c>
      <c r="C32" s="33">
        <v>4500</v>
      </c>
      <c r="D32" s="31">
        <f>'2021-FULL '!J26</f>
        <v>4.1868372227499995</v>
      </c>
      <c r="E32" s="99">
        <f>'2021-FULL '!K26</f>
        <v>48.425704880805</v>
      </c>
      <c r="F32" s="99">
        <f>'2021-FULL '!L26</f>
        <v>52.612542103555</v>
      </c>
      <c r="G32" s="99">
        <f>'2021-FULL '!M26</f>
        <v>3.7820781599999997</v>
      </c>
      <c r="H32" s="109">
        <f>'2021-FULL '!N26</f>
        <v>56.394620263554998</v>
      </c>
    </row>
    <row r="33" spans="1:8" x14ac:dyDescent="0.2">
      <c r="A33" s="32" t="s">
        <v>26</v>
      </c>
      <c r="B33" s="33">
        <v>766</v>
      </c>
      <c r="C33" s="33">
        <v>4767</v>
      </c>
      <c r="D33" s="31">
        <f>'2021-FULL '!J27</f>
        <v>4.5355577594665002</v>
      </c>
      <c r="E33" s="99">
        <f>'2021-FULL '!K27</f>
        <v>52.818013070399431</v>
      </c>
      <c r="F33" s="99">
        <f>'2021-FULL '!L27</f>
        <v>57.35357082986593</v>
      </c>
      <c r="G33" s="99">
        <f>'2021-FULL '!M27</f>
        <v>4.0970864241600005</v>
      </c>
      <c r="H33" s="109">
        <f>'2021-FULL '!N27</f>
        <v>61.450657254025927</v>
      </c>
    </row>
    <row r="34" spans="1:8" x14ac:dyDescent="0.2">
      <c r="A34" s="32" t="s">
        <v>25</v>
      </c>
      <c r="B34" s="33">
        <v>833</v>
      </c>
      <c r="C34" s="33">
        <v>5033</v>
      </c>
      <c r="D34" s="31">
        <f>'2021-FULL '!J28</f>
        <v>4.8880851081334997</v>
      </c>
      <c r="E34" s="99">
        <f>'2021-FULL '!K28</f>
        <v>57.271304392242563</v>
      </c>
      <c r="F34" s="99">
        <f>'2021-FULL '!L28</f>
        <v>62.159389500376065</v>
      </c>
      <c r="G34" s="99">
        <f>'2021-FULL '!M28</f>
        <v>4.4155334798399997</v>
      </c>
      <c r="H34" s="109">
        <f>'2021-FULL '!N28</f>
        <v>66.574922980216058</v>
      </c>
    </row>
    <row r="35" spans="1:8" x14ac:dyDescent="0.2">
      <c r="A35" s="32" t="s">
        <v>80</v>
      </c>
      <c r="B35" s="33">
        <v>900</v>
      </c>
      <c r="C35" s="33">
        <v>5300</v>
      </c>
      <c r="D35" s="31">
        <f>'2021-FULL '!J29</f>
        <v>5.2409051623500007</v>
      </c>
      <c r="E35" s="99">
        <f>'2021-FULL '!K29</f>
        <v>61.725699081837007</v>
      </c>
      <c r="F35" s="99">
        <f>'2021-FULL '!L29</f>
        <v>66.96660424418701</v>
      </c>
      <c r="G35" s="99">
        <f>'2021-FULL '!M29</f>
        <v>4.7342449440000003</v>
      </c>
      <c r="H35" s="109">
        <f>'2021-FULL '!N29</f>
        <v>71.700849188187007</v>
      </c>
    </row>
    <row r="36" spans="1:8" x14ac:dyDescent="0.2">
      <c r="A36" s="32" t="s">
        <v>81</v>
      </c>
      <c r="B36" s="33">
        <v>1100</v>
      </c>
      <c r="C36" s="33">
        <v>6300</v>
      </c>
      <c r="D36" s="31">
        <f>'2021-FULL '!J30</f>
        <v>6.3535142118500003</v>
      </c>
      <c r="E36" s="99">
        <f>'2021-FULL '!K30</f>
        <v>75.246366833127013</v>
      </c>
      <c r="F36" s="99">
        <f>'2021-FULL '!L30</f>
        <v>81.59988104497701</v>
      </c>
      <c r="G36" s="99">
        <f>'2021-FULL '!M30</f>
        <v>5.7392934240000004</v>
      </c>
      <c r="H36" s="109">
        <f>'2021-FULL '!N30</f>
        <v>87.339174468977006</v>
      </c>
    </row>
    <row r="37" spans="1:8" x14ac:dyDescent="0.2">
      <c r="A37" s="32" t="s">
        <v>22</v>
      </c>
      <c r="B37" s="33">
        <v>2075</v>
      </c>
      <c r="C37" s="33">
        <v>7275</v>
      </c>
      <c r="D37" s="31">
        <f>'2021-FULL '!J31</f>
        <v>10.635931685112499</v>
      </c>
      <c r="E37" s="99">
        <f>'2021-FULL '!K31</f>
        <v>136.85648789063475</v>
      </c>
      <c r="F37" s="99">
        <f>'2021-FULL '!L31</f>
        <v>147.49241957574725</v>
      </c>
      <c r="G37" s="99">
        <f>'2021-FULL '!M31</f>
        <v>9.6077116920000005</v>
      </c>
      <c r="H37" s="109">
        <f>'2021-FULL '!N31</f>
        <v>157.10013126774726</v>
      </c>
    </row>
    <row r="38" spans="1:8" x14ac:dyDescent="0.2">
      <c r="A38" s="34" t="s">
        <v>82</v>
      </c>
      <c r="B38" s="35">
        <v>2400</v>
      </c>
      <c r="C38" s="35">
        <v>7600</v>
      </c>
      <c r="D38" s="31">
        <f>'2021-FULL '!J32</f>
        <v>12.063404176199999</v>
      </c>
      <c r="E38" s="99">
        <f>'2021-FULL '!K32</f>
        <v>157.39319490980398</v>
      </c>
      <c r="F38" s="99">
        <f>'2021-FULL '!L32</f>
        <v>169.45659908600399</v>
      </c>
      <c r="G38" s="99">
        <f>'2021-FULL '!M32</f>
        <v>10.897184447999997</v>
      </c>
      <c r="H38" s="109">
        <f>'2021-FULL '!N32</f>
        <v>180.35378353400398</v>
      </c>
    </row>
    <row r="39" spans="1:8" x14ac:dyDescent="0.2">
      <c r="A39" s="34" t="s">
        <v>83</v>
      </c>
      <c r="B39" s="35">
        <v>3000</v>
      </c>
      <c r="C39" s="35">
        <v>12000</v>
      </c>
      <c r="D39" s="31">
        <f>'2021-FULL '!J33</f>
        <v>15.811019093999999</v>
      </c>
      <c r="E39" s="99">
        <f>'2021-FULL '!K33</f>
        <v>199.49991301548002</v>
      </c>
      <c r="F39" s="99">
        <f>'2021-FULL '!L33</f>
        <v>215.31093210948001</v>
      </c>
      <c r="G39" s="99">
        <f>'2021-FULL '!M33</f>
        <v>14.282501759999999</v>
      </c>
      <c r="H39" s="109">
        <f>'2021-FULL '!N33</f>
        <v>229.59343386948001</v>
      </c>
    </row>
    <row r="40" spans="1:8" x14ac:dyDescent="0.2">
      <c r="A40" s="34" t="s">
        <v>84</v>
      </c>
      <c r="B40" s="35">
        <v>3400</v>
      </c>
      <c r="C40" s="35">
        <v>13000</v>
      </c>
      <c r="D40" s="31">
        <f>'2021-FULL '!J34</f>
        <v>17.743531643499999</v>
      </c>
      <c r="E40" s="99">
        <f>'2021-FULL '!K34</f>
        <v>225.43788076676998</v>
      </c>
      <c r="F40" s="99">
        <f>'2021-FULL '!L34</f>
        <v>243.18141241026999</v>
      </c>
      <c r="G40" s="99">
        <f>'2021-FULL '!M34</f>
        <v>16.028190240000001</v>
      </c>
      <c r="H40" s="109">
        <f>'2021-FULL '!N34</f>
        <v>259.20960265026997</v>
      </c>
    </row>
    <row r="41" spans="1:8" x14ac:dyDescent="0.2">
      <c r="A41" s="34" t="s">
        <v>85</v>
      </c>
      <c r="B41" s="35">
        <v>4500</v>
      </c>
      <c r="C41" s="35">
        <v>18000</v>
      </c>
      <c r="D41" s="31">
        <f>'2021-FULL '!J35</f>
        <v>23.716528640999996</v>
      </c>
      <c r="E41" s="99">
        <f>'2021-FULL '!K35</f>
        <v>299.24986952322001</v>
      </c>
      <c r="F41" s="99">
        <f>'2021-FULL '!L35</f>
        <v>322.96639816421998</v>
      </c>
      <c r="G41" s="99">
        <f>'2021-FULL '!M35</f>
        <v>21.423752639999996</v>
      </c>
      <c r="H41" s="109">
        <f>'2021-FULL '!N35</f>
        <v>344.39015080421996</v>
      </c>
    </row>
    <row r="42" spans="1:8" x14ac:dyDescent="0.2">
      <c r="A42" s="34" t="s">
        <v>86</v>
      </c>
      <c r="B42" s="35">
        <v>5400</v>
      </c>
      <c r="C42" s="35">
        <v>21000</v>
      </c>
      <c r="D42" s="31">
        <f>'2021-FULL '!J36</f>
        <v>28.284211039500004</v>
      </c>
      <c r="E42" s="99">
        <f>'2021-FULL '!K36</f>
        <v>358.43782277709005</v>
      </c>
      <c r="F42" s="99">
        <f>'2021-FULL '!L36</f>
        <v>386.72203381659006</v>
      </c>
      <c r="G42" s="99">
        <f>'2021-FULL '!M36</f>
        <v>25.549858080000003</v>
      </c>
      <c r="H42" s="109">
        <f>'2021-FULL '!N36</f>
        <v>412.27189189659003</v>
      </c>
    </row>
    <row r="43" spans="1:8" x14ac:dyDescent="0.2">
      <c r="A43" s="34" t="s">
        <v>87</v>
      </c>
      <c r="B43" s="35">
        <v>6500</v>
      </c>
      <c r="C43" s="35">
        <v>25000</v>
      </c>
      <c r="D43" s="31">
        <f>'2021-FULL '!J37</f>
        <v>33.964502487499999</v>
      </c>
      <c r="E43" s="99">
        <f>'2021-FULL '!K37</f>
        <v>431.14644378225</v>
      </c>
      <c r="F43" s="99">
        <f>'2021-FULL '!L37</f>
        <v>465.11094626975</v>
      </c>
      <c r="G43" s="99">
        <f>'2021-FULL '!M37</f>
        <v>30.681011999999999</v>
      </c>
      <c r="H43" s="109">
        <f>'2021-FULL '!N37</f>
        <v>495.79195826975001</v>
      </c>
    </row>
    <row r="44" spans="1:8" x14ac:dyDescent="0.2">
      <c r="A44" s="34" t="s">
        <v>88</v>
      </c>
      <c r="B44" s="35">
        <v>7700</v>
      </c>
      <c r="C44" s="35">
        <v>29000</v>
      </c>
      <c r="D44" s="31">
        <f>'2021-FULL '!J38</f>
        <v>40.054745685500002</v>
      </c>
      <c r="E44" s="99">
        <f>'2021-FULL '!K38</f>
        <v>510.06371478740999</v>
      </c>
      <c r="F44" s="99">
        <f>'2021-FULL '!L38</f>
        <v>550.11846047290999</v>
      </c>
      <c r="G44" s="99">
        <f>'2021-FULL '!M38</f>
        <v>36.182485919999998</v>
      </c>
      <c r="H44" s="109">
        <f>'2021-FULL '!N38</f>
        <v>586.30094639290996</v>
      </c>
    </row>
    <row r="45" spans="1:8" x14ac:dyDescent="0.2">
      <c r="A45" s="34" t="s">
        <v>89</v>
      </c>
      <c r="B45" s="35">
        <v>9500</v>
      </c>
      <c r="C45" s="35">
        <v>35000</v>
      </c>
      <c r="D45" s="31">
        <f>'2021-FULL '!J39</f>
        <v>49.190110482499996</v>
      </c>
      <c r="E45" s="99">
        <f>'2021-FULL '!K39</f>
        <v>628.43962129515</v>
      </c>
      <c r="F45" s="99">
        <f>'2021-FULL '!L39</f>
        <v>677.62973177765002</v>
      </c>
      <c r="G45" s="99">
        <f>'2021-FULL '!M39</f>
        <v>44.434696799999998</v>
      </c>
      <c r="H45" s="109">
        <f>'2021-FULL '!N39</f>
        <v>722.06442857765001</v>
      </c>
    </row>
    <row r="46" spans="1:8" ht="13.5" thickBot="1" x14ac:dyDescent="0.25">
      <c r="A46" s="52" t="s">
        <v>90</v>
      </c>
      <c r="B46" s="36">
        <v>11000</v>
      </c>
      <c r="C46" s="36">
        <v>39000</v>
      </c>
      <c r="D46" s="37">
        <f>'2021-FULL '!J40</f>
        <v>56.510208930499999</v>
      </c>
      <c r="E46" s="104">
        <f>'2021-FULL '!K40</f>
        <v>725.98284230031004</v>
      </c>
      <c r="F46" s="104">
        <f>'2021-FULL '!L40</f>
        <v>782.49305123081001</v>
      </c>
      <c r="G46" s="104">
        <f>'2021-FULL '!M40</f>
        <v>51.047130719999998</v>
      </c>
      <c r="H46" s="110">
        <f>'2021-FULL '!N40</f>
        <v>833.54018195081005</v>
      </c>
    </row>
    <row r="48" spans="1:8" x14ac:dyDescent="0.2">
      <c r="A48" s="25" t="s">
        <v>75</v>
      </c>
      <c r="B48" s="24"/>
      <c r="C48" s="24"/>
      <c r="D48" s="24"/>
      <c r="E48" s="46"/>
      <c r="F48" s="48"/>
      <c r="G48" s="46"/>
    </row>
    <row r="49" spans="1:8" x14ac:dyDescent="0.2">
      <c r="A49" s="25" t="s">
        <v>76</v>
      </c>
      <c r="B49" s="24"/>
      <c r="C49" s="24"/>
      <c r="D49" s="24"/>
      <c r="E49" s="46"/>
      <c r="F49" s="48"/>
      <c r="G49" s="46"/>
    </row>
    <row r="50" spans="1:8" x14ac:dyDescent="0.2">
      <c r="A50" s="25" t="s">
        <v>11</v>
      </c>
      <c r="B50" s="24"/>
      <c r="C50" s="24"/>
      <c r="D50" s="24"/>
      <c r="E50" s="46"/>
      <c r="F50" s="48"/>
      <c r="G50" s="46"/>
    </row>
    <row r="51" spans="1:8" x14ac:dyDescent="0.2">
      <c r="A51" s="38"/>
      <c r="B51" s="24"/>
      <c r="C51" s="24"/>
      <c r="D51" s="24"/>
      <c r="E51" s="46"/>
      <c r="F51" s="48"/>
      <c r="G51" s="46"/>
    </row>
    <row r="52" spans="1:8" x14ac:dyDescent="0.2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">
      <c r="A54" s="112"/>
      <c r="B54" s="112"/>
      <c r="C54" s="112"/>
      <c r="D54" s="112"/>
      <c r="E54" s="112"/>
      <c r="F54" s="112"/>
      <c r="G54" s="112"/>
      <c r="H54" s="112"/>
    </row>
    <row r="55" spans="1:8" x14ac:dyDescent="0.2">
      <c r="A55" s="112"/>
      <c r="B55" s="112"/>
      <c r="C55" s="112"/>
      <c r="D55" s="112"/>
      <c r="E55" s="112"/>
      <c r="F55" s="112"/>
      <c r="G55" s="112"/>
      <c r="H55" s="112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00" workbookViewId="0">
      <selection activeCell="H46" sqref="E11:H46"/>
    </sheetView>
  </sheetViews>
  <sheetFormatPr defaultColWidth="9.140625" defaultRowHeight="12.75" x14ac:dyDescent="0.2"/>
  <cols>
    <col min="1" max="1" width="29" style="5" bestFit="1" customWidth="1"/>
    <col min="2" max="3" width="9.140625" style="5"/>
    <col min="4" max="4" width="13.42578125" style="5" customWidth="1"/>
    <col min="5" max="6" width="10.5703125" style="47" bestFit="1" customWidth="1"/>
    <col min="7" max="7" width="11.42578125" style="47" bestFit="1" customWidth="1"/>
    <col min="8" max="8" width="10.5703125" style="47" bestFit="1" customWidth="1"/>
    <col min="9" max="16384" width="9.140625" style="5"/>
  </cols>
  <sheetData>
    <row r="1" spans="1:8" ht="18" x14ac:dyDescent="0.2">
      <c r="A1" s="113" t="s">
        <v>67</v>
      </c>
      <c r="B1" s="113"/>
      <c r="C1" s="113"/>
      <c r="D1" s="113"/>
      <c r="E1" s="113"/>
      <c r="F1" s="113"/>
      <c r="G1" s="113"/>
      <c r="H1" s="113"/>
    </row>
    <row r="2" spans="1:8" ht="15.75" x14ac:dyDescent="0.2">
      <c r="A2" s="114" t="s">
        <v>93</v>
      </c>
      <c r="B2" s="114"/>
      <c r="C2" s="114"/>
      <c r="D2" s="114"/>
      <c r="E2" s="114"/>
      <c r="F2" s="114"/>
      <c r="G2" s="114"/>
      <c r="H2" s="114"/>
    </row>
    <row r="3" spans="1:8" x14ac:dyDescent="0.2">
      <c r="A3" s="21"/>
      <c r="B3" s="21"/>
      <c r="C3" s="22"/>
      <c r="D3" s="21"/>
      <c r="E3" s="45"/>
      <c r="F3" s="45"/>
      <c r="G3" s="49"/>
    </row>
    <row r="4" spans="1:8" x14ac:dyDescent="0.2">
      <c r="A4" s="115" t="s">
        <v>68</v>
      </c>
      <c r="B4" s="115"/>
      <c r="C4" s="115"/>
      <c r="D4" s="115"/>
      <c r="E4" s="115"/>
      <c r="F4" s="115"/>
      <c r="G4" s="115"/>
      <c r="H4" s="115"/>
    </row>
    <row r="5" spans="1:8" x14ac:dyDescent="0.2">
      <c r="A5" s="115" t="s">
        <v>69</v>
      </c>
      <c r="B5" s="115"/>
      <c r="C5" s="115"/>
      <c r="D5" s="115"/>
      <c r="E5" s="115"/>
      <c r="F5" s="115"/>
      <c r="G5" s="115"/>
      <c r="H5" s="115"/>
    </row>
    <row r="6" spans="1:8" x14ac:dyDescent="0.2">
      <c r="A6" s="116" t="s">
        <v>78</v>
      </c>
      <c r="B6" s="116"/>
      <c r="C6" s="116"/>
      <c r="D6" s="116"/>
      <c r="E6" s="116"/>
      <c r="F6" s="116"/>
      <c r="G6" s="116"/>
      <c r="H6" s="116"/>
    </row>
    <row r="8" spans="1:8" x14ac:dyDescent="0.2">
      <c r="A8" s="23" t="s">
        <v>70</v>
      </c>
      <c r="B8" s="24"/>
      <c r="C8" s="24"/>
      <c r="D8" s="24"/>
      <c r="E8" s="48"/>
      <c r="F8" s="46"/>
    </row>
    <row r="9" spans="1:8" ht="13.5" thickBot="1" x14ac:dyDescent="0.25"/>
    <row r="10" spans="1:8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0" t="s">
        <v>92</v>
      </c>
      <c r="F10" s="50" t="s">
        <v>49</v>
      </c>
      <c r="G10" s="50" t="s">
        <v>48</v>
      </c>
      <c r="H10" s="51" t="s">
        <v>47</v>
      </c>
    </row>
    <row r="11" spans="1:8" x14ac:dyDescent="0.2">
      <c r="A11" s="28" t="s">
        <v>46</v>
      </c>
      <c r="B11" s="29"/>
      <c r="C11" s="29"/>
      <c r="D11" s="98">
        <f>'2022-FULL'!J5</f>
        <v>5.4663166666666667</v>
      </c>
      <c r="E11" s="100">
        <f>'2022-FULL'!K5</f>
        <v>0.1134</v>
      </c>
      <c r="F11" s="105" t="str">
        <f>'2022-FULL'!L5</f>
        <v xml:space="preserve"> </v>
      </c>
      <c r="G11" s="100">
        <f>'2022-FULL'!M5</f>
        <v>5.2594333333333338</v>
      </c>
      <c r="H11" s="106"/>
    </row>
    <row r="12" spans="1:8" x14ac:dyDescent="0.2">
      <c r="A12" s="30" t="s">
        <v>45</v>
      </c>
      <c r="B12" s="33">
        <v>150</v>
      </c>
      <c r="C12" s="33">
        <v>900</v>
      </c>
      <c r="D12" s="31">
        <f>'2022-FULL'!J6</f>
        <v>0.87840975674999999</v>
      </c>
      <c r="E12" s="99">
        <f>'2022-FULL'!K6</f>
        <v>10.306005976161</v>
      </c>
      <c r="F12" s="99">
        <f>'2022-FULL'!L6</f>
        <v>11.184415732910999</v>
      </c>
      <c r="G12" s="99">
        <f>'2022-FULL'!M6</f>
        <v>0.84516463950000009</v>
      </c>
      <c r="H12" s="109">
        <f>'2022-FULL'!N6</f>
        <v>12.029580372410999</v>
      </c>
    </row>
    <row r="13" spans="1:8" x14ac:dyDescent="0.2">
      <c r="A13" s="32" t="s">
        <v>44</v>
      </c>
      <c r="B13" s="33">
        <v>200</v>
      </c>
      <c r="C13" s="33">
        <v>1200</v>
      </c>
      <c r="D13" s="31">
        <f>'2022-FULL'!J7</f>
        <v>1.1712130090000001</v>
      </c>
      <c r="E13" s="99">
        <f>'2022-FULL'!K7</f>
        <v>13.741341301548003</v>
      </c>
      <c r="F13" s="99">
        <f>'2022-FULL'!L7</f>
        <v>14.912554310548003</v>
      </c>
      <c r="G13" s="99">
        <f>'2022-FULL'!M7</f>
        <v>1.1268861860000003</v>
      </c>
      <c r="H13" s="109">
        <f>'2022-FULL'!N7</f>
        <v>16.039440496548004</v>
      </c>
    </row>
    <row r="14" spans="1:8" x14ac:dyDescent="0.2">
      <c r="A14" s="32" t="s">
        <v>43</v>
      </c>
      <c r="B14" s="33">
        <v>250</v>
      </c>
      <c r="C14" s="33">
        <v>1600</v>
      </c>
      <c r="D14" s="31">
        <f>'2022-FULL'!J8</f>
        <v>1.493288387</v>
      </c>
      <c r="E14" s="99">
        <f>'2022-FULL'!K8</f>
        <v>17.287013402064002</v>
      </c>
      <c r="F14" s="99">
        <f>'2022-FULL'!L8</f>
        <v>18.780301789064001</v>
      </c>
      <c r="G14" s="99">
        <f>'2022-FULL'!M8</f>
        <v>1.436771998</v>
      </c>
      <c r="H14" s="109">
        <f>'2022-FULL'!N8</f>
        <v>20.217073787064002</v>
      </c>
    </row>
    <row r="15" spans="1:8" x14ac:dyDescent="0.2">
      <c r="A15" s="32" t="s">
        <v>42</v>
      </c>
      <c r="B15" s="33">
        <v>350</v>
      </c>
      <c r="C15" s="33">
        <v>1900</v>
      </c>
      <c r="D15" s="31">
        <f>'2022-FULL'!J9</f>
        <v>1.9910785142499996</v>
      </c>
      <c r="E15" s="99">
        <f>'2022-FULL'!K9</f>
        <v>23.826673727450999</v>
      </c>
      <c r="F15" s="99">
        <f>'2022-FULL'!L9</f>
        <v>25.817752241700997</v>
      </c>
      <c r="G15" s="99">
        <f>'2022-FULL'!M9</f>
        <v>1.9157222944999999</v>
      </c>
      <c r="H15" s="109">
        <f>'2022-FULL'!N9</f>
        <v>27.733474536200998</v>
      </c>
    </row>
    <row r="16" spans="1:8" x14ac:dyDescent="0.2">
      <c r="A16" s="32" t="s">
        <v>41</v>
      </c>
      <c r="B16" s="33">
        <v>400</v>
      </c>
      <c r="C16" s="33">
        <v>2600</v>
      </c>
      <c r="D16" s="31">
        <f>'2022-FULL'!J10</f>
        <v>2.4009702695000006</v>
      </c>
      <c r="E16" s="99">
        <f>'2022-FULL'!K10</f>
        <v>27.703356153354001</v>
      </c>
      <c r="F16" s="99">
        <f>'2022-FULL'!L10</f>
        <v>30.104326422854001</v>
      </c>
      <c r="G16" s="99">
        <f>'2022-FULL'!M10</f>
        <v>2.3101009030000004</v>
      </c>
      <c r="H16" s="109">
        <f>'2022-FULL'!N10</f>
        <v>32.414427325854</v>
      </c>
    </row>
    <row r="17" spans="1:8" x14ac:dyDescent="0.2">
      <c r="A17" s="32" t="s">
        <v>108</v>
      </c>
      <c r="B17" s="33">
        <v>447</v>
      </c>
      <c r="C17" s="33">
        <v>2936</v>
      </c>
      <c r="D17" s="31">
        <f>'2022-FULL'!J11</f>
        <v>2.6920122745200001</v>
      </c>
      <c r="E17" s="99">
        <f>'2022-FULL'!K11</f>
        <v>30.99215321778744</v>
      </c>
      <c r="F17" s="99">
        <f>'2022-FULL'!L11</f>
        <v>33.684165492307443</v>
      </c>
      <c r="G17" s="99">
        <f>'2022-FULL'!M11</f>
        <v>2.5901278600800004</v>
      </c>
      <c r="H17" s="109">
        <f>'2022-FULL'!N11</f>
        <v>36.274293352387446</v>
      </c>
    </row>
    <row r="18" spans="1:8" x14ac:dyDescent="0.2">
      <c r="A18" s="32" t="s">
        <v>40</v>
      </c>
      <c r="B18" s="33">
        <v>525</v>
      </c>
      <c r="C18" s="33">
        <v>3500</v>
      </c>
      <c r="D18" s="31">
        <f>'2022-FULL'!J12</f>
        <v>3.17688658875</v>
      </c>
      <c r="E18" s="99">
        <f>'2022-FULL'!K12</f>
        <v>36.457199629515003</v>
      </c>
      <c r="F18" s="99">
        <f>'2022-FULL'!L12</f>
        <v>39.634086218265004</v>
      </c>
      <c r="G18" s="99">
        <f>'2022-FULL'!M12</f>
        <v>3.0566511675000001</v>
      </c>
      <c r="H18" s="109">
        <f>'2022-FULL'!N12</f>
        <v>42.690737385765004</v>
      </c>
    </row>
    <row r="19" spans="1:8" x14ac:dyDescent="0.2">
      <c r="A19" s="32" t="s">
        <v>39</v>
      </c>
      <c r="B19" s="33">
        <v>650</v>
      </c>
      <c r="C19" s="33">
        <v>4400</v>
      </c>
      <c r="D19" s="31">
        <f>'2022-FULL'!J13</f>
        <v>3.9528029080000007</v>
      </c>
      <c r="E19" s="99">
        <f>'2022-FULL'!K13</f>
        <v>45.211043105675998</v>
      </c>
      <c r="F19" s="99">
        <f>'2022-FULL'!L13</f>
        <v>49.163846013676</v>
      </c>
      <c r="G19" s="99">
        <f>'2022-FULL'!M13</f>
        <v>3.8032014320000007</v>
      </c>
      <c r="H19" s="109">
        <f>'2022-FULL'!N13</f>
        <v>52.967047445676002</v>
      </c>
    </row>
    <row r="20" spans="1:8" x14ac:dyDescent="0.2">
      <c r="A20" s="32" t="s">
        <v>38</v>
      </c>
      <c r="B20" s="33">
        <v>665</v>
      </c>
      <c r="C20" s="33">
        <v>4496</v>
      </c>
      <c r="D20" s="31">
        <f>'2022-FULL'!J14</f>
        <v>4.0424002112200004</v>
      </c>
      <c r="E20" s="99">
        <f>'2022-FULL'!K14</f>
        <v>46.248263909799846</v>
      </c>
      <c r="F20" s="99">
        <f>'2022-FULL'!L14</f>
        <v>50.290664121019844</v>
      </c>
      <c r="G20" s="99">
        <f>'2022-FULL'!M14</f>
        <v>3.8894077518800003</v>
      </c>
      <c r="H20" s="109">
        <f>'2022-FULL'!N14</f>
        <v>54.180071872899845</v>
      </c>
    </row>
    <row r="21" spans="1:8" x14ac:dyDescent="0.2">
      <c r="A21" s="32" t="s">
        <v>37</v>
      </c>
      <c r="B21" s="33">
        <v>696</v>
      </c>
      <c r="C21" s="33">
        <v>4700</v>
      </c>
      <c r="D21" s="31">
        <f>'2022-FULL'!J15</f>
        <v>4.2292072102500002</v>
      </c>
      <c r="E21" s="99">
        <f>'2022-FULL'!K15</f>
        <v>48.398032431063001</v>
      </c>
      <c r="F21" s="99">
        <f>'2022-FULL'!L15</f>
        <v>52.627239641313004</v>
      </c>
      <c r="G21" s="99">
        <f>'2022-FULL'!M15</f>
        <v>4.0691446785000007</v>
      </c>
      <c r="H21" s="109">
        <f>'2022-FULL'!N15</f>
        <v>56.696384319813006</v>
      </c>
    </row>
    <row r="22" spans="1:8" x14ac:dyDescent="0.2">
      <c r="A22" s="32" t="s">
        <v>36</v>
      </c>
      <c r="B22" s="33">
        <v>748</v>
      </c>
      <c r="C22" s="33">
        <v>5050</v>
      </c>
      <c r="D22" s="31">
        <f>'2022-FULL'!J16</f>
        <v>4.5448460003750002</v>
      </c>
      <c r="E22" s="99">
        <f>'2022-FULL'!K16</f>
        <v>52.012709144014501</v>
      </c>
      <c r="F22" s="99">
        <f>'2022-FULL'!L16</f>
        <v>56.557555144389504</v>
      </c>
      <c r="G22" s="99">
        <f>'2022-FULL'!M16</f>
        <v>4.3728375077500008</v>
      </c>
      <c r="H22" s="109">
        <f>'2022-FULL'!N16</f>
        <v>60.930392652139503</v>
      </c>
    </row>
    <row r="23" spans="1:8" x14ac:dyDescent="0.2">
      <c r="A23" s="32" t="s">
        <v>35</v>
      </c>
      <c r="B23" s="33">
        <v>800</v>
      </c>
      <c r="C23" s="33">
        <v>5400</v>
      </c>
      <c r="D23" s="31">
        <f>'2022-FULL'!J17</f>
        <v>4.860484790500001</v>
      </c>
      <c r="E23" s="99">
        <f>'2022-FULL'!K17</f>
        <v>55.627385856966008</v>
      </c>
      <c r="F23" s="99">
        <f>'2022-FULL'!L17</f>
        <v>60.487870647466011</v>
      </c>
      <c r="G23" s="99">
        <f>'2022-FULL'!M17</f>
        <v>4.6765303370000009</v>
      </c>
      <c r="H23" s="109">
        <f>'2022-FULL'!N17</f>
        <v>65.164400984466013</v>
      </c>
    </row>
    <row r="24" spans="1:8" x14ac:dyDescent="0.2">
      <c r="A24" s="32" t="s">
        <v>34</v>
      </c>
      <c r="B24" s="33">
        <v>1000</v>
      </c>
      <c r="C24" s="33">
        <v>6600</v>
      </c>
      <c r="D24" s="31">
        <f>'2022-FULL'!J18</f>
        <v>6.0316977994999998</v>
      </c>
      <c r="E24" s="99">
        <f>'2022-FULL'!K18</f>
        <v>69.368727158514005</v>
      </c>
      <c r="F24" s="99">
        <f>'2022-FULL'!L18</f>
        <v>75.400424958014</v>
      </c>
      <c r="G24" s="99">
        <f>'2022-FULL'!M18</f>
        <v>5.8034165230000001</v>
      </c>
      <c r="H24" s="109">
        <f>'2022-FULL'!N18</f>
        <v>81.203841481013995</v>
      </c>
    </row>
    <row r="25" spans="1:8" x14ac:dyDescent="0.2">
      <c r="A25" s="32"/>
      <c r="B25" s="33"/>
      <c r="C25" s="33"/>
      <c r="D25" s="31"/>
      <c r="E25" s="99"/>
      <c r="F25" s="99"/>
      <c r="G25" s="99"/>
      <c r="H25" s="109"/>
    </row>
    <row r="26" spans="1:8" x14ac:dyDescent="0.2">
      <c r="A26" s="32" t="s">
        <v>33</v>
      </c>
      <c r="B26" s="33">
        <v>83</v>
      </c>
      <c r="C26" s="33">
        <v>400</v>
      </c>
      <c r="D26" s="31">
        <f>'2022-FULL'!J20</f>
        <v>0.45736671549999997</v>
      </c>
      <c r="E26" s="99">
        <f>'2022-FULL'!K20</f>
        <v>5.5945266005159997</v>
      </c>
      <c r="F26" s="99">
        <f>'2022-FULL'!L20</f>
        <v>6.0518933160159998</v>
      </c>
      <c r="G26" s="99">
        <f>'2022-FULL'!M20</f>
        <v>0.440056787</v>
      </c>
      <c r="H26" s="109">
        <f>'2022-FULL'!N20</f>
        <v>6.4919501030159994</v>
      </c>
    </row>
    <row r="27" spans="1:8" x14ac:dyDescent="0.2">
      <c r="A27" s="32" t="s">
        <v>32</v>
      </c>
      <c r="B27" s="33">
        <v>125</v>
      </c>
      <c r="C27" s="33">
        <v>650</v>
      </c>
      <c r="D27" s="31">
        <f>'2022-FULL'!J21</f>
        <v>0.70273600487499999</v>
      </c>
      <c r="E27" s="99">
        <f>'2022-FULL'!K21</f>
        <v>8.4780015383384999</v>
      </c>
      <c r="F27" s="99">
        <f>'2022-FULL'!L21</f>
        <v>9.1807375432134997</v>
      </c>
      <c r="G27" s="99">
        <f>'2022-FULL'!M21</f>
        <v>0.67613960075000001</v>
      </c>
      <c r="H27" s="109">
        <f>'2022-FULL'!N21</f>
        <v>9.8568771439634997</v>
      </c>
    </row>
    <row r="28" spans="1:8" x14ac:dyDescent="0.2">
      <c r="A28" s="32" t="s">
        <v>79</v>
      </c>
      <c r="B28" s="33">
        <v>250</v>
      </c>
      <c r="C28" s="33">
        <v>1300</v>
      </c>
      <c r="D28" s="31">
        <f>'2022-FULL'!J22</f>
        <v>1.40547200975</v>
      </c>
      <c r="E28" s="99">
        <f>'2022-FULL'!K22</f>
        <v>16.956003076677</v>
      </c>
      <c r="F28" s="99">
        <f>'2022-FULL'!L22</f>
        <v>18.361475086426999</v>
      </c>
      <c r="G28" s="99">
        <f>'2022-FULL'!M22</f>
        <v>1.3522792015</v>
      </c>
      <c r="H28" s="109">
        <f>'2022-FULL'!N22</f>
        <v>19.713754287926999</v>
      </c>
    </row>
    <row r="29" spans="1:8" x14ac:dyDescent="0.2">
      <c r="A29" s="32" t="s">
        <v>71</v>
      </c>
      <c r="B29" s="33">
        <v>300</v>
      </c>
      <c r="C29" s="33">
        <v>1800</v>
      </c>
      <c r="D29" s="31">
        <f>'2022-FULL'!J23</f>
        <v>1.7568195135</v>
      </c>
      <c r="E29" s="99">
        <f>'2022-FULL'!K23</f>
        <v>20.612011952322</v>
      </c>
      <c r="F29" s="99">
        <f>'2022-FULL'!L23</f>
        <v>22.368831465821998</v>
      </c>
      <c r="G29" s="99">
        <f>'2022-FULL'!M23</f>
        <v>1.6903292790000002</v>
      </c>
      <c r="H29" s="109">
        <f>'2022-FULL'!N23</f>
        <v>24.059160744821998</v>
      </c>
    </row>
    <row r="30" spans="1:8" x14ac:dyDescent="0.2">
      <c r="A30" s="32" t="s">
        <v>72</v>
      </c>
      <c r="B30" s="33">
        <v>400</v>
      </c>
      <c r="C30" s="33">
        <v>2400</v>
      </c>
      <c r="D30" s="31">
        <f>'2022-FULL'!J24</f>
        <v>2.3424260180000003</v>
      </c>
      <c r="E30" s="99">
        <f>'2022-FULL'!K24</f>
        <v>27.482682603096006</v>
      </c>
      <c r="F30" s="99">
        <f>'2022-FULL'!L24</f>
        <v>29.825108621096007</v>
      </c>
      <c r="G30" s="99">
        <f>'2022-FULL'!M24</f>
        <v>2.2537723720000007</v>
      </c>
      <c r="H30" s="109">
        <f>'2022-FULL'!N24</f>
        <v>32.078880993096007</v>
      </c>
    </row>
    <row r="31" spans="1:8" x14ac:dyDescent="0.2">
      <c r="A31" s="32" t="s">
        <v>73</v>
      </c>
      <c r="B31" s="33">
        <v>600</v>
      </c>
      <c r="C31" s="33">
        <v>3400</v>
      </c>
      <c r="D31" s="31">
        <f>'2022-FULL'!J25</f>
        <v>3.4550947754999997</v>
      </c>
      <c r="E31" s="99">
        <f>'2022-FULL'!K25</f>
        <v>41.003350354385994</v>
      </c>
      <c r="F31" s="99">
        <f>'2022-FULL'!L25</f>
        <v>44.458445129885995</v>
      </c>
      <c r="G31" s="99">
        <f>'2022-FULL'!M25</f>
        <v>3.3243300269999998</v>
      </c>
      <c r="H31" s="109">
        <f>'2022-FULL'!N25</f>
        <v>47.782775156885997</v>
      </c>
    </row>
    <row r="32" spans="1:8" x14ac:dyDescent="0.2">
      <c r="A32" s="32" t="s">
        <v>74</v>
      </c>
      <c r="B32" s="33">
        <v>700</v>
      </c>
      <c r="C32" s="33">
        <v>4500</v>
      </c>
      <c r="D32" s="31">
        <f>'2022-FULL'!J26</f>
        <v>4.1870619087499996</v>
      </c>
      <c r="E32" s="99">
        <f>'2022-FULL'!K26</f>
        <v>48.425704880805</v>
      </c>
      <c r="F32" s="99">
        <f>'2022-FULL'!L26</f>
        <v>52.612766789554996</v>
      </c>
      <c r="G32" s="99">
        <f>'2022-FULL'!M26</f>
        <v>4.0285944475000006</v>
      </c>
      <c r="H32" s="109">
        <f>'2022-FULL'!N26</f>
        <v>56.641361237054994</v>
      </c>
    </row>
    <row r="33" spans="1:8" x14ac:dyDescent="0.2">
      <c r="A33" s="32" t="s">
        <v>26</v>
      </c>
      <c r="B33" s="33">
        <v>766</v>
      </c>
      <c r="C33" s="33">
        <v>4767</v>
      </c>
      <c r="D33" s="31">
        <f>'2022-FULL'!J27</f>
        <v>4.5358011595025003</v>
      </c>
      <c r="E33" s="99">
        <f>'2022-FULL'!K27</f>
        <v>52.818013070399431</v>
      </c>
      <c r="F33" s="99">
        <f>'2022-FULL'!L27</f>
        <v>57.353814229901928</v>
      </c>
      <c r="G33" s="99">
        <f>'2022-FULL'!M27</f>
        <v>4.3641349863850012</v>
      </c>
      <c r="H33" s="109">
        <f>'2022-FULL'!N27</f>
        <v>61.717949216286932</v>
      </c>
    </row>
    <row r="34" spans="1:8" x14ac:dyDescent="0.2">
      <c r="A34" s="32" t="s">
        <v>25</v>
      </c>
      <c r="B34" s="33">
        <v>833</v>
      </c>
      <c r="C34" s="33">
        <v>5033</v>
      </c>
      <c r="D34" s="31">
        <f>'2022-FULL'!J28</f>
        <v>4.8883474264974991</v>
      </c>
      <c r="E34" s="99">
        <f>'2022-FULL'!K28</f>
        <v>57.271304392242563</v>
      </c>
      <c r="F34" s="99">
        <f>'2022-FULL'!L28</f>
        <v>62.159651818740059</v>
      </c>
      <c r="G34" s="99">
        <f>'2022-FULL'!M28</f>
        <v>4.7033384576149997</v>
      </c>
      <c r="H34" s="109">
        <f>'2022-FULL'!N28</f>
        <v>66.862990276355063</v>
      </c>
    </row>
    <row r="35" spans="1:8" x14ac:dyDescent="0.2">
      <c r="A35" s="32" t="s">
        <v>80</v>
      </c>
      <c r="B35" s="33">
        <v>900</v>
      </c>
      <c r="C35" s="33">
        <v>5300</v>
      </c>
      <c r="D35" s="31">
        <f>'2022-FULL'!J29</f>
        <v>5.2411864147500005</v>
      </c>
      <c r="E35" s="99">
        <f>'2022-FULL'!K29</f>
        <v>61.725699081837007</v>
      </c>
      <c r="F35" s="99">
        <f>'2022-FULL'!L29</f>
        <v>66.966885496587011</v>
      </c>
      <c r="G35" s="99">
        <f>'2022-FULL'!M29</f>
        <v>5.0428235715000014</v>
      </c>
      <c r="H35" s="109">
        <f>'2022-FULL'!N29</f>
        <v>72.009709068087005</v>
      </c>
    </row>
    <row r="36" spans="1:8" x14ac:dyDescent="0.2">
      <c r="A36" s="32" t="s">
        <v>81</v>
      </c>
      <c r="B36" s="33">
        <v>1100</v>
      </c>
      <c r="C36" s="33">
        <v>6300</v>
      </c>
      <c r="D36" s="31">
        <f>'2022-FULL'!J30</f>
        <v>6.3538551722500003</v>
      </c>
      <c r="E36" s="99">
        <f>'2022-FULL'!K30</f>
        <v>75.246366833127013</v>
      </c>
      <c r="F36" s="99">
        <f>'2022-FULL'!L30</f>
        <v>81.60022200537702</v>
      </c>
      <c r="G36" s="99">
        <f>'2022-FULL'!M30</f>
        <v>6.1133812265000014</v>
      </c>
      <c r="H36" s="109">
        <f>'2022-FULL'!N30</f>
        <v>87.713603231877016</v>
      </c>
    </row>
    <row r="37" spans="1:8" x14ac:dyDescent="0.2">
      <c r="A37" s="32" t="s">
        <v>22</v>
      </c>
      <c r="B37" s="33">
        <v>2075</v>
      </c>
      <c r="C37" s="33">
        <v>7275</v>
      </c>
      <c r="D37" s="31">
        <f>'2022-FULL'!J31</f>
        <v>10.636502460812501</v>
      </c>
      <c r="E37" s="99">
        <f>'2022-FULL'!K31</f>
        <v>136.85648789063475</v>
      </c>
      <c r="F37" s="99">
        <f>'2022-FULL'!L31</f>
        <v>147.49299035144725</v>
      </c>
      <c r="G37" s="99">
        <f>'2022-FULL'!M31</f>
        <v>10.233943440125001</v>
      </c>
      <c r="H37" s="109">
        <f>'2022-FULL'!N31</f>
        <v>157.72693379157224</v>
      </c>
    </row>
    <row r="38" spans="1:8" x14ac:dyDescent="0.2">
      <c r="A38" s="34" t="s">
        <v>82</v>
      </c>
      <c r="B38" s="35">
        <v>2400</v>
      </c>
      <c r="C38" s="35">
        <v>7600</v>
      </c>
      <c r="D38" s="31">
        <f>'2022-FULL'!J32</f>
        <v>12.064051556999999</v>
      </c>
      <c r="E38" s="99">
        <f>'2022-FULL'!K32</f>
        <v>157.39319490980398</v>
      </c>
      <c r="F38" s="99">
        <f>'2022-FULL'!L32</f>
        <v>169.45724646680398</v>
      </c>
      <c r="G38" s="99">
        <f>'2022-FULL'!M32</f>
        <v>11.607464177999999</v>
      </c>
      <c r="H38" s="109">
        <f>'2022-FULL'!N32</f>
        <v>181.06471064480397</v>
      </c>
    </row>
    <row r="39" spans="1:8" x14ac:dyDescent="0.2">
      <c r="A39" s="34" t="s">
        <v>83</v>
      </c>
      <c r="B39" s="35">
        <v>3000</v>
      </c>
      <c r="C39" s="35">
        <v>12000</v>
      </c>
      <c r="D39" s="31">
        <f>'2022-FULL'!J33</f>
        <v>15.811867589999999</v>
      </c>
      <c r="E39" s="99">
        <f>'2022-FULL'!K33</f>
        <v>199.49991301548002</v>
      </c>
      <c r="F39" s="99">
        <f>'2022-FULL'!L33</f>
        <v>215.31178060548001</v>
      </c>
      <c r="G39" s="99">
        <f>'2022-FULL'!M33</f>
        <v>15.21343686</v>
      </c>
      <c r="H39" s="109">
        <f>'2022-FULL'!N33</f>
        <v>230.52521746548001</v>
      </c>
    </row>
    <row r="40" spans="1:8" x14ac:dyDescent="0.2">
      <c r="A40" s="34" t="s">
        <v>84</v>
      </c>
      <c r="B40" s="35">
        <v>3400</v>
      </c>
      <c r="C40" s="35">
        <v>13000</v>
      </c>
      <c r="D40" s="31">
        <f>'2022-FULL'!J34</f>
        <v>17.7444838475</v>
      </c>
      <c r="E40" s="99">
        <f>'2022-FULL'!K34</f>
        <v>225.43788076676998</v>
      </c>
      <c r="F40" s="99">
        <f>'2022-FULL'!L34</f>
        <v>243.18236461426997</v>
      </c>
      <c r="G40" s="99">
        <f>'2022-FULL'!M34</f>
        <v>17.072909515000003</v>
      </c>
      <c r="H40" s="109">
        <f>'2022-FULL'!N34</f>
        <v>260.25527412926999</v>
      </c>
    </row>
    <row r="41" spans="1:8" x14ac:dyDescent="0.2">
      <c r="A41" s="34" t="s">
        <v>85</v>
      </c>
      <c r="B41" s="35">
        <v>4500</v>
      </c>
      <c r="C41" s="35">
        <v>18000</v>
      </c>
      <c r="D41" s="31">
        <f>'2022-FULL'!J35</f>
        <v>23.717801384999998</v>
      </c>
      <c r="E41" s="99">
        <f>'2022-FULL'!K35</f>
        <v>299.24986952322001</v>
      </c>
      <c r="F41" s="99">
        <f>'2022-FULL'!L35</f>
        <v>322.96767090821999</v>
      </c>
      <c r="G41" s="99">
        <f>'2022-FULL'!M35</f>
        <v>22.820155290000002</v>
      </c>
      <c r="H41" s="109">
        <f>'2022-FULL'!N35</f>
        <v>345.78782619821999</v>
      </c>
    </row>
    <row r="42" spans="1:8" x14ac:dyDescent="0.2">
      <c r="A42" s="34" t="s">
        <v>86</v>
      </c>
      <c r="B42" s="35">
        <v>5400</v>
      </c>
      <c r="C42" s="35">
        <v>21000</v>
      </c>
      <c r="D42" s="31">
        <f>'2022-FULL'!J36</f>
        <v>28.285728907500005</v>
      </c>
      <c r="E42" s="99">
        <f>'2022-FULL'!K36</f>
        <v>358.43782277709005</v>
      </c>
      <c r="F42" s="99">
        <f>'2022-FULL'!L36</f>
        <v>386.72355168459006</v>
      </c>
      <c r="G42" s="99">
        <f>'2022-FULL'!M36</f>
        <v>27.215200755000009</v>
      </c>
      <c r="H42" s="109">
        <f>'2022-FULL'!N36</f>
        <v>413.93875243959008</v>
      </c>
    </row>
    <row r="43" spans="1:8" x14ac:dyDescent="0.2">
      <c r="A43" s="34" t="s">
        <v>87</v>
      </c>
      <c r="B43" s="35">
        <v>6500</v>
      </c>
      <c r="C43" s="35">
        <v>25000</v>
      </c>
      <c r="D43" s="31">
        <f>'2022-FULL'!J37</f>
        <v>33.966325187500004</v>
      </c>
      <c r="E43" s="99">
        <f>'2022-FULL'!K37</f>
        <v>431.14644378225</v>
      </c>
      <c r="F43" s="99">
        <f>'2022-FULL'!L37</f>
        <v>465.11276896974999</v>
      </c>
      <c r="G43" s="99">
        <f>'2022-FULL'!M37</f>
        <v>32.680803875000002</v>
      </c>
      <c r="H43" s="109">
        <f>'2022-FULL'!N37</f>
        <v>497.79357284474997</v>
      </c>
    </row>
    <row r="44" spans="1:8" x14ac:dyDescent="0.2">
      <c r="A44" s="34" t="s">
        <v>88</v>
      </c>
      <c r="B44" s="35">
        <v>7700</v>
      </c>
      <c r="C44" s="35">
        <v>29000</v>
      </c>
      <c r="D44" s="31">
        <f>'2022-FULL'!J38</f>
        <v>40.056895217499999</v>
      </c>
      <c r="E44" s="99">
        <f>'2022-FULL'!K38</f>
        <v>510.06371478740999</v>
      </c>
      <c r="F44" s="99">
        <f>'2022-FULL'!L38</f>
        <v>550.12061000490996</v>
      </c>
      <c r="G44" s="99">
        <f>'2022-FULL'!M38</f>
        <v>38.540864495000008</v>
      </c>
      <c r="H44" s="109">
        <f>'2022-FULL'!N38</f>
        <v>588.66147449991001</v>
      </c>
    </row>
    <row r="45" spans="1:8" x14ac:dyDescent="0.2">
      <c r="A45" s="34" t="s">
        <v>89</v>
      </c>
      <c r="B45" s="35">
        <v>9500</v>
      </c>
      <c r="C45" s="35">
        <v>35000</v>
      </c>
      <c r="D45" s="31">
        <f>'2022-FULL'!J39</f>
        <v>49.192750262499999</v>
      </c>
      <c r="E45" s="99">
        <f>'2022-FULL'!K39</f>
        <v>628.43962129515</v>
      </c>
      <c r="F45" s="99">
        <f>'2022-FULL'!L39</f>
        <v>677.63237155765</v>
      </c>
      <c r="G45" s="99">
        <f>'2022-FULL'!M39</f>
        <v>47.330955425000006</v>
      </c>
      <c r="H45" s="109">
        <f>'2022-FULL'!N39</f>
        <v>724.96332698264996</v>
      </c>
    </row>
    <row r="46" spans="1:8" ht="13.5" thickBot="1" x14ac:dyDescent="0.25">
      <c r="A46" s="52" t="s">
        <v>90</v>
      </c>
      <c r="B46" s="36">
        <v>11000</v>
      </c>
      <c r="C46" s="36">
        <v>39000</v>
      </c>
      <c r="D46" s="37">
        <f>'2022-FULL'!J40</f>
        <v>56.513241542499998</v>
      </c>
      <c r="E46" s="104">
        <f>'2022-FULL'!K40</f>
        <v>725.98284230031004</v>
      </c>
      <c r="F46" s="104">
        <f>'2022-FULL'!L40</f>
        <v>782.49608384281009</v>
      </c>
      <c r="G46" s="104">
        <f>'2022-FULL'!M40</f>
        <v>54.374388545000002</v>
      </c>
      <c r="H46" s="110">
        <f>'2022-FULL'!N40</f>
        <v>836.87047238781008</v>
      </c>
    </row>
    <row r="48" spans="1:8" x14ac:dyDescent="0.2">
      <c r="A48" s="25" t="s">
        <v>75</v>
      </c>
      <c r="B48" s="24"/>
      <c r="C48" s="24"/>
      <c r="D48" s="24"/>
      <c r="E48" s="46"/>
      <c r="F48" s="48"/>
      <c r="G48" s="46"/>
    </row>
    <row r="49" spans="1:8" x14ac:dyDescent="0.2">
      <c r="A49" s="25" t="s">
        <v>76</v>
      </c>
      <c r="B49" s="24"/>
      <c r="C49" s="24"/>
      <c r="D49" s="24"/>
      <c r="E49" s="46"/>
      <c r="F49" s="48"/>
      <c r="G49" s="46"/>
    </row>
    <row r="50" spans="1:8" x14ac:dyDescent="0.2">
      <c r="A50" s="25" t="s">
        <v>11</v>
      </c>
      <c r="B50" s="24"/>
      <c r="C50" s="24"/>
      <c r="D50" s="24"/>
      <c r="E50" s="46"/>
      <c r="F50" s="48"/>
      <c r="G50" s="46"/>
    </row>
    <row r="51" spans="1:8" x14ac:dyDescent="0.2">
      <c r="A51" s="38"/>
      <c r="B51" s="24"/>
      <c r="C51" s="24"/>
      <c r="D51" s="24"/>
      <c r="E51" s="46"/>
      <c r="F51" s="48"/>
      <c r="G51" s="46"/>
    </row>
    <row r="52" spans="1:8" x14ac:dyDescent="0.2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">
      <c r="A54" s="112"/>
      <c r="B54" s="112"/>
      <c r="C54" s="112"/>
      <c r="D54" s="112"/>
      <c r="E54" s="112"/>
      <c r="F54" s="112"/>
      <c r="G54" s="112"/>
      <c r="H54" s="112"/>
    </row>
    <row r="55" spans="1:8" x14ac:dyDescent="0.2">
      <c r="A55" s="112"/>
      <c r="B55" s="112"/>
      <c r="C55" s="112"/>
      <c r="D55" s="112"/>
      <c r="E55" s="112"/>
      <c r="F55" s="112"/>
      <c r="G55" s="112"/>
      <c r="H55" s="112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85" workbookViewId="0">
      <selection activeCell="H46" sqref="E11:H46"/>
    </sheetView>
  </sheetViews>
  <sheetFormatPr defaultColWidth="9.140625" defaultRowHeight="12.75" x14ac:dyDescent="0.2"/>
  <cols>
    <col min="1" max="1" width="29" style="5" bestFit="1" customWidth="1"/>
    <col min="2" max="3" width="9.140625" style="5"/>
    <col min="4" max="4" width="14.5703125" style="5" customWidth="1"/>
    <col min="5" max="6" width="10.5703125" style="47" bestFit="1" customWidth="1"/>
    <col min="7" max="7" width="12.42578125" style="47" customWidth="1"/>
    <col min="8" max="8" width="10.5703125" style="47" bestFit="1" customWidth="1"/>
    <col min="9" max="16384" width="9.140625" style="5"/>
  </cols>
  <sheetData>
    <row r="1" spans="1:8" ht="18" x14ac:dyDescent="0.2">
      <c r="A1" s="113" t="s">
        <v>67</v>
      </c>
      <c r="B1" s="113"/>
      <c r="C1" s="113"/>
      <c r="D1" s="113"/>
      <c r="E1" s="113"/>
      <c r="F1" s="113"/>
      <c r="G1" s="113"/>
      <c r="H1" s="113"/>
    </row>
    <row r="2" spans="1:8" ht="15.75" x14ac:dyDescent="0.2">
      <c r="A2" s="114" t="s">
        <v>94</v>
      </c>
      <c r="B2" s="114"/>
      <c r="C2" s="114"/>
      <c r="D2" s="114"/>
      <c r="E2" s="114"/>
      <c r="F2" s="114"/>
      <c r="G2" s="114"/>
      <c r="H2" s="114"/>
    </row>
    <row r="3" spans="1:8" x14ac:dyDescent="0.2">
      <c r="A3" s="21"/>
      <c r="B3" s="21"/>
      <c r="C3" s="22"/>
      <c r="D3" s="21"/>
      <c r="E3" s="45"/>
      <c r="F3" s="45"/>
      <c r="G3" s="49"/>
    </row>
    <row r="4" spans="1:8" x14ac:dyDescent="0.2">
      <c r="A4" s="115" t="s">
        <v>68</v>
      </c>
      <c r="B4" s="115"/>
      <c r="C4" s="115"/>
      <c r="D4" s="115"/>
      <c r="E4" s="115"/>
      <c r="F4" s="115"/>
      <c r="G4" s="115"/>
      <c r="H4" s="115"/>
    </row>
    <row r="5" spans="1:8" x14ac:dyDescent="0.2">
      <c r="A5" s="115" t="s">
        <v>69</v>
      </c>
      <c r="B5" s="115"/>
      <c r="C5" s="115"/>
      <c r="D5" s="115"/>
      <c r="E5" s="115"/>
      <c r="F5" s="115"/>
      <c r="G5" s="115"/>
      <c r="H5" s="115"/>
    </row>
    <row r="6" spans="1:8" x14ac:dyDescent="0.2">
      <c r="A6" s="116" t="s">
        <v>78</v>
      </c>
      <c r="B6" s="116"/>
      <c r="C6" s="116"/>
      <c r="D6" s="116"/>
      <c r="E6" s="116"/>
      <c r="F6" s="116"/>
      <c r="G6" s="116"/>
      <c r="H6" s="116"/>
    </row>
    <row r="8" spans="1:8" x14ac:dyDescent="0.2">
      <c r="A8" s="23" t="s">
        <v>70</v>
      </c>
      <c r="B8" s="24"/>
      <c r="C8" s="24"/>
      <c r="D8" s="24"/>
      <c r="E8" s="48"/>
      <c r="F8" s="46"/>
    </row>
    <row r="9" spans="1:8" ht="13.5" thickBot="1" x14ac:dyDescent="0.25"/>
    <row r="10" spans="1:8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0" t="s">
        <v>92</v>
      </c>
      <c r="F10" s="50" t="s">
        <v>49</v>
      </c>
      <c r="G10" s="50" t="s">
        <v>48</v>
      </c>
      <c r="H10" s="51" t="s">
        <v>47</v>
      </c>
    </row>
    <row r="11" spans="1:8" x14ac:dyDescent="0.2">
      <c r="A11" s="28" t="s">
        <v>46</v>
      </c>
      <c r="B11" s="29"/>
      <c r="C11" s="29"/>
      <c r="D11" s="98">
        <f>'2023-FULL'!J5</f>
        <v>5.4665999999999997</v>
      </c>
      <c r="E11" s="100">
        <f>'2023-FULL'!K5</f>
        <v>0.1134</v>
      </c>
      <c r="F11" s="105" t="str">
        <f>'2023-FULL'!L5</f>
        <v xml:space="preserve"> </v>
      </c>
      <c r="G11" s="100">
        <f>'2023-FULL'!M5</f>
        <v>5.5484</v>
      </c>
      <c r="H11" s="106"/>
    </row>
    <row r="12" spans="1:8" x14ac:dyDescent="0.2">
      <c r="A12" s="30" t="s">
        <v>45</v>
      </c>
      <c r="B12" s="33">
        <v>150</v>
      </c>
      <c r="C12" s="33">
        <v>900</v>
      </c>
      <c r="D12" s="31">
        <f>'2023-FULL'!J6</f>
        <v>0.87845528699999997</v>
      </c>
      <c r="E12" s="99">
        <f>'2023-FULL'!K6</f>
        <v>10.306005976161</v>
      </c>
      <c r="F12" s="99">
        <f>'2023-FULL'!L6</f>
        <v>11.184461263160999</v>
      </c>
      <c r="G12" s="99">
        <f>'2023-FULL'!M6</f>
        <v>0.89160013800000004</v>
      </c>
      <c r="H12" s="109">
        <f>'2023-FULL'!N6</f>
        <v>12.076061401160999</v>
      </c>
    </row>
    <row r="13" spans="1:8" x14ac:dyDescent="0.2">
      <c r="A13" s="32" t="s">
        <v>44</v>
      </c>
      <c r="B13" s="33">
        <v>200</v>
      </c>
      <c r="C13" s="33">
        <v>1200</v>
      </c>
      <c r="D13" s="31">
        <f>'2023-FULL'!J7</f>
        <v>1.1712737160000002</v>
      </c>
      <c r="E13" s="99">
        <f>'2023-FULL'!K7</f>
        <v>13.741341301548003</v>
      </c>
      <c r="F13" s="99">
        <f>'2023-FULL'!L7</f>
        <v>14.912615017548003</v>
      </c>
      <c r="G13" s="99">
        <f>'2023-FULL'!M7</f>
        <v>1.1888001840000002</v>
      </c>
      <c r="H13" s="109">
        <f>'2023-FULL'!N7</f>
        <v>16.101415201548004</v>
      </c>
    </row>
    <row r="14" spans="1:8" x14ac:dyDescent="0.2">
      <c r="A14" s="32" t="s">
        <v>43</v>
      </c>
      <c r="B14" s="33">
        <v>250</v>
      </c>
      <c r="C14" s="33">
        <v>1600</v>
      </c>
      <c r="D14" s="31">
        <f>'2023-FULL'!J8</f>
        <v>1.4933657879999997</v>
      </c>
      <c r="E14" s="99">
        <f>'2023-FULL'!K8</f>
        <v>17.287013402064002</v>
      </c>
      <c r="F14" s="99">
        <f>'2023-FULL'!L8</f>
        <v>18.780379190064</v>
      </c>
      <c r="G14" s="99">
        <f>'2023-FULL'!M8</f>
        <v>1.5157119119999998</v>
      </c>
      <c r="H14" s="109">
        <f>'2023-FULL'!N8</f>
        <v>20.296091102064</v>
      </c>
    </row>
    <row r="15" spans="1:8" x14ac:dyDescent="0.2">
      <c r="A15" s="32" t="s">
        <v>42</v>
      </c>
      <c r="B15" s="33">
        <v>350</v>
      </c>
      <c r="C15" s="33">
        <v>1900</v>
      </c>
      <c r="D15" s="31">
        <f>'2023-FULL'!J9</f>
        <v>1.9911817169999995</v>
      </c>
      <c r="E15" s="99">
        <f>'2023-FULL'!K9</f>
        <v>23.826673727450999</v>
      </c>
      <c r="F15" s="99">
        <f>'2023-FULL'!L9</f>
        <v>25.817855444450998</v>
      </c>
      <c r="G15" s="99">
        <f>'2023-FULL'!M9</f>
        <v>2.0209769579999994</v>
      </c>
      <c r="H15" s="109">
        <f>'2023-FULL'!N9</f>
        <v>27.838832402450997</v>
      </c>
    </row>
    <row r="16" spans="1:8" x14ac:dyDescent="0.2">
      <c r="A16" s="32" t="s">
        <v>41</v>
      </c>
      <c r="B16" s="33">
        <v>400</v>
      </c>
      <c r="C16" s="33">
        <v>2600</v>
      </c>
      <c r="D16" s="31">
        <f>'2023-FULL'!J10</f>
        <v>2.4010947180000004</v>
      </c>
      <c r="E16" s="99">
        <f>'2023-FULL'!K10</f>
        <v>27.703356153354001</v>
      </c>
      <c r="F16" s="99">
        <f>'2023-FULL'!L10</f>
        <v>30.104450871354</v>
      </c>
      <c r="G16" s="99">
        <f>'2023-FULL'!M10</f>
        <v>2.4370237320000006</v>
      </c>
      <c r="H16" s="109">
        <f>'2023-FULL'!N10</f>
        <v>32.541474603354004</v>
      </c>
    </row>
    <row r="17" spans="1:8" x14ac:dyDescent="0.2">
      <c r="A17" s="32" t="s">
        <v>108</v>
      </c>
      <c r="B17" s="33">
        <v>447</v>
      </c>
      <c r="C17" s="33">
        <v>2936</v>
      </c>
      <c r="D17" s="31">
        <f>'2023-FULL'!J11</f>
        <v>2.6921518084800002</v>
      </c>
      <c r="E17" s="99">
        <f>'2023-FULL'!K11</f>
        <v>30.99215321778744</v>
      </c>
      <c r="F17" s="99">
        <f>'2023-FULL'!L11</f>
        <v>33.684305026267438</v>
      </c>
      <c r="G17" s="99">
        <f>'2023-FULL'!M11</f>
        <v>2.7324360835200001</v>
      </c>
      <c r="H17" s="109">
        <f>'2023-FULL'!N11</f>
        <v>36.416741109787438</v>
      </c>
    </row>
    <row r="18" spans="1:8" x14ac:dyDescent="0.2">
      <c r="A18" s="32" t="s">
        <v>40</v>
      </c>
      <c r="B18" s="33">
        <v>525</v>
      </c>
      <c r="C18" s="33">
        <v>3500</v>
      </c>
      <c r="D18" s="31">
        <f>'2023-FULL'!J12</f>
        <v>3.1770512549999999</v>
      </c>
      <c r="E18" s="99">
        <f>'2023-FULL'!K12</f>
        <v>36.457199629515003</v>
      </c>
      <c r="F18" s="99">
        <f>'2023-FULL'!L12</f>
        <v>39.634250884515005</v>
      </c>
      <c r="G18" s="99">
        <f>'2023-FULL'!M12</f>
        <v>3.2245913700000002</v>
      </c>
      <c r="H18" s="109">
        <f>'2023-FULL'!N12</f>
        <v>42.858842254515004</v>
      </c>
    </row>
    <row r="19" spans="1:8" x14ac:dyDescent="0.2">
      <c r="A19" s="32" t="s">
        <v>39</v>
      </c>
      <c r="B19" s="33">
        <v>650</v>
      </c>
      <c r="C19" s="33">
        <v>4400</v>
      </c>
      <c r="D19" s="31">
        <f>'2023-FULL'!J13</f>
        <v>3.9530077920000002</v>
      </c>
      <c r="E19" s="99">
        <f>'2023-FULL'!K13</f>
        <v>45.211043105675998</v>
      </c>
      <c r="F19" s="99">
        <f>'2023-FULL'!L13</f>
        <v>49.164050897675999</v>
      </c>
      <c r="G19" s="99">
        <f>'2023-FULL'!M13</f>
        <v>4.0121590080000002</v>
      </c>
      <c r="H19" s="109">
        <f>'2023-FULL'!N13</f>
        <v>53.176209905675996</v>
      </c>
    </row>
    <row r="20" spans="1:8" x14ac:dyDescent="0.2">
      <c r="A20" s="32" t="s">
        <v>38</v>
      </c>
      <c r="B20" s="33">
        <v>665</v>
      </c>
      <c r="C20" s="33">
        <v>4496</v>
      </c>
      <c r="D20" s="31">
        <f>'2023-FULL'!J14</f>
        <v>4.0426097392799996</v>
      </c>
      <c r="E20" s="99">
        <f>'2023-FULL'!K14</f>
        <v>46.248263909799846</v>
      </c>
      <c r="F20" s="99">
        <f>'2023-FULL'!L14</f>
        <v>50.290873649079842</v>
      </c>
      <c r="G20" s="99">
        <f>'2023-FULL'!M14</f>
        <v>4.10310172272</v>
      </c>
      <c r="H20" s="109">
        <f>'2023-FULL'!N14</f>
        <v>54.39397537179984</v>
      </c>
    </row>
    <row r="21" spans="1:8" x14ac:dyDescent="0.2">
      <c r="A21" s="32" t="s">
        <v>37</v>
      </c>
      <c r="B21" s="33">
        <v>696</v>
      </c>
      <c r="C21" s="33">
        <v>4700</v>
      </c>
      <c r="D21" s="31">
        <f>'2023-FULL'!J15</f>
        <v>4.2294264210000003</v>
      </c>
      <c r="E21" s="99">
        <f>'2023-FULL'!K15</f>
        <v>48.398032431063001</v>
      </c>
      <c r="F21" s="99">
        <f>'2023-FULL'!L15</f>
        <v>52.627458852063</v>
      </c>
      <c r="G21" s="99">
        <f>'2023-FULL'!M15</f>
        <v>4.2927138540000005</v>
      </c>
      <c r="H21" s="109">
        <f>'2023-FULL'!N15</f>
        <v>56.920172706062999</v>
      </c>
    </row>
    <row r="22" spans="1:8" x14ac:dyDescent="0.2">
      <c r="A22" s="32" t="s">
        <v>36</v>
      </c>
      <c r="B22" s="33">
        <v>748</v>
      </c>
      <c r="C22" s="33">
        <v>5050</v>
      </c>
      <c r="D22" s="31">
        <f>'2023-FULL'!J16</f>
        <v>4.5450815714999999</v>
      </c>
      <c r="E22" s="99">
        <f>'2023-FULL'!K16</f>
        <v>52.012709144014501</v>
      </c>
      <c r="F22" s="99">
        <f>'2023-FULL'!L16</f>
        <v>56.5577907155145</v>
      </c>
      <c r="G22" s="99">
        <f>'2023-FULL'!M16</f>
        <v>4.6130923409999998</v>
      </c>
      <c r="H22" s="109">
        <f>'2023-FULL'!N16</f>
        <v>61.170883056514498</v>
      </c>
    </row>
    <row r="23" spans="1:8" x14ac:dyDescent="0.2">
      <c r="A23" s="32" t="s">
        <v>35</v>
      </c>
      <c r="B23" s="33">
        <v>800</v>
      </c>
      <c r="C23" s="33">
        <v>5400</v>
      </c>
      <c r="D23" s="31">
        <f>'2023-FULL'!J17</f>
        <v>4.8607367220000004</v>
      </c>
      <c r="E23" s="99">
        <f>'2023-FULL'!K17</f>
        <v>55.627385856966008</v>
      </c>
      <c r="F23" s="99">
        <f>'2023-FULL'!L17</f>
        <v>60.488122578966006</v>
      </c>
      <c r="G23" s="99">
        <f>'2023-FULL'!M17</f>
        <v>4.9334708280000008</v>
      </c>
      <c r="H23" s="109">
        <f>'2023-FULL'!N17</f>
        <v>65.421593406966011</v>
      </c>
    </row>
    <row r="24" spans="1:8" x14ac:dyDescent="0.2">
      <c r="A24" s="32" t="s">
        <v>34</v>
      </c>
      <c r="B24" s="33">
        <v>1000</v>
      </c>
      <c r="C24" s="33">
        <v>6600</v>
      </c>
      <c r="D24" s="31">
        <f>'2023-FULL'!J18</f>
        <v>6.0320104379999995</v>
      </c>
      <c r="E24" s="99">
        <f>'2023-FULL'!K18</f>
        <v>69.368727158514005</v>
      </c>
      <c r="F24" s="99">
        <f>'2023-FULL'!L18</f>
        <v>75.400737596514006</v>
      </c>
      <c r="G24" s="99">
        <f>'2023-FULL'!M18</f>
        <v>6.1222710119999997</v>
      </c>
      <c r="H24" s="109">
        <f>'2023-FULL'!N18</f>
        <v>81.523008608514004</v>
      </c>
    </row>
    <row r="25" spans="1:8" x14ac:dyDescent="0.2">
      <c r="A25" s="32"/>
      <c r="B25" s="33"/>
      <c r="C25" s="33"/>
      <c r="D25" s="31"/>
      <c r="E25" s="99"/>
      <c r="F25" s="99"/>
      <c r="G25" s="99"/>
      <c r="H25" s="109"/>
    </row>
    <row r="26" spans="1:8" x14ac:dyDescent="0.2">
      <c r="A26" s="32" t="s">
        <v>33</v>
      </c>
      <c r="B26" s="33">
        <v>83</v>
      </c>
      <c r="C26" s="33">
        <v>400</v>
      </c>
      <c r="D26" s="31">
        <f>'2023-FULL'!J20</f>
        <v>0.45739042199999996</v>
      </c>
      <c r="E26" s="99">
        <f>'2023-FULL'!K20</f>
        <v>5.5945266005159997</v>
      </c>
      <c r="F26" s="99">
        <f>'2023-FULL'!L20</f>
        <v>6.0519170225159993</v>
      </c>
      <c r="G26" s="99">
        <f>'2023-FULL'!M20</f>
        <v>0.46423462799999998</v>
      </c>
      <c r="H26" s="109">
        <f>'2023-FULL'!N20</f>
        <v>6.5161516505159991</v>
      </c>
    </row>
    <row r="27" spans="1:8" x14ac:dyDescent="0.2">
      <c r="A27" s="32" t="s">
        <v>32</v>
      </c>
      <c r="B27" s="33">
        <v>125</v>
      </c>
      <c r="C27" s="33">
        <v>650</v>
      </c>
      <c r="D27" s="31">
        <f>'2023-FULL'!J21</f>
        <v>0.70277242949999996</v>
      </c>
      <c r="E27" s="99">
        <f>'2023-FULL'!K21</f>
        <v>8.4780015383384999</v>
      </c>
      <c r="F27" s="99">
        <f>'2023-FULL'!L21</f>
        <v>9.1807739678384994</v>
      </c>
      <c r="G27" s="99">
        <f>'2023-FULL'!M21</f>
        <v>0.713288433</v>
      </c>
      <c r="H27" s="109">
        <f>'2023-FULL'!N21</f>
        <v>9.8940624008385001</v>
      </c>
    </row>
    <row r="28" spans="1:8" x14ac:dyDescent="0.2">
      <c r="A28" s="32" t="s">
        <v>79</v>
      </c>
      <c r="B28" s="33">
        <v>250</v>
      </c>
      <c r="C28" s="33">
        <v>1300</v>
      </c>
      <c r="D28" s="31">
        <f>'2023-FULL'!J22</f>
        <v>1.4055448589999999</v>
      </c>
      <c r="E28" s="99">
        <f>'2023-FULL'!K22</f>
        <v>16.956003076677</v>
      </c>
      <c r="F28" s="99">
        <f>'2023-FULL'!L22</f>
        <v>18.361547935676999</v>
      </c>
      <c r="G28" s="99">
        <f>'2023-FULL'!M22</f>
        <v>1.426576866</v>
      </c>
      <c r="H28" s="109">
        <f>'2023-FULL'!N22</f>
        <v>19.788124801677</v>
      </c>
    </row>
    <row r="29" spans="1:8" x14ac:dyDescent="0.2">
      <c r="A29" s="32" t="s">
        <v>71</v>
      </c>
      <c r="B29" s="33">
        <v>300</v>
      </c>
      <c r="C29" s="33">
        <v>1800</v>
      </c>
      <c r="D29" s="31">
        <f>'2023-FULL'!J23</f>
        <v>1.7569105739999999</v>
      </c>
      <c r="E29" s="99">
        <f>'2023-FULL'!K23</f>
        <v>20.612011952322</v>
      </c>
      <c r="F29" s="99">
        <f>'2023-FULL'!L23</f>
        <v>22.368922526321999</v>
      </c>
      <c r="G29" s="99">
        <f>'2023-FULL'!M23</f>
        <v>1.7832002760000001</v>
      </c>
      <c r="H29" s="109">
        <f>'2023-FULL'!N23</f>
        <v>24.152122802321998</v>
      </c>
    </row>
    <row r="30" spans="1:8" x14ac:dyDescent="0.2">
      <c r="A30" s="32" t="s">
        <v>72</v>
      </c>
      <c r="B30" s="33">
        <v>400</v>
      </c>
      <c r="C30" s="33">
        <v>2400</v>
      </c>
      <c r="D30" s="31">
        <f>'2023-FULL'!J24</f>
        <v>2.3425474320000004</v>
      </c>
      <c r="E30" s="99">
        <f>'2023-FULL'!K24</f>
        <v>27.482682603096006</v>
      </c>
      <c r="F30" s="99">
        <f>'2023-FULL'!L24</f>
        <v>29.825230035096006</v>
      </c>
      <c r="G30" s="99">
        <f>'2023-FULL'!M24</f>
        <v>2.3776003680000004</v>
      </c>
      <c r="H30" s="109">
        <f>'2023-FULL'!N24</f>
        <v>32.202830403096009</v>
      </c>
    </row>
    <row r="31" spans="1:8" x14ac:dyDescent="0.2">
      <c r="A31" s="32" t="s">
        <v>73</v>
      </c>
      <c r="B31" s="33">
        <v>600</v>
      </c>
      <c r="C31" s="33">
        <v>3400</v>
      </c>
      <c r="D31" s="31">
        <f>'2023-FULL'!J25</f>
        <v>3.4552738619999994</v>
      </c>
      <c r="E31" s="99">
        <f>'2023-FULL'!K25</f>
        <v>41.003350354385994</v>
      </c>
      <c r="F31" s="99">
        <f>'2023-FULL'!L25</f>
        <v>44.458624216385992</v>
      </c>
      <c r="G31" s="99">
        <f>'2023-FULL'!M25</f>
        <v>3.5069771879999996</v>
      </c>
      <c r="H31" s="109">
        <f>'2023-FULL'!N25</f>
        <v>47.965601404385993</v>
      </c>
    </row>
    <row r="32" spans="1:8" x14ac:dyDescent="0.2">
      <c r="A32" s="32" t="s">
        <v>74</v>
      </c>
      <c r="B32" s="33">
        <v>700</v>
      </c>
      <c r="C32" s="33">
        <v>4500</v>
      </c>
      <c r="D32" s="31">
        <f>'2023-FULL'!J26</f>
        <v>4.1872789349999993</v>
      </c>
      <c r="E32" s="99">
        <f>'2023-FULL'!K26</f>
        <v>48.425704880805</v>
      </c>
      <c r="F32" s="99">
        <f>'2023-FULL'!L26</f>
        <v>52.612983815805002</v>
      </c>
      <c r="G32" s="99">
        <f>'2023-FULL'!M26</f>
        <v>4.24993569</v>
      </c>
      <c r="H32" s="109">
        <f>'2023-FULL'!N26</f>
        <v>56.862919505805003</v>
      </c>
    </row>
    <row r="33" spans="1:8" x14ac:dyDescent="0.2">
      <c r="A33" s="32" t="s">
        <v>26</v>
      </c>
      <c r="B33" s="33">
        <v>766</v>
      </c>
      <c r="C33" s="33">
        <v>4767</v>
      </c>
      <c r="D33" s="31">
        <f>'2023-FULL'!J27</f>
        <v>4.5360362618100005</v>
      </c>
      <c r="E33" s="99">
        <f>'2023-FULL'!K27</f>
        <v>52.818013070399431</v>
      </c>
      <c r="F33" s="99">
        <f>'2023-FULL'!L27</f>
        <v>57.354049332209428</v>
      </c>
      <c r="G33" s="99">
        <f>'2023-FULL'!M27</f>
        <v>4.6039116809400005</v>
      </c>
      <c r="H33" s="109">
        <f>'2023-FULL'!N27</f>
        <v>61.957961013149429</v>
      </c>
    </row>
    <row r="34" spans="1:8" x14ac:dyDescent="0.2">
      <c r="A34" s="32" t="s">
        <v>25</v>
      </c>
      <c r="B34" s="33">
        <v>833</v>
      </c>
      <c r="C34" s="33">
        <v>5033</v>
      </c>
      <c r="D34" s="31">
        <f>'2023-FULL'!J28</f>
        <v>4.8886008021899992</v>
      </c>
      <c r="E34" s="99">
        <f>'2023-FULL'!K28</f>
        <v>57.271304392242563</v>
      </c>
      <c r="F34" s="99">
        <f>'2023-FULL'!L28</f>
        <v>62.159905194432561</v>
      </c>
      <c r="G34" s="99">
        <f>'2023-FULL'!M28</f>
        <v>4.9617518550599993</v>
      </c>
      <c r="H34" s="109">
        <f>'2023-FULL'!N28</f>
        <v>67.121657049492555</v>
      </c>
    </row>
    <row r="35" spans="1:8" x14ac:dyDescent="0.2">
      <c r="A35" s="32" t="s">
        <v>80</v>
      </c>
      <c r="B35" s="33">
        <v>900</v>
      </c>
      <c r="C35" s="33">
        <v>5300</v>
      </c>
      <c r="D35" s="31">
        <f>'2023-FULL'!J29</f>
        <v>5.241458079</v>
      </c>
      <c r="E35" s="99">
        <f>'2023-FULL'!K29</f>
        <v>61.725699081837007</v>
      </c>
      <c r="F35" s="99">
        <f>'2023-FULL'!L29</f>
        <v>66.967157160837004</v>
      </c>
      <c r="G35" s="99">
        <f>'2023-FULL'!M29</f>
        <v>5.3198891460000004</v>
      </c>
      <c r="H35" s="109">
        <f>'2023-FULL'!N29</f>
        <v>72.287046306836999</v>
      </c>
    </row>
    <row r="36" spans="1:8" x14ac:dyDescent="0.2">
      <c r="A36" s="32" t="s">
        <v>81</v>
      </c>
      <c r="B36" s="33">
        <v>1100</v>
      </c>
      <c r="C36" s="33">
        <v>6300</v>
      </c>
      <c r="D36" s="31">
        <f>'2023-FULL'!J30</f>
        <v>6.3541845090000004</v>
      </c>
      <c r="E36" s="99">
        <f>'2023-FULL'!K30</f>
        <v>75.246366833127013</v>
      </c>
      <c r="F36" s="99">
        <f>'2023-FULL'!L30</f>
        <v>81.600551342127019</v>
      </c>
      <c r="G36" s="99">
        <f>'2023-FULL'!M30</f>
        <v>6.4492659660000005</v>
      </c>
      <c r="H36" s="109">
        <f>'2023-FULL'!N30</f>
        <v>88.049817308127018</v>
      </c>
    </row>
    <row r="37" spans="1:8" x14ac:dyDescent="0.2">
      <c r="A37" s="32" t="s">
        <v>22</v>
      </c>
      <c r="B37" s="33">
        <v>2075</v>
      </c>
      <c r="C37" s="33">
        <v>7275</v>
      </c>
      <c r="D37" s="31">
        <f>'2023-FULL'!J31</f>
        <v>10.637053778249999</v>
      </c>
      <c r="E37" s="99">
        <f>'2023-FULL'!K31</f>
        <v>136.85648789063475</v>
      </c>
      <c r="F37" s="99">
        <f>'2023-FULL'!L31</f>
        <v>147.49354166888475</v>
      </c>
      <c r="G37" s="99">
        <f>'2023-FULL'!M31</f>
        <v>10.7962223655</v>
      </c>
      <c r="H37" s="109">
        <f>'2023-FULL'!N31</f>
        <v>158.28976403438475</v>
      </c>
    </row>
    <row r="38" spans="1:8" x14ac:dyDescent="0.2">
      <c r="A38" s="34" t="s">
        <v>82</v>
      </c>
      <c r="B38" s="35">
        <v>2400</v>
      </c>
      <c r="C38" s="35">
        <v>7600</v>
      </c>
      <c r="D38" s="31">
        <f>'2023-FULL'!J32</f>
        <v>12.064676867999998</v>
      </c>
      <c r="E38" s="99">
        <f>'2023-FULL'!K32</f>
        <v>157.39319490980398</v>
      </c>
      <c r="F38" s="99">
        <f>'2023-FULL'!L32</f>
        <v>169.45787177780397</v>
      </c>
      <c r="G38" s="99">
        <f>'2023-FULL'!M32</f>
        <v>12.245207831999998</v>
      </c>
      <c r="H38" s="109">
        <f>'2023-FULL'!N32</f>
        <v>181.70307960980398</v>
      </c>
    </row>
    <row r="39" spans="1:8" x14ac:dyDescent="0.2">
      <c r="A39" s="34" t="s">
        <v>83</v>
      </c>
      <c r="B39" s="35">
        <v>3000</v>
      </c>
      <c r="C39" s="35">
        <v>12000</v>
      </c>
      <c r="D39" s="31">
        <f>'2023-FULL'!J33</f>
        <v>15.812687159999998</v>
      </c>
      <c r="E39" s="99">
        <f>'2023-FULL'!K33</f>
        <v>199.49991301548002</v>
      </c>
      <c r="F39" s="99">
        <f>'2023-FULL'!L33</f>
        <v>215.31260017548001</v>
      </c>
      <c r="G39" s="99">
        <f>'2023-FULL'!M33</f>
        <v>16.049301839999998</v>
      </c>
      <c r="H39" s="109">
        <f>'2023-FULL'!N33</f>
        <v>231.36190201548001</v>
      </c>
    </row>
    <row r="40" spans="1:8" x14ac:dyDescent="0.2">
      <c r="A40" s="34" t="s">
        <v>84</v>
      </c>
      <c r="B40" s="35">
        <v>3400</v>
      </c>
      <c r="C40" s="35">
        <v>13000</v>
      </c>
      <c r="D40" s="31">
        <f>'2023-FULL'!J34</f>
        <v>17.745403589999999</v>
      </c>
      <c r="E40" s="99">
        <f>'2023-FULL'!K34</f>
        <v>225.43788076676998</v>
      </c>
      <c r="F40" s="99">
        <f>'2023-FULL'!L34</f>
        <v>243.18328435676997</v>
      </c>
      <c r="G40" s="99">
        <f>'2023-FULL'!M34</f>
        <v>18.010938660000001</v>
      </c>
      <c r="H40" s="109">
        <f>'2023-FULL'!N34</f>
        <v>261.19422301676997</v>
      </c>
    </row>
    <row r="41" spans="1:8" x14ac:dyDescent="0.2">
      <c r="A41" s="34" t="s">
        <v>85</v>
      </c>
      <c r="B41" s="35">
        <v>4500</v>
      </c>
      <c r="C41" s="35">
        <v>18000</v>
      </c>
      <c r="D41" s="31">
        <f>'2023-FULL'!J35</f>
        <v>23.719030739999997</v>
      </c>
      <c r="E41" s="99">
        <f>'2023-FULL'!K35</f>
        <v>299.24986952322001</v>
      </c>
      <c r="F41" s="99">
        <f>'2023-FULL'!L35</f>
        <v>322.96890026322001</v>
      </c>
      <c r="G41" s="99">
        <f>'2023-FULL'!M35</f>
        <v>24.073952759999997</v>
      </c>
      <c r="H41" s="109">
        <f>'2023-FULL'!N35</f>
        <v>347.04285302322</v>
      </c>
    </row>
    <row r="42" spans="1:8" x14ac:dyDescent="0.2">
      <c r="A42" s="34" t="s">
        <v>86</v>
      </c>
      <c r="B42" s="35">
        <v>5400</v>
      </c>
      <c r="C42" s="35">
        <v>21000</v>
      </c>
      <c r="D42" s="31">
        <f>'2023-FULL'!J36</f>
        <v>28.287195030000003</v>
      </c>
      <c r="E42" s="99">
        <f>'2023-FULL'!K36</f>
        <v>358.43782277709005</v>
      </c>
      <c r="F42" s="99">
        <f>'2023-FULL'!L36</f>
        <v>386.72501780709007</v>
      </c>
      <c r="G42" s="99">
        <f>'2023-FULL'!M36</f>
        <v>28.710473220000004</v>
      </c>
      <c r="H42" s="109">
        <f>'2023-FULL'!N36</f>
        <v>415.43549102709005</v>
      </c>
    </row>
    <row r="43" spans="1:8" x14ac:dyDescent="0.2">
      <c r="A43" s="34" t="s">
        <v>87</v>
      </c>
      <c r="B43" s="35">
        <v>6500</v>
      </c>
      <c r="C43" s="35">
        <v>25000</v>
      </c>
      <c r="D43" s="31">
        <f>'2023-FULL'!J37</f>
        <v>33.96808575</v>
      </c>
      <c r="E43" s="99">
        <f>'2023-FULL'!K37</f>
        <v>431.14644378225</v>
      </c>
      <c r="F43" s="99">
        <f>'2023-FULL'!L37</f>
        <v>465.11452953225</v>
      </c>
      <c r="G43" s="99">
        <f>'2023-FULL'!M37</f>
        <v>34.476370500000002</v>
      </c>
      <c r="H43" s="109">
        <f>'2023-FULL'!N37</f>
        <v>499.59090003225003</v>
      </c>
    </row>
    <row r="44" spans="1:8" x14ac:dyDescent="0.2">
      <c r="A44" s="34" t="s">
        <v>88</v>
      </c>
      <c r="B44" s="35">
        <v>7700</v>
      </c>
      <c r="C44" s="35">
        <v>29000</v>
      </c>
      <c r="D44" s="31">
        <f>'2023-FULL'!J38</f>
        <v>40.058971470000003</v>
      </c>
      <c r="E44" s="99">
        <f>'2023-FULL'!K38</f>
        <v>510.06371478740999</v>
      </c>
      <c r="F44" s="99">
        <f>'2023-FULL'!L38</f>
        <v>550.12268625741001</v>
      </c>
      <c r="G44" s="99">
        <f>'2023-FULL'!M38</f>
        <v>40.658397780000001</v>
      </c>
      <c r="H44" s="109">
        <f>'2023-FULL'!N38</f>
        <v>590.78108403740998</v>
      </c>
    </row>
    <row r="45" spans="1:8" x14ac:dyDescent="0.2">
      <c r="A45" s="34" t="s">
        <v>89</v>
      </c>
      <c r="B45" s="35">
        <v>9500</v>
      </c>
      <c r="C45" s="35">
        <v>35000</v>
      </c>
      <c r="D45" s="31">
        <f>'2023-FULL'!J39</f>
        <v>49.19530005</v>
      </c>
      <c r="E45" s="99">
        <f>'2023-FULL'!K39</f>
        <v>628.43962129515</v>
      </c>
      <c r="F45" s="99">
        <f>'2023-FULL'!L39</f>
        <v>677.63492134515002</v>
      </c>
      <c r="G45" s="99">
        <f>'2023-FULL'!M39</f>
        <v>49.931438700000001</v>
      </c>
      <c r="H45" s="109">
        <f>'2023-FULL'!N39</f>
        <v>727.56636004515008</v>
      </c>
    </row>
    <row r="46" spans="1:8" ht="13.5" thickBot="1" x14ac:dyDescent="0.25">
      <c r="A46" s="52" t="s">
        <v>90</v>
      </c>
      <c r="B46" s="36">
        <v>11000</v>
      </c>
      <c r="C46" s="36">
        <v>39000</v>
      </c>
      <c r="D46" s="37">
        <f>'2023-FULL'!J40</f>
        <v>56.516170769999995</v>
      </c>
      <c r="E46" s="104">
        <f>'2023-FULL'!K40</f>
        <v>725.98284230031004</v>
      </c>
      <c r="F46" s="104">
        <f>'2023-FULL'!L40</f>
        <v>782.49901307031007</v>
      </c>
      <c r="G46" s="104">
        <f>'2023-FULL'!M40</f>
        <v>57.361855980000001</v>
      </c>
      <c r="H46" s="110">
        <f>'2023-FULL'!N40</f>
        <v>839.86086905031004</v>
      </c>
    </row>
    <row r="48" spans="1:8" x14ac:dyDescent="0.2">
      <c r="A48" s="25" t="s">
        <v>75</v>
      </c>
      <c r="B48" s="24"/>
      <c r="C48" s="24"/>
      <c r="D48" s="24"/>
      <c r="E48" s="46"/>
      <c r="F48" s="48"/>
      <c r="G48" s="46"/>
    </row>
    <row r="49" spans="1:8" x14ac:dyDescent="0.2">
      <c r="A49" s="25" t="s">
        <v>76</v>
      </c>
      <c r="B49" s="24"/>
      <c r="C49" s="24"/>
      <c r="D49" s="24"/>
      <c r="E49" s="46"/>
      <c r="F49" s="48"/>
      <c r="G49" s="46"/>
    </row>
    <row r="50" spans="1:8" x14ac:dyDescent="0.2">
      <c r="A50" s="25" t="s">
        <v>11</v>
      </c>
      <c r="B50" s="24"/>
      <c r="C50" s="24"/>
      <c r="D50" s="24"/>
      <c r="E50" s="46"/>
      <c r="F50" s="48"/>
      <c r="G50" s="46"/>
    </row>
    <row r="51" spans="1:8" x14ac:dyDescent="0.2">
      <c r="A51" s="38"/>
      <c r="B51" s="24"/>
      <c r="C51" s="24"/>
      <c r="D51" s="24"/>
      <c r="E51" s="46"/>
      <c r="F51" s="48"/>
      <c r="G51" s="46"/>
    </row>
    <row r="52" spans="1:8" x14ac:dyDescent="0.2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">
      <c r="A54" s="112"/>
      <c r="B54" s="112"/>
      <c r="C54" s="112"/>
      <c r="D54" s="112"/>
      <c r="E54" s="112"/>
      <c r="F54" s="112"/>
      <c r="G54" s="112"/>
      <c r="H54" s="112"/>
    </row>
    <row r="55" spans="1:8" x14ac:dyDescent="0.2">
      <c r="A55" s="112"/>
      <c r="B55" s="112"/>
      <c r="C55" s="112"/>
      <c r="D55" s="112"/>
      <c r="E55" s="112"/>
      <c r="F55" s="112"/>
      <c r="G55" s="112"/>
      <c r="H55" s="112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5" orientation="portrait" r:id="rId1"/>
  <headerFooter>
    <oddHeader xml:space="preserve">&amp;R&amp;"Helvetica,Bold"&amp;8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5"/>
  <sheetViews>
    <sheetView topLeftCell="A4" zoomScaleNormal="100" zoomScaleSheetLayoutView="100" workbookViewId="0">
      <selection activeCell="E11" sqref="E11:H46"/>
    </sheetView>
  </sheetViews>
  <sheetFormatPr defaultColWidth="9.140625" defaultRowHeight="12.75" x14ac:dyDescent="0.2"/>
  <cols>
    <col min="1" max="1" width="29" style="5" bestFit="1" customWidth="1"/>
    <col min="2" max="3" width="9.140625" style="5"/>
    <col min="4" max="4" width="13.5703125" style="5" customWidth="1"/>
    <col min="5" max="6" width="10.5703125" style="47" bestFit="1" customWidth="1"/>
    <col min="7" max="7" width="11.42578125" style="47" bestFit="1" customWidth="1"/>
    <col min="8" max="8" width="10.5703125" style="47" bestFit="1" customWidth="1"/>
    <col min="9" max="16384" width="9.140625" style="5"/>
  </cols>
  <sheetData>
    <row r="1" spans="1:14" ht="18" x14ac:dyDescent="0.2">
      <c r="A1" s="113" t="s">
        <v>67</v>
      </c>
      <c r="B1" s="113"/>
      <c r="C1" s="113"/>
      <c r="D1" s="113"/>
      <c r="E1" s="113"/>
      <c r="F1" s="113"/>
      <c r="G1" s="113"/>
      <c r="H1" s="113"/>
    </row>
    <row r="2" spans="1:14" ht="15.75" x14ac:dyDescent="0.2">
      <c r="A2" s="114" t="s">
        <v>96</v>
      </c>
      <c r="B2" s="114"/>
      <c r="C2" s="114"/>
      <c r="D2" s="114"/>
      <c r="E2" s="114"/>
      <c r="F2" s="114"/>
      <c r="G2" s="114"/>
      <c r="H2" s="114"/>
    </row>
    <row r="3" spans="1:14" x14ac:dyDescent="0.2">
      <c r="A3" s="21"/>
      <c r="B3" s="21"/>
      <c r="C3" s="22"/>
      <c r="D3" s="21"/>
      <c r="E3" s="45"/>
      <c r="F3" s="45"/>
      <c r="G3" s="49"/>
    </row>
    <row r="4" spans="1:14" x14ac:dyDescent="0.2">
      <c r="A4" s="115" t="s">
        <v>68</v>
      </c>
      <c r="B4" s="115"/>
      <c r="C4" s="115"/>
      <c r="D4" s="115"/>
      <c r="E4" s="115"/>
      <c r="F4" s="115"/>
      <c r="G4" s="115"/>
      <c r="H4" s="115"/>
    </row>
    <row r="5" spans="1:14" x14ac:dyDescent="0.2">
      <c r="A5" s="115" t="s">
        <v>69</v>
      </c>
      <c r="B5" s="115"/>
      <c r="C5" s="115"/>
      <c r="D5" s="115"/>
      <c r="E5" s="115"/>
      <c r="F5" s="115"/>
      <c r="G5" s="115"/>
      <c r="H5" s="115"/>
    </row>
    <row r="6" spans="1:14" x14ac:dyDescent="0.2">
      <c r="A6" s="116" t="s">
        <v>78</v>
      </c>
      <c r="B6" s="116"/>
      <c r="C6" s="116"/>
      <c r="D6" s="116"/>
      <c r="E6" s="116"/>
      <c r="F6" s="116"/>
      <c r="G6" s="116"/>
      <c r="H6" s="116"/>
    </row>
    <row r="8" spans="1:14" x14ac:dyDescent="0.2">
      <c r="A8" s="23" t="s">
        <v>70</v>
      </c>
      <c r="B8" s="24"/>
      <c r="C8" s="24"/>
      <c r="D8" s="24"/>
      <c r="E8" s="48"/>
      <c r="F8" s="46"/>
    </row>
    <row r="9" spans="1:14" ht="13.5" thickBot="1" x14ac:dyDescent="0.25"/>
    <row r="10" spans="1:14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0" t="s">
        <v>92</v>
      </c>
      <c r="F10" s="50" t="s">
        <v>49</v>
      </c>
      <c r="G10" s="50" t="s">
        <v>48</v>
      </c>
      <c r="H10" s="51" t="s">
        <v>47</v>
      </c>
    </row>
    <row r="11" spans="1:14" x14ac:dyDescent="0.2">
      <c r="A11" s="28" t="s">
        <v>46</v>
      </c>
      <c r="B11" s="29"/>
      <c r="C11" s="29"/>
      <c r="D11" s="98">
        <f>'2024-FULL'!J5</f>
        <v>5.466829999999999</v>
      </c>
      <c r="E11" s="100">
        <f>'2024-FULL'!K5</f>
        <v>0.1134</v>
      </c>
      <c r="F11" s="105" t="str">
        <f>'2024-FULL'!L5</f>
        <v xml:space="preserve"> </v>
      </c>
      <c r="G11" s="100">
        <f>'2024-FULL'!M5</f>
        <v>5.7279666666666671</v>
      </c>
      <c r="H11" s="106"/>
    </row>
    <row r="12" spans="1:14" x14ac:dyDescent="0.2">
      <c r="A12" s="30" t="s">
        <v>45</v>
      </c>
      <c r="B12" s="33">
        <v>150</v>
      </c>
      <c r="C12" s="33">
        <v>900</v>
      </c>
      <c r="D12" s="31">
        <f>'2024-FULL'!J6</f>
        <v>0.87849224684999982</v>
      </c>
      <c r="E12" s="99">
        <f>'2024-FULL'!K6</f>
        <v>10.306005976161</v>
      </c>
      <c r="F12" s="99">
        <f>'2024-FULL'!L6</f>
        <v>11.184498223010999</v>
      </c>
      <c r="G12" s="99">
        <f>'2024-FULL'!M6</f>
        <v>0.92045560350000011</v>
      </c>
      <c r="H12" s="109">
        <f>'2024-FULL'!N6</f>
        <v>12.104953826511</v>
      </c>
    </row>
    <row r="13" spans="1:14" x14ac:dyDescent="0.2">
      <c r="A13" s="32" t="s">
        <v>44</v>
      </c>
      <c r="B13" s="33">
        <v>200</v>
      </c>
      <c r="C13" s="33">
        <v>1200</v>
      </c>
      <c r="D13" s="31">
        <f>'2024-FULL'!J7</f>
        <v>1.1713229958</v>
      </c>
      <c r="E13" s="99">
        <f>'2024-FULL'!K7</f>
        <v>13.741341301548003</v>
      </c>
      <c r="F13" s="99">
        <f>'2024-FULL'!L7</f>
        <v>14.912664297348003</v>
      </c>
      <c r="G13" s="99">
        <f>'2024-FULL'!M7</f>
        <v>1.2272741380000003</v>
      </c>
      <c r="H13" s="109">
        <f>'2024-FULL'!N7</f>
        <v>16.139938435348004</v>
      </c>
    </row>
    <row r="14" spans="1:14" x14ac:dyDescent="0.2">
      <c r="A14" s="32" t="s">
        <v>43</v>
      </c>
      <c r="B14" s="33">
        <v>250</v>
      </c>
      <c r="C14" s="33">
        <v>1600</v>
      </c>
      <c r="D14" s="31">
        <f>'2024-FULL'!J8</f>
        <v>1.4934286193999995</v>
      </c>
      <c r="E14" s="99">
        <f>'2024-FULL'!K8</f>
        <v>17.287013402064002</v>
      </c>
      <c r="F14" s="99">
        <f>'2024-FULL'!L8</f>
        <v>18.780442021464001</v>
      </c>
      <c r="G14" s="99">
        <f>'2024-FULL'!M8</f>
        <v>1.564765934</v>
      </c>
      <c r="H14" s="109">
        <f>'2024-FULL'!N8</f>
        <v>20.345207955464002</v>
      </c>
    </row>
    <row r="15" spans="1:14" x14ac:dyDescent="0.2">
      <c r="A15" s="32" t="s">
        <v>42</v>
      </c>
      <c r="B15" s="33">
        <v>350</v>
      </c>
      <c r="C15" s="33">
        <v>1900</v>
      </c>
      <c r="D15" s="31">
        <f>'2024-FULL'!J9</f>
        <v>1.9912654933499991</v>
      </c>
      <c r="E15" s="99">
        <f>'2024-FULL'!K9</f>
        <v>23.826673727450999</v>
      </c>
      <c r="F15" s="99">
        <f>'2024-FULL'!L9</f>
        <v>25.817939220800998</v>
      </c>
      <c r="G15" s="99">
        <f>'2024-FULL'!M9</f>
        <v>2.0863832185</v>
      </c>
      <c r="H15" s="109">
        <f>'2024-FULL'!N9</f>
        <v>27.904322439300998</v>
      </c>
    </row>
    <row r="16" spans="1:14" x14ac:dyDescent="0.2">
      <c r="A16" s="32" t="s">
        <v>41</v>
      </c>
      <c r="B16" s="33">
        <v>400</v>
      </c>
      <c r="C16" s="33">
        <v>2600</v>
      </c>
      <c r="D16" s="31">
        <f>'2024-FULL'!J10</f>
        <v>2.4011957409</v>
      </c>
      <c r="E16" s="99">
        <f>'2024-FULL'!K10</f>
        <v>27.703356153354001</v>
      </c>
      <c r="F16" s="99">
        <f>'2024-FULL'!L10</f>
        <v>30.104551894254001</v>
      </c>
      <c r="G16" s="99">
        <f>'2024-FULL'!M10</f>
        <v>2.5158947990000007</v>
      </c>
      <c r="H16" s="109">
        <f>'2024-FULL'!N10</f>
        <v>32.620446693254003</v>
      </c>
      <c r="L16"/>
      <c r="M16"/>
      <c r="N16"/>
    </row>
    <row r="17" spans="1:14" x14ac:dyDescent="0.2">
      <c r="A17" s="32" t="s">
        <v>108</v>
      </c>
      <c r="B17" s="33">
        <v>447</v>
      </c>
      <c r="C17" s="33">
        <v>2936</v>
      </c>
      <c r="D17" s="31">
        <f>'2024-FULL'!J11</f>
        <v>2.6922650772239995</v>
      </c>
      <c r="E17" s="99">
        <f>'2024-FULL'!K11</f>
        <v>30.99215321778744</v>
      </c>
      <c r="F17" s="99">
        <f>'2024-FULL'!L11</f>
        <v>33.68441829501144</v>
      </c>
      <c r="G17" s="99">
        <f>'2024-FULL'!M11</f>
        <v>2.8208677826400006</v>
      </c>
      <c r="H17" s="109">
        <f>'2024-FULL'!N11</f>
        <v>36.505286077651441</v>
      </c>
      <c r="L17" s="59"/>
      <c r="M17" s="60"/>
      <c r="N17" s="60"/>
    </row>
    <row r="18" spans="1:14" x14ac:dyDescent="0.2">
      <c r="A18" s="32" t="s">
        <v>40</v>
      </c>
      <c r="B18" s="33">
        <v>525</v>
      </c>
      <c r="C18" s="33">
        <v>3500</v>
      </c>
      <c r="D18" s="31">
        <f>'2024-FULL'!J12</f>
        <v>3.1771849252499993</v>
      </c>
      <c r="E18" s="99">
        <f>'2024-FULL'!K12</f>
        <v>36.457199629515003</v>
      </c>
      <c r="F18" s="99">
        <f>'2024-FULL'!L12</f>
        <v>39.634384554764999</v>
      </c>
      <c r="G18" s="99">
        <f>'2024-FULL'!M12</f>
        <v>3.3289510275</v>
      </c>
      <c r="H18" s="109">
        <f>'2024-FULL'!N12</f>
        <v>42.963335582264996</v>
      </c>
    </row>
    <row r="19" spans="1:14" x14ac:dyDescent="0.2">
      <c r="A19" s="32" t="s">
        <v>39</v>
      </c>
      <c r="B19" s="33">
        <v>650</v>
      </c>
      <c r="C19" s="33">
        <v>4400</v>
      </c>
      <c r="D19" s="31">
        <f>'2024-FULL'!J13</f>
        <v>3.9531741095999999</v>
      </c>
      <c r="E19" s="99">
        <f>'2024-FULL'!K13</f>
        <v>45.211043105675998</v>
      </c>
      <c r="F19" s="99">
        <f>'2024-FULL'!L13</f>
        <v>49.164217215275997</v>
      </c>
      <c r="G19" s="99">
        <f>'2024-FULL'!M13</f>
        <v>4.1420072560000012</v>
      </c>
      <c r="H19" s="109">
        <f>'2024-FULL'!N13</f>
        <v>53.306224471275996</v>
      </c>
    </row>
    <row r="20" spans="1:14" x14ac:dyDescent="0.2">
      <c r="A20" s="32" t="s">
        <v>38</v>
      </c>
      <c r="B20" s="33">
        <v>665</v>
      </c>
      <c r="C20" s="33">
        <v>4496</v>
      </c>
      <c r="D20" s="31">
        <f>'2024-FULL'!J14</f>
        <v>4.0427798267639989</v>
      </c>
      <c r="E20" s="99">
        <f>'2024-FULL'!K14</f>
        <v>46.248263909799846</v>
      </c>
      <c r="F20" s="99">
        <f>'2024-FULL'!L14</f>
        <v>50.291043736563843</v>
      </c>
      <c r="G20" s="99">
        <f>'2024-FULL'!M14</f>
        <v>4.2358932120400006</v>
      </c>
      <c r="H20" s="109">
        <f>'2024-FULL'!N14</f>
        <v>54.526936948603847</v>
      </c>
    </row>
    <row r="21" spans="1:14" x14ac:dyDescent="0.2">
      <c r="A21" s="32" t="s">
        <v>37</v>
      </c>
      <c r="B21" s="33">
        <v>696</v>
      </c>
      <c r="C21" s="33">
        <v>4700</v>
      </c>
      <c r="D21" s="31">
        <f>'2024-FULL'!J15</f>
        <v>4.2296043685499995</v>
      </c>
      <c r="E21" s="99">
        <f>'2024-FULL'!K15</f>
        <v>48.398032431063001</v>
      </c>
      <c r="F21" s="99">
        <f>'2024-FULL'!L15</f>
        <v>52.627636799613001</v>
      </c>
      <c r="G21" s="99">
        <f>'2024-FULL'!M15</f>
        <v>4.4316418905000008</v>
      </c>
      <c r="H21" s="109">
        <f>'2024-FULL'!N15</f>
        <v>57.059278690113004</v>
      </c>
    </row>
    <row r="22" spans="1:14" x14ac:dyDescent="0.2">
      <c r="A22" s="32" t="s">
        <v>36</v>
      </c>
      <c r="B22" s="33">
        <v>748</v>
      </c>
      <c r="C22" s="33">
        <v>5050</v>
      </c>
      <c r="D22" s="31">
        <f>'2024-FULL'!J16</f>
        <v>4.5452727998249989</v>
      </c>
      <c r="E22" s="99">
        <f>'2024-FULL'!K16</f>
        <v>52.012709144014501</v>
      </c>
      <c r="F22" s="99">
        <f>'2024-FULL'!L16</f>
        <v>56.557981943839501</v>
      </c>
      <c r="G22" s="99">
        <f>'2024-FULL'!M16</f>
        <v>4.7623890057500002</v>
      </c>
      <c r="H22" s="109">
        <f>'2024-FULL'!N16</f>
        <v>61.320370949589503</v>
      </c>
    </row>
    <row r="23" spans="1:14" x14ac:dyDescent="0.2">
      <c r="A23" s="32" t="s">
        <v>35</v>
      </c>
      <c r="B23" s="33">
        <v>800</v>
      </c>
      <c r="C23" s="33">
        <v>5400</v>
      </c>
      <c r="D23" s="31">
        <f>'2024-FULL'!J17</f>
        <v>4.8609412311</v>
      </c>
      <c r="E23" s="99">
        <f>'2024-FULL'!K17</f>
        <v>55.627385856966008</v>
      </c>
      <c r="F23" s="99">
        <f>'2024-FULL'!L17</f>
        <v>60.488327088066008</v>
      </c>
      <c r="G23" s="99">
        <f>'2024-FULL'!M17</f>
        <v>5.0931361210000015</v>
      </c>
      <c r="H23" s="109">
        <f>'2024-FULL'!N17</f>
        <v>65.581463209066015</v>
      </c>
    </row>
    <row r="24" spans="1:14" x14ac:dyDescent="0.2">
      <c r="A24" s="32" t="s">
        <v>34</v>
      </c>
      <c r="B24" s="33">
        <v>1000</v>
      </c>
      <c r="C24" s="33">
        <v>6600</v>
      </c>
      <c r="D24" s="31">
        <f>'2024-FULL'!J18</f>
        <v>6.032264226899998</v>
      </c>
      <c r="E24" s="99">
        <f>'2024-FULL'!K18</f>
        <v>69.368727158514005</v>
      </c>
      <c r="F24" s="99">
        <f>'2024-FULL'!L18</f>
        <v>75.400991385414002</v>
      </c>
      <c r="G24" s="99">
        <f>'2024-FULL'!M18</f>
        <v>6.320410259</v>
      </c>
      <c r="H24" s="109">
        <f>'2024-FULL'!N18</f>
        <v>81.721401644414001</v>
      </c>
    </row>
    <row r="25" spans="1:14" x14ac:dyDescent="0.2">
      <c r="A25" s="32"/>
      <c r="B25" s="33"/>
      <c r="C25" s="33"/>
      <c r="D25" s="31"/>
      <c r="E25" s="99"/>
      <c r="F25" s="99"/>
      <c r="G25" s="99"/>
      <c r="H25" s="109"/>
    </row>
    <row r="26" spans="1:14" x14ac:dyDescent="0.2">
      <c r="A26" s="32" t="s">
        <v>33</v>
      </c>
      <c r="B26" s="33">
        <v>83</v>
      </c>
      <c r="C26" s="33">
        <v>400</v>
      </c>
      <c r="D26" s="31">
        <f>'2024-FULL'!J20</f>
        <v>0.45740966609999989</v>
      </c>
      <c r="E26" s="99">
        <f>'2024-FULL'!K20</f>
        <v>5.5945266005159997</v>
      </c>
      <c r="F26" s="99">
        <f>'2024-FULL'!L20</f>
        <v>6.0519362666159999</v>
      </c>
      <c r="G26" s="99">
        <f>'2024-FULL'!M20</f>
        <v>0.47925897099999998</v>
      </c>
      <c r="H26" s="109">
        <f>'2024-FULL'!N20</f>
        <v>6.5311952376160001</v>
      </c>
    </row>
    <row r="27" spans="1:14" x14ac:dyDescent="0.2">
      <c r="A27" s="32" t="s">
        <v>32</v>
      </c>
      <c r="B27" s="33">
        <v>125</v>
      </c>
      <c r="C27" s="33">
        <v>650</v>
      </c>
      <c r="D27" s="31">
        <f>'2024-FULL'!J21</f>
        <v>0.70280199772499985</v>
      </c>
      <c r="E27" s="99">
        <f>'2024-FULL'!K21</f>
        <v>8.4780015383384999</v>
      </c>
      <c r="F27" s="99">
        <f>'2024-FULL'!L21</f>
        <v>9.1808035360635003</v>
      </c>
      <c r="G27" s="99">
        <f>'2024-FULL'!M21</f>
        <v>0.73637307475000002</v>
      </c>
      <c r="H27" s="109">
        <f>'2024-FULL'!N21</f>
        <v>9.9171766108135007</v>
      </c>
    </row>
    <row r="28" spans="1:14" x14ac:dyDescent="0.2">
      <c r="A28" s="32" t="s">
        <v>79</v>
      </c>
      <c r="B28" s="33">
        <v>250</v>
      </c>
      <c r="C28" s="33">
        <v>1300</v>
      </c>
      <c r="D28" s="31">
        <f>'2024-FULL'!J22</f>
        <v>1.4056039954499997</v>
      </c>
      <c r="E28" s="99">
        <f>'2024-FULL'!K22</f>
        <v>16.956003076677</v>
      </c>
      <c r="F28" s="99">
        <f>'2024-FULL'!L22</f>
        <v>18.361607072127001</v>
      </c>
      <c r="G28" s="99">
        <f>'2024-FULL'!M22</f>
        <v>1.4727461495</v>
      </c>
      <c r="H28" s="109">
        <f>'2024-FULL'!N22</f>
        <v>19.834353221627001</v>
      </c>
    </row>
    <row r="29" spans="1:14" x14ac:dyDescent="0.2">
      <c r="A29" s="32" t="s">
        <v>71</v>
      </c>
      <c r="B29" s="33">
        <v>300</v>
      </c>
      <c r="C29" s="33">
        <v>1800</v>
      </c>
      <c r="D29" s="31">
        <f>'2024-FULL'!J23</f>
        <v>1.7569844936999996</v>
      </c>
      <c r="E29" s="99">
        <f>'2024-FULL'!K23</f>
        <v>20.612011952322</v>
      </c>
      <c r="F29" s="99">
        <f>'2024-FULL'!L23</f>
        <v>22.368996446021999</v>
      </c>
      <c r="G29" s="99">
        <f>'2024-FULL'!M23</f>
        <v>1.8409112070000002</v>
      </c>
      <c r="H29" s="109">
        <f>'2024-FULL'!N23</f>
        <v>24.209907653022</v>
      </c>
    </row>
    <row r="30" spans="1:14" x14ac:dyDescent="0.2">
      <c r="A30" s="32" t="s">
        <v>72</v>
      </c>
      <c r="B30" s="33">
        <v>400</v>
      </c>
      <c r="C30" s="33">
        <v>2400</v>
      </c>
      <c r="D30" s="31">
        <f>'2024-FULL'!J24</f>
        <v>2.3426459916</v>
      </c>
      <c r="E30" s="99">
        <f>'2024-FULL'!K24</f>
        <v>27.482682603096006</v>
      </c>
      <c r="F30" s="99">
        <f>'2024-FULL'!L24</f>
        <v>29.825328594696007</v>
      </c>
      <c r="G30" s="99">
        <f>'2024-FULL'!M24</f>
        <v>2.4545482760000006</v>
      </c>
      <c r="H30" s="109">
        <f>'2024-FULL'!N24</f>
        <v>32.279876870696008</v>
      </c>
    </row>
    <row r="31" spans="1:14" x14ac:dyDescent="0.2">
      <c r="A31" s="32" t="s">
        <v>73</v>
      </c>
      <c r="B31" s="33">
        <v>600</v>
      </c>
      <c r="C31" s="33">
        <v>3400</v>
      </c>
      <c r="D31" s="31">
        <f>'2024-FULL'!J25</f>
        <v>3.4554192380999988</v>
      </c>
      <c r="E31" s="99">
        <f>'2024-FULL'!K25</f>
        <v>41.003350354385994</v>
      </c>
      <c r="F31" s="99">
        <f>'2024-FULL'!L25</f>
        <v>44.458769592485993</v>
      </c>
      <c r="G31" s="99">
        <f>'2024-FULL'!M25</f>
        <v>3.6204758909999999</v>
      </c>
      <c r="H31" s="109">
        <f>'2024-FULL'!N25</f>
        <v>48.079245483485991</v>
      </c>
    </row>
    <row r="32" spans="1:14" x14ac:dyDescent="0.2">
      <c r="A32" s="32" t="s">
        <v>74</v>
      </c>
      <c r="B32" s="33">
        <v>700</v>
      </c>
      <c r="C32" s="33">
        <v>4500</v>
      </c>
      <c r="D32" s="31">
        <f>'2024-FULL'!J26</f>
        <v>4.1874551092499992</v>
      </c>
      <c r="E32" s="99">
        <f>'2024-FULL'!K26</f>
        <v>48.425704880805</v>
      </c>
      <c r="F32" s="99">
        <f>'2024-FULL'!L26</f>
        <v>52.613159990054996</v>
      </c>
      <c r="G32" s="99">
        <f>'2024-FULL'!M26</f>
        <v>4.3874792674999998</v>
      </c>
      <c r="H32" s="109">
        <f>'2024-FULL'!N26</f>
        <v>57.000639257554994</v>
      </c>
    </row>
    <row r="33" spans="1:8" x14ac:dyDescent="0.2">
      <c r="A33" s="32" t="s">
        <v>26</v>
      </c>
      <c r="B33" s="33">
        <v>766</v>
      </c>
      <c r="C33" s="33">
        <v>4767</v>
      </c>
      <c r="D33" s="31">
        <f>'2024-FULL'!J27</f>
        <v>4.5362271095655</v>
      </c>
      <c r="E33" s="99">
        <f>'2024-FULL'!K27</f>
        <v>52.818013070399431</v>
      </c>
      <c r="F33" s="99">
        <f>'2024-FULL'!L27</f>
        <v>57.354240179964933</v>
      </c>
      <c r="G33" s="99">
        <f>'2024-FULL'!M27</f>
        <v>4.7529112257050015</v>
      </c>
      <c r="H33" s="109">
        <f>'2024-FULL'!N27</f>
        <v>62.107151405669931</v>
      </c>
    </row>
    <row r="34" spans="1:8" x14ac:dyDescent="0.2">
      <c r="A34" s="32" t="s">
        <v>25</v>
      </c>
      <c r="B34" s="33">
        <v>833</v>
      </c>
      <c r="C34" s="33">
        <v>5033</v>
      </c>
      <c r="D34" s="31">
        <f>'2024-FULL'!J28</f>
        <v>4.8888064836344984</v>
      </c>
      <c r="E34" s="99">
        <f>'2024-FULL'!K28</f>
        <v>57.271304392242563</v>
      </c>
      <c r="F34" s="99">
        <f>'2024-FULL'!L28</f>
        <v>62.160110875877059</v>
      </c>
      <c r="G34" s="99">
        <f>'2024-FULL'!M28</f>
        <v>5.1223324262949994</v>
      </c>
      <c r="H34" s="109">
        <f>'2024-FULL'!N28</f>
        <v>67.282443302172055</v>
      </c>
    </row>
    <row r="35" spans="1:8" x14ac:dyDescent="0.2">
      <c r="A35" s="32" t="s">
        <v>80</v>
      </c>
      <c r="B35" s="33">
        <v>900</v>
      </c>
      <c r="C35" s="33">
        <v>5300</v>
      </c>
      <c r="D35" s="31">
        <f>'2024-FULL'!J29</f>
        <v>5.2416786064499998</v>
      </c>
      <c r="E35" s="99">
        <f>'2024-FULL'!K29</f>
        <v>61.725699081837007</v>
      </c>
      <c r="F35" s="99">
        <f>'2024-FULL'!L29</f>
        <v>66.967377688287002</v>
      </c>
      <c r="G35" s="99">
        <f>'2024-FULL'!M29</f>
        <v>5.4920603595000008</v>
      </c>
      <c r="H35" s="109">
        <f>'2024-FULL'!N29</f>
        <v>72.459438047787003</v>
      </c>
    </row>
    <row r="36" spans="1:8" x14ac:dyDescent="0.2">
      <c r="A36" s="32" t="s">
        <v>81</v>
      </c>
      <c r="B36" s="33">
        <v>1100</v>
      </c>
      <c r="C36" s="33">
        <v>6300</v>
      </c>
      <c r="D36" s="31">
        <f>'2024-FULL'!J30</f>
        <v>6.3544518529499996</v>
      </c>
      <c r="E36" s="99">
        <f>'2024-FULL'!K30</f>
        <v>75.246366833127013</v>
      </c>
      <c r="F36" s="99">
        <f>'2024-FULL'!L30</f>
        <v>81.600818686077019</v>
      </c>
      <c r="G36" s="99">
        <f>'2024-FULL'!M30</f>
        <v>6.657987974500001</v>
      </c>
      <c r="H36" s="109">
        <f>'2024-FULL'!N30</f>
        <v>88.258806660577022</v>
      </c>
    </row>
    <row r="37" spans="1:8" x14ac:dyDescent="0.2">
      <c r="A37" s="32" t="s">
        <v>22</v>
      </c>
      <c r="B37" s="33">
        <v>2075</v>
      </c>
      <c r="C37" s="33">
        <v>7275</v>
      </c>
      <c r="D37" s="31">
        <f>'2024-FULL'!J31</f>
        <v>10.637501318287498</v>
      </c>
      <c r="E37" s="99">
        <f>'2024-FULL'!K31</f>
        <v>136.85648789063475</v>
      </c>
      <c r="F37" s="99">
        <f>'2024-FULL'!L31</f>
        <v>147.49398920892224</v>
      </c>
      <c r="G37" s="99">
        <f>'2024-FULL'!M31</f>
        <v>11.145627899125001</v>
      </c>
      <c r="H37" s="109">
        <f>'2024-FULL'!N31</f>
        <v>158.63961710804725</v>
      </c>
    </row>
    <row r="38" spans="1:8" x14ac:dyDescent="0.2">
      <c r="A38" s="34" t="s">
        <v>82</v>
      </c>
      <c r="B38" s="35">
        <v>2400</v>
      </c>
      <c r="C38" s="35">
        <v>7600</v>
      </c>
      <c r="D38" s="31">
        <f>'2024-FULL'!J32</f>
        <v>12.065184473399997</v>
      </c>
      <c r="E38" s="99">
        <f>'2024-FULL'!K32</f>
        <v>157.39319490980398</v>
      </c>
      <c r="F38" s="99">
        <f>'2024-FULL'!L32</f>
        <v>169.45837938320398</v>
      </c>
      <c r="G38" s="99">
        <f>'2024-FULL'!M32</f>
        <v>12.641507874</v>
      </c>
      <c r="H38" s="109">
        <f>'2024-FULL'!N32</f>
        <v>182.09988725720399</v>
      </c>
    </row>
    <row r="39" spans="1:8" x14ac:dyDescent="0.2">
      <c r="A39" s="34" t="s">
        <v>83</v>
      </c>
      <c r="B39" s="35">
        <v>3000</v>
      </c>
      <c r="C39" s="35">
        <v>12000</v>
      </c>
      <c r="D39" s="31">
        <f>'2024-FULL'!J33</f>
        <v>15.813352457999995</v>
      </c>
      <c r="E39" s="99">
        <f>'2024-FULL'!K33</f>
        <v>199.49991301548002</v>
      </c>
      <c r="F39" s="99">
        <f>'2024-FULL'!L33</f>
        <v>215.31326547348002</v>
      </c>
      <c r="G39" s="99">
        <f>'2024-FULL'!M33</f>
        <v>16.568716380000001</v>
      </c>
      <c r="H39" s="109">
        <f>'2024-FULL'!N33</f>
        <v>231.88198185348003</v>
      </c>
    </row>
    <row r="40" spans="1:8" x14ac:dyDescent="0.2">
      <c r="A40" s="34" t="s">
        <v>84</v>
      </c>
      <c r="B40" s="35">
        <v>3400</v>
      </c>
      <c r="C40" s="35">
        <v>13000</v>
      </c>
      <c r="D40" s="31">
        <f>'2024-FULL'!J34</f>
        <v>17.746150204499997</v>
      </c>
      <c r="E40" s="99">
        <f>'2024-FULL'!K34</f>
        <v>225.43788076676998</v>
      </c>
      <c r="F40" s="99">
        <f>'2024-FULL'!L34</f>
        <v>243.18403097126998</v>
      </c>
      <c r="G40" s="99">
        <f>'2024-FULL'!M34</f>
        <v>18.593838995000002</v>
      </c>
      <c r="H40" s="109">
        <f>'2024-FULL'!N34</f>
        <v>261.77786996626998</v>
      </c>
    </row>
    <row r="41" spans="1:8" x14ac:dyDescent="0.2">
      <c r="A41" s="34" t="s">
        <v>85</v>
      </c>
      <c r="B41" s="35">
        <v>4500</v>
      </c>
      <c r="C41" s="35">
        <v>18000</v>
      </c>
      <c r="D41" s="31">
        <f>'2024-FULL'!J35</f>
        <v>23.720028686999996</v>
      </c>
      <c r="E41" s="99">
        <f>'2024-FULL'!K35</f>
        <v>299.24986952322001</v>
      </c>
      <c r="F41" s="99">
        <f>'2024-FULL'!L35</f>
        <v>322.96989821021998</v>
      </c>
      <c r="G41" s="99">
        <f>'2024-FULL'!M35</f>
        <v>24.85307457</v>
      </c>
      <c r="H41" s="109">
        <f>'2024-FULL'!N35</f>
        <v>347.82297278021997</v>
      </c>
    </row>
    <row r="42" spans="1:8" x14ac:dyDescent="0.2">
      <c r="A42" s="34" t="s">
        <v>86</v>
      </c>
      <c r="B42" s="35">
        <v>5400</v>
      </c>
      <c r="C42" s="35">
        <v>21000</v>
      </c>
      <c r="D42" s="31">
        <f>'2024-FULL'!J36</f>
        <v>28.2883851765</v>
      </c>
      <c r="E42" s="99">
        <f>'2024-FULL'!K36</f>
        <v>358.43782277709005</v>
      </c>
      <c r="F42" s="99">
        <f>'2024-FULL'!L36</f>
        <v>386.72620795359006</v>
      </c>
      <c r="G42" s="99">
        <f>'2024-FULL'!M36</f>
        <v>29.639649915000007</v>
      </c>
      <c r="H42" s="109">
        <f>'2024-FULL'!N36</f>
        <v>416.36585786859007</v>
      </c>
    </row>
    <row r="43" spans="1:8" x14ac:dyDescent="0.2">
      <c r="A43" s="34" t="s">
        <v>87</v>
      </c>
      <c r="B43" s="35">
        <v>6500</v>
      </c>
      <c r="C43" s="35">
        <v>25000</v>
      </c>
      <c r="D43" s="31">
        <f>'2024-FULL'!J37</f>
        <v>33.969514912499996</v>
      </c>
      <c r="E43" s="99">
        <f>'2024-FULL'!K37</f>
        <v>431.14644378225</v>
      </c>
      <c r="F43" s="99">
        <f>'2024-FULL'!L37</f>
        <v>465.11595869475002</v>
      </c>
      <c r="G43" s="99">
        <f>'2024-FULL'!M37</f>
        <v>35.592152875000004</v>
      </c>
      <c r="H43" s="109">
        <f>'2024-FULL'!N37</f>
        <v>500.70811156975003</v>
      </c>
    </row>
    <row r="44" spans="1:8" x14ac:dyDescent="0.2">
      <c r="A44" s="34" t="s">
        <v>88</v>
      </c>
      <c r="B44" s="35">
        <v>7700</v>
      </c>
      <c r="C44" s="35">
        <v>29000</v>
      </c>
      <c r="D44" s="31">
        <f>'2024-FULL'!J38</f>
        <v>40.060656898499992</v>
      </c>
      <c r="E44" s="99">
        <f>'2024-FULL'!K38</f>
        <v>510.06371478740999</v>
      </c>
      <c r="F44" s="99">
        <f>'2024-FULL'!L38</f>
        <v>550.12437168590998</v>
      </c>
      <c r="G44" s="99">
        <f>'2024-FULL'!M38</f>
        <v>41.974253335000007</v>
      </c>
      <c r="H44" s="109">
        <f>'2024-FULL'!N38</f>
        <v>592.09862502090994</v>
      </c>
    </row>
    <row r="45" spans="1:8" x14ac:dyDescent="0.2">
      <c r="A45" s="34" t="s">
        <v>89</v>
      </c>
      <c r="B45" s="35">
        <v>9500</v>
      </c>
      <c r="C45" s="35">
        <v>35000</v>
      </c>
      <c r="D45" s="31">
        <f>'2024-FULL'!J39</f>
        <v>49.197369877499987</v>
      </c>
      <c r="E45" s="99">
        <f>'2024-FULL'!K39</f>
        <v>628.43962129515</v>
      </c>
      <c r="F45" s="99">
        <f>'2024-FULL'!L39</f>
        <v>677.63699117265003</v>
      </c>
      <c r="G45" s="99">
        <f>'2024-FULL'!M39</f>
        <v>51.547404025000006</v>
      </c>
      <c r="H45" s="109">
        <f>'2024-FULL'!N39</f>
        <v>729.18439519765002</v>
      </c>
    </row>
    <row r="46" spans="1:8" ht="13.5" thickBot="1" x14ac:dyDescent="0.25">
      <c r="A46" s="52" t="s">
        <v>90</v>
      </c>
      <c r="B46" s="36">
        <v>11000</v>
      </c>
      <c r="C46" s="36">
        <v>39000</v>
      </c>
      <c r="D46" s="37">
        <f>'2024-FULL'!J40</f>
        <v>56.518548613499988</v>
      </c>
      <c r="E46" s="104">
        <f>'2024-FULL'!K40</f>
        <v>725.98284230031004</v>
      </c>
      <c r="F46" s="104">
        <f>'2024-FULL'!L40</f>
        <v>782.50139091381004</v>
      </c>
      <c r="G46" s="104">
        <f>'2024-FULL'!M40</f>
        <v>59.218296985000002</v>
      </c>
      <c r="H46" s="110">
        <f>'2024-FULL'!N40</f>
        <v>841.71968789881009</v>
      </c>
    </row>
    <row r="48" spans="1:8" x14ac:dyDescent="0.2">
      <c r="A48" s="25" t="s">
        <v>75</v>
      </c>
      <c r="B48" s="24"/>
      <c r="C48" s="24"/>
      <c r="D48" s="24"/>
      <c r="E48" s="46"/>
      <c r="F48" s="48"/>
      <c r="G48" s="46"/>
    </row>
    <row r="49" spans="1:8" x14ac:dyDescent="0.2">
      <c r="A49" s="25" t="s">
        <v>76</v>
      </c>
      <c r="B49" s="24"/>
      <c r="C49" s="24"/>
      <c r="D49" s="24"/>
      <c r="E49" s="46"/>
      <c r="F49" s="48"/>
      <c r="G49" s="46"/>
    </row>
    <row r="50" spans="1:8" x14ac:dyDescent="0.2">
      <c r="A50" s="25" t="s">
        <v>11</v>
      </c>
      <c r="B50" s="24"/>
      <c r="C50" s="24"/>
      <c r="D50" s="24"/>
      <c r="E50" s="46"/>
      <c r="F50" s="48"/>
      <c r="G50" s="46"/>
    </row>
    <row r="51" spans="1:8" x14ac:dyDescent="0.2">
      <c r="A51" s="38"/>
      <c r="B51" s="24"/>
      <c r="C51" s="24"/>
      <c r="D51" s="24"/>
      <c r="E51" s="46"/>
      <c r="F51" s="48"/>
      <c r="G51" s="46"/>
    </row>
    <row r="52" spans="1:8" x14ac:dyDescent="0.2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">
      <c r="A54" s="112"/>
      <c r="B54" s="112"/>
      <c r="C54" s="112"/>
      <c r="D54" s="112"/>
      <c r="E54" s="112"/>
      <c r="F54" s="112"/>
      <c r="G54" s="112"/>
      <c r="H54" s="112"/>
    </row>
    <row r="55" spans="1:8" x14ac:dyDescent="0.2">
      <c r="A55" s="112"/>
      <c r="B55" s="112"/>
      <c r="C55" s="112"/>
      <c r="D55" s="112"/>
      <c r="E55" s="112"/>
      <c r="F55" s="112"/>
      <c r="G55" s="112"/>
      <c r="H55" s="112"/>
    </row>
  </sheetData>
  <mergeCells count="6">
    <mergeCell ref="A54:H55"/>
    <mergeCell ref="A1:H1"/>
    <mergeCell ref="A2:H2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86" orientation="portrait" r:id="rId1"/>
  <headerFooter>
    <oddHeader xml:space="preserve">&amp;R&amp;"Helvetica,Bold"&amp;8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2021-FULL </vt:lpstr>
      <vt:lpstr>2022-FULL</vt:lpstr>
      <vt:lpstr>2023-FULL</vt:lpstr>
      <vt:lpstr>2024-FULL</vt:lpstr>
      <vt:lpstr>2025-FULL</vt:lpstr>
      <vt:lpstr>2021 PDF</vt:lpstr>
      <vt:lpstr>2022 PDF</vt:lpstr>
      <vt:lpstr>2023 PDF</vt:lpstr>
      <vt:lpstr>2024 PDF</vt:lpstr>
      <vt:lpstr>2025 PDF</vt:lpstr>
      <vt:lpstr>'2021 PDF'!Print_Area</vt:lpstr>
      <vt:lpstr>'2022 PDF'!Print_Area</vt:lpstr>
      <vt:lpstr>'2023 PDF'!Print_Area</vt:lpstr>
      <vt:lpstr>'2024 PDF'!Print_Area</vt:lpstr>
      <vt:lpstr>'2025 PDF'!Print_Area</vt:lpstr>
      <vt:lpstr>'2025-FULL'!Print_Area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meghanf</cp:lastModifiedBy>
  <cp:lastPrinted>2020-05-05T22:10:47Z</cp:lastPrinted>
  <dcterms:created xsi:type="dcterms:W3CDTF">2020-01-15T18:40:25Z</dcterms:created>
  <dcterms:modified xsi:type="dcterms:W3CDTF">2020-12-16T20:42:17Z</dcterms:modified>
</cp:coreProperties>
</file>