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RPC2\Reference Documents and Files\ORPC Files\Front Office\Finance\F05-Rates\2021 Rates\IRM\"/>
    </mc:Choice>
  </mc:AlternateContent>
  <bookViews>
    <workbookView xWindow="0" yWindow="0" windowWidth="28800" windowHeight="12135"/>
  </bookViews>
  <sheets>
    <sheet name="Appendix C - Low Voltage" sheetId="1" r:id="rId1"/>
    <sheet name="Appendix D - Wholesale Market" sheetId="4" r:id="rId2"/>
    <sheet name="Appendix E - Network" sheetId="10" r:id="rId3"/>
    <sheet name="Appendix F - Transmission" sheetId="8" r:id="rId4"/>
    <sheet name="Appendix G - Smart Entity" sheetId="1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  <c r="C92" i="1"/>
  <c r="C41" i="1"/>
  <c r="B96" i="1" l="1"/>
  <c r="B99" i="1" s="1"/>
  <c r="B102" i="1" s="1"/>
  <c r="B103" i="1" s="1"/>
  <c r="B48" i="1" l="1"/>
  <c r="D56" i="1"/>
  <c r="C51" i="1"/>
  <c r="D44" i="1"/>
  <c r="C53" i="1" s="1"/>
  <c r="C44" i="1"/>
  <c r="B53" i="1" s="1"/>
  <c r="D53" i="1" s="1"/>
  <c r="D43" i="1"/>
  <c r="C52" i="1" s="1"/>
  <c r="C43" i="1"/>
  <c r="B52" i="1" s="1"/>
  <c r="D42" i="1"/>
  <c r="C42" i="1"/>
  <c r="B51" i="1" s="1"/>
  <c r="D41" i="1"/>
  <c r="C50" i="1" s="1"/>
  <c r="B50" i="1"/>
  <c r="D40" i="1"/>
  <c r="C49" i="1" s="1"/>
  <c r="C40" i="1"/>
  <c r="B49" i="1" s="1"/>
  <c r="D39" i="1"/>
  <c r="C48" i="1" s="1"/>
  <c r="C39" i="1"/>
  <c r="C43" i="8"/>
  <c r="C21" i="11"/>
  <c r="B21" i="11"/>
  <c r="C22" i="11"/>
  <c r="B22" i="11"/>
  <c r="B72" i="11"/>
  <c r="D51" i="1" l="1"/>
  <c r="D49" i="1"/>
  <c r="C55" i="1"/>
  <c r="C58" i="1" s="1"/>
  <c r="C59" i="1" s="1"/>
  <c r="D50" i="1"/>
  <c r="D52" i="1"/>
  <c r="B55" i="1"/>
  <c r="B58" i="1" s="1"/>
  <c r="B59" i="1" s="1"/>
  <c r="D48" i="1"/>
  <c r="D55" i="1" l="1"/>
  <c r="D58" i="1" s="1"/>
  <c r="D59" i="1" s="1"/>
  <c r="C40" i="11" l="1"/>
  <c r="C39" i="11"/>
  <c r="C38" i="11"/>
  <c r="C37" i="11"/>
  <c r="C61" i="11" s="1"/>
  <c r="B65" i="11" s="1"/>
  <c r="C36" i="11"/>
  <c r="D25" i="11"/>
  <c r="B66" i="11" s="1"/>
  <c r="E115" i="4"/>
  <c r="B92" i="10"/>
  <c r="D88" i="10"/>
  <c r="D22" i="11" l="1"/>
  <c r="B68" i="11"/>
  <c r="B71" i="11" s="1"/>
  <c r="B24" i="11"/>
  <c r="B27" i="11" s="1"/>
  <c r="B28" i="11" s="1"/>
  <c r="D21" i="11"/>
  <c r="C24" i="11"/>
  <c r="C27" i="11" s="1"/>
  <c r="C28" i="11" s="1"/>
  <c r="D24" i="11" l="1"/>
  <c r="D27" i="11" s="1"/>
  <c r="D28" i="11" s="1"/>
  <c r="C19" i="10" l="1"/>
  <c r="C88" i="10" l="1"/>
  <c r="D51" i="10"/>
  <c r="B93" i="10" s="1"/>
  <c r="D39" i="10"/>
  <c r="C48" i="10" s="1"/>
  <c r="C39" i="10"/>
  <c r="B48" i="10" s="1"/>
  <c r="D38" i="10"/>
  <c r="C47" i="10" s="1"/>
  <c r="C38" i="10"/>
  <c r="B47" i="10" s="1"/>
  <c r="D37" i="10"/>
  <c r="C46" i="10" s="1"/>
  <c r="C37" i="10"/>
  <c r="B46" i="10" s="1"/>
  <c r="D36" i="10"/>
  <c r="C45" i="10" s="1"/>
  <c r="C36" i="10"/>
  <c r="B45" i="10" s="1"/>
  <c r="D35" i="10"/>
  <c r="C44" i="10" s="1"/>
  <c r="C35" i="10"/>
  <c r="B44" i="10" s="1"/>
  <c r="D34" i="10"/>
  <c r="C34" i="10"/>
  <c r="B43" i="10" s="1"/>
  <c r="C43" i="10"/>
  <c r="B98" i="8"/>
  <c r="D45" i="10" l="1"/>
  <c r="D47" i="10"/>
  <c r="B95" i="10"/>
  <c r="B98" i="10" s="1"/>
  <c r="B99" i="10" s="1"/>
  <c r="B50" i="10"/>
  <c r="B53" i="10" s="1"/>
  <c r="B54" i="10" s="1"/>
  <c r="D43" i="10"/>
  <c r="C50" i="10"/>
  <c r="C53" i="10" s="1"/>
  <c r="C54" i="10" s="1"/>
  <c r="D44" i="10"/>
  <c r="D46" i="10"/>
  <c r="D48" i="10"/>
  <c r="B97" i="8"/>
  <c r="B94" i="8"/>
  <c r="B92" i="8"/>
  <c r="B91" i="8"/>
  <c r="C19" i="8"/>
  <c r="D19" i="8"/>
  <c r="E19" i="8"/>
  <c r="C87" i="8"/>
  <c r="D51" i="8"/>
  <c r="B48" i="8"/>
  <c r="D48" i="8" s="1"/>
  <c r="D39" i="8"/>
  <c r="C48" i="8" s="1"/>
  <c r="D38" i="8"/>
  <c r="C47" i="8" s="1"/>
  <c r="D37" i="8"/>
  <c r="C46" i="8" s="1"/>
  <c r="D36" i="8"/>
  <c r="C45" i="8" s="1"/>
  <c r="D35" i="8"/>
  <c r="C44" i="8" s="1"/>
  <c r="D34" i="8"/>
  <c r="C39" i="8"/>
  <c r="C38" i="8"/>
  <c r="B47" i="8" s="1"/>
  <c r="C37" i="8"/>
  <c r="B46" i="8" s="1"/>
  <c r="D46" i="8" s="1"/>
  <c r="C36" i="8"/>
  <c r="B45" i="8" s="1"/>
  <c r="C35" i="8"/>
  <c r="B44" i="8" s="1"/>
  <c r="C34" i="8"/>
  <c r="B43" i="8" s="1"/>
  <c r="D50" i="10" l="1"/>
  <c r="D53" i="10" s="1"/>
  <c r="D54" i="10" s="1"/>
  <c r="D47" i="8"/>
  <c r="D45" i="8"/>
  <c r="D44" i="8"/>
  <c r="B50" i="8" l="1"/>
  <c r="B53" i="8" s="1"/>
  <c r="B54" i="8" s="1"/>
  <c r="C18" i="8"/>
  <c r="D18" i="8"/>
  <c r="E18" i="8"/>
  <c r="E9" i="8" l="1"/>
  <c r="D43" i="8" l="1"/>
  <c r="D50" i="8" s="1"/>
  <c r="D53" i="8" s="1"/>
  <c r="D54" i="8" s="1"/>
  <c r="C50" i="8"/>
  <c r="C53" i="8" s="1"/>
  <c r="C54" i="8" s="1"/>
  <c r="B42" i="4"/>
  <c r="D100" i="4"/>
  <c r="D110" i="4" l="1"/>
  <c r="C110" i="4"/>
  <c r="B110" i="4"/>
  <c r="C54" i="4"/>
  <c r="B54" i="4"/>
  <c r="D111" i="4" l="1"/>
  <c r="D102" i="4"/>
  <c r="D113" i="4"/>
  <c r="E79" i="4"/>
  <c r="E91" i="4"/>
  <c r="E89" i="4"/>
  <c r="D93" i="4"/>
  <c r="C93" i="4"/>
  <c r="B93" i="4"/>
  <c r="E90" i="4"/>
  <c r="E93" i="4" l="1"/>
  <c r="B100" i="4" l="1"/>
  <c r="B69" i="4"/>
  <c r="B72" i="4"/>
  <c r="B71" i="4"/>
  <c r="B74" i="4"/>
  <c r="B70" i="4"/>
  <c r="B73" i="4"/>
  <c r="C42" i="4"/>
  <c r="C100" i="4" s="1"/>
  <c r="C74" i="4" l="1"/>
  <c r="C70" i="4"/>
  <c r="C71" i="4"/>
  <c r="E71" i="4" s="1"/>
  <c r="C73" i="4"/>
  <c r="C69" i="4"/>
  <c r="C72" i="4"/>
  <c r="C102" i="4"/>
  <c r="B102" i="4"/>
  <c r="E102" i="4" l="1"/>
  <c r="B41" i="4"/>
  <c r="B111" i="4" s="1"/>
  <c r="B113" i="4" s="1"/>
  <c r="B58" i="4" l="1"/>
  <c r="B62" i="4"/>
  <c r="B59" i="4"/>
  <c r="B61" i="4"/>
  <c r="B60" i="4"/>
  <c r="B63" i="4"/>
  <c r="C41" i="4"/>
  <c r="C111" i="4" s="1"/>
  <c r="E73" i="4"/>
  <c r="B76" i="4"/>
  <c r="E74" i="4"/>
  <c r="C60" i="4" l="1"/>
  <c r="C61" i="4"/>
  <c r="C63" i="4"/>
  <c r="C59" i="4"/>
  <c r="E59" i="4" s="1"/>
  <c r="C62" i="4"/>
  <c r="C58" i="4"/>
  <c r="E58" i="4" s="1"/>
  <c r="C113" i="4"/>
  <c r="E113" i="4" s="1"/>
  <c r="E118" i="4" s="1"/>
  <c r="E60" i="4" l="1"/>
  <c r="E61" i="4" l="1"/>
  <c r="E69" i="4" l="1"/>
  <c r="E63" i="4" l="1"/>
  <c r="C65" i="4"/>
  <c r="E62" i="4"/>
  <c r="E65" i="4" l="1"/>
  <c r="B65" i="4"/>
  <c r="B78" i="4" s="1"/>
  <c r="B81" i="4" s="1"/>
  <c r="E70" i="4"/>
  <c r="E72" i="4"/>
  <c r="C76" i="4" l="1"/>
  <c r="C78" i="4" s="1"/>
  <c r="C81" i="4" s="1"/>
  <c r="E76" i="4"/>
  <c r="E78" i="4" s="1"/>
  <c r="E81" i="4" s="1"/>
</calcChain>
</file>

<file path=xl/sharedStrings.xml><?xml version="1.0" encoding="utf-8"?>
<sst xmlns="http://schemas.openxmlformats.org/spreadsheetml/2006/main" count="509" uniqueCount="122">
  <si>
    <t>Ottawa River Power Corporation</t>
  </si>
  <si>
    <t>Residential</t>
  </si>
  <si>
    <t>kWh</t>
  </si>
  <si>
    <t>General Service &lt; 50 kW</t>
  </si>
  <si>
    <t>General Service &gt; 50 to 4999 kW</t>
  </si>
  <si>
    <t>kW</t>
  </si>
  <si>
    <t>Sentinel Lighting</t>
  </si>
  <si>
    <t>Streetlighting</t>
  </si>
  <si>
    <t>Unmetered Scattered Load</t>
  </si>
  <si>
    <t>Estimated Collected</t>
  </si>
  <si>
    <t>Actual Collected</t>
  </si>
  <si>
    <t>Sentinel Lighting (kWh)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</si>
  <si>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</si>
  <si>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</si>
  <si>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</si>
  <si>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</si>
  <si>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</si>
  <si>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</si>
  <si>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</si>
  <si>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</si>
  <si>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</si>
  <si>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</si>
  <si>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</si>
  <si>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</si>
  <si>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</si>
  <si>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Difference</t>
  </si>
  <si>
    <t>Brookfield</t>
  </si>
  <si>
    <t>Hydro One</t>
  </si>
  <si>
    <t>Residential (kWh)</t>
  </si>
  <si>
    <t>General Service &lt; 50 kW (kWh)</t>
  </si>
  <si>
    <t>Unmetered Scattered Load (kWh)</t>
  </si>
  <si>
    <t>General Service &gt; 50 to 4999 kW (kWh)</t>
  </si>
  <si>
    <t>Streetlighting (kWh)</t>
  </si>
  <si>
    <t>Wholesale Market Rates effective May 1, 2017 ($/kWh)</t>
  </si>
  <si>
    <t>Consumption in kWh (per Annual RRR 2.1.5)</t>
  </si>
  <si>
    <t>RRRP effective May 1, 2017 ($/kWh)</t>
  </si>
  <si>
    <t>Wholesale Market</t>
  </si>
  <si>
    <t>RRRP</t>
  </si>
  <si>
    <t>Paid to Hydro One ($)</t>
  </si>
  <si>
    <t>Paid to Brookfield ($)</t>
  </si>
  <si>
    <t>Wholesale Market Charge Revenue Analysis</t>
  </si>
  <si>
    <t>Wholesale Market Charge Expense Analysis</t>
  </si>
  <si>
    <t>Estimated Collected RRRP Based on Consumption ($)</t>
  </si>
  <si>
    <t>Estimated Collected WMS Based on Consumption ($)</t>
  </si>
  <si>
    <t>Estimated Total WMS + RRRP Collected</t>
  </si>
  <si>
    <t>Wholesale Market Charge</t>
  </si>
  <si>
    <t>Average Rate Charged ($/kWh)</t>
  </si>
  <si>
    <t>Comparisons</t>
  </si>
  <si>
    <t>Estimated Variance ($)</t>
  </si>
  <si>
    <t>Total Estimated Variance ($)</t>
  </si>
  <si>
    <t>Mississippi River Power</t>
  </si>
  <si>
    <t>Enerdu Power</t>
  </si>
  <si>
    <t>Microfits</t>
  </si>
  <si>
    <t>Electricity Purchases with no Wholesale Market or RRRP Expense (kWh)</t>
  </si>
  <si>
    <t>Total (kWh)</t>
  </si>
  <si>
    <t>Electricity Purchases with no RRRP Expense (kWh)</t>
  </si>
  <si>
    <t>Brookfield (kWh)</t>
  </si>
  <si>
    <t>Based on the above analysis, the amount of Wholesale Market Charges and RRRP Charges collected from customers is as expected given the level of consumption.</t>
  </si>
  <si>
    <t>Based on the above comparisons, the variance in the Wholesale Market DVA was caused by electricity purchases from generators not subject to WMS or RRRP charges.</t>
  </si>
  <si>
    <t>Appendix F - Line Transmission and Connection Charge Variance Account Analysis</t>
  </si>
  <si>
    <t>Wholesale Market Rates effective May 1, 2018 ($/kWh)</t>
  </si>
  <si>
    <t>Wholesale Market Rates effective May 1, 2019 ($/kWh)</t>
  </si>
  <si>
    <t>RRRP effective May 1, 2018 ($/kWh)</t>
  </si>
  <si>
    <t>RRRP effective May 1, 2019 ($/kWh)</t>
  </si>
  <si>
    <t>2018 to 2019</t>
  </si>
  <si>
    <t>Line and Connection Service Rates ($/kWh/kW)</t>
  </si>
  <si>
    <t>Transmission Line and Connection Charge Analysis</t>
  </si>
  <si>
    <t>Unit of Measure</t>
  </si>
  <si>
    <t>KW</t>
  </si>
  <si>
    <t>Appendix C - Low Voltage Analysis</t>
  </si>
  <si>
    <t>Appendix E - Network Charge Variance Account Analysis</t>
  </si>
  <si>
    <t>Appendix D - Wholesale Market Charge Variance Account Analysis</t>
  </si>
  <si>
    <t>Revenue Rates</t>
  </si>
  <si>
    <t>Expense Rates</t>
  </si>
  <si>
    <t>Revenue Analysis</t>
  </si>
  <si>
    <t>Customer Class</t>
  </si>
  <si>
    <t>Total Estimated Charges</t>
  </si>
  <si>
    <t>Total Actual Charges</t>
  </si>
  <si>
    <t>Difference ($)</t>
  </si>
  <si>
    <t>Difference (%)</t>
  </si>
  <si>
    <t>Revenue Reasonability Test</t>
  </si>
  <si>
    <t>Customer Usage (Per Annual 2.1.5)</t>
  </si>
  <si>
    <t>Loss-Adjusted Usage</t>
  </si>
  <si>
    <t>Difference is not material therefore revenues are deemed reasonable.</t>
  </si>
  <si>
    <t>Expense Analysis</t>
  </si>
  <si>
    <t>Year</t>
  </si>
  <si>
    <t>Month</t>
  </si>
  <si>
    <t>Amount Billed</t>
  </si>
  <si>
    <t>Total Hydro One Charges</t>
  </si>
  <si>
    <t>Summary</t>
  </si>
  <si>
    <t>Total Revenues Collected</t>
  </si>
  <si>
    <t>Account 1586 Balance as at December 31, 2019</t>
  </si>
  <si>
    <t>Variance</t>
  </si>
  <si>
    <t>Difference is not material therefore test is deemed reasonable.</t>
  </si>
  <si>
    <t>Difference as a percentage of revenues</t>
  </si>
  <si>
    <t>Account 1584 Balance as at December 31, 2019</t>
  </si>
  <si>
    <t>Network Charge Analysis</t>
  </si>
  <si>
    <t>Network Service Rates ($/kWh/kW)</t>
  </si>
  <si>
    <t>Revised Billings from December 2017 to May 2019</t>
  </si>
  <si>
    <t>Total Charges</t>
  </si>
  <si>
    <t>Actual Variance at December 31, 2019 ($)</t>
  </si>
  <si>
    <t>The remaining difference is not material.</t>
  </si>
  <si>
    <t>Smart Metering Entity Charge Analysis</t>
  </si>
  <si>
    <t>Appendix G - Smart Metering Entity Charge Variance Account Analysis</t>
  </si>
  <si>
    <t>Smart Metering Entity Service Rates ($/kWh/kW)</t>
  </si>
  <si>
    <t>IESO</t>
  </si>
  <si>
    <t>$</t>
  </si>
  <si>
    <t>Total IESO Charges</t>
  </si>
  <si>
    <t>Account 1551 Balance as at December 31, 2019</t>
  </si>
  <si>
    <t>Customer Connections</t>
  </si>
  <si>
    <t>Low Voltage Charge Analysis</t>
  </si>
  <si>
    <t>Low Voltage Service Rates ($/kWh/kW)</t>
  </si>
  <si>
    <t>Hydro One - Monthly Service Charges</t>
  </si>
  <si>
    <t>Hydro One - Meter Charges</t>
  </si>
  <si>
    <t>Hydro One - Shared LVDS</t>
  </si>
  <si>
    <t>Meter Count</t>
  </si>
  <si>
    <t>Hydro One - Common ST Lines</t>
  </si>
  <si>
    <t>kW non-adjusted</t>
  </si>
  <si>
    <t>Hydro One - Rate Rider 22</t>
  </si>
  <si>
    <t>Hydro One - Rate Rider 23B</t>
  </si>
  <si>
    <t>Hydro One - Rate Rider 23A</t>
  </si>
  <si>
    <t>Account 1550 Balance as at December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</si>
</sst>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\$* #,##0.00_-;&quot;-$&quot;* #,##0.00_-;_-\$* \-??_-;_-@_-"/>
    <numFmt numFmtId="166" formatCode="_-* #,##0.00_-;\-* #,##0.00_-;_-* \-??_-;_-@_-"/>
    <numFmt numFmtId="168" formatCode="_(* #,##0_);_(* \(#,##0\);_(* &quot;-&quot;??_);_(@_)"/>
    <numFmt numFmtId="169" formatCode="_(&quot;$&quot;* #,##0_);_(&quot;$&quot;* \(#,##0\);_(&quot;$&quot;* &quot;-&quot;??_);_(@_)"/>
    <numFmt numFmtId="170" formatCode="_(* #,##0.0000_);_(* \(#,##0.0000\);_(* &quot;-&quot;??_);_(@_)"/>
    <numFmt numFmtId="171" formatCode="_(* #,##0.00000_);_(* \(#,##0.00000\);_(* &quot;-&quot;??_);_(@_)"/>
    <numFmt numFmtId="172" formatCode="_(* #,##0.0_);_(* \(#,##0.0\);_(* &quot;-&quot;??_);_(@_)"/>
    <numFmt numFmtId="173" formatCode="_-* #,##0.00_-;\-* #,##0.00_-;_-* &quot;-&quot;??_-;_-@_-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Mangal"/>
      <family val="2"/>
    </font>
    <font>
      <sz val="10"/>
      <name val="Mangal"/>
      <family val="2"/>
      <charset val="1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5" fillId="0" borderId="0" applyFill="0" applyBorder="0" applyAlignment="0" applyProtection="0"/>
    <xf numFmtId="165" fontId="5" fillId="0" borderId="0" applyFill="0" applyBorder="0" applyAlignment="0" applyProtection="0"/>
    <xf numFmtId="0" fontId="1" fillId="0" borderId="0"/>
    <xf numFmtId="166" fontId="6" fillId="0" borderId="0" applyFill="0" applyBorder="0" applyAlignment="0" applyProtection="0"/>
    <xf numFmtId="9" fontId="6" fillId="0" borderId="0" applyFill="0" applyBorder="0" applyAlignment="0" applyProtection="0"/>
    <xf numFmtId="164" fontId="1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172" fontId="3" fillId="0" borderId="0"/>
    <xf numFmtId="174" fontId="3" fillId="0" borderId="0"/>
    <xf numFmtId="175" fontId="3" fillId="0" borderId="0"/>
    <xf numFmtId="176" fontId="3" fillId="0" borderId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24" fillId="35" borderId="0" applyNumberFormat="0" applyBorder="0" applyAlignment="0" applyProtection="0"/>
    <xf numFmtId="10" fontId="24" fillId="36" borderId="1" applyNumberFormat="0" applyBorder="0" applyAlignment="0" applyProtection="0"/>
    <xf numFmtId="177" fontId="3" fillId="0" borderId="0"/>
    <xf numFmtId="168" fontId="3" fillId="0" borderId="0"/>
    <xf numFmtId="178" fontId="3" fillId="0" borderId="0"/>
    <xf numFmtId="10" fontId="3" fillId="0" borderId="0" applyFont="0" applyFill="0" applyBorder="0" applyAlignment="0" applyProtection="0"/>
    <xf numFmtId="172" fontId="3" fillId="0" borderId="0"/>
    <xf numFmtId="177" fontId="3" fillId="0" borderId="0"/>
    <xf numFmtId="172" fontId="3" fillId="0" borderId="0"/>
    <xf numFmtId="177" fontId="3" fillId="0" borderId="0"/>
    <xf numFmtId="172" fontId="3" fillId="0" borderId="0"/>
    <xf numFmtId="175" fontId="3" fillId="0" borderId="0"/>
    <xf numFmtId="177" fontId="3" fillId="0" borderId="0"/>
    <xf numFmtId="172" fontId="3" fillId="0" borderId="0"/>
    <xf numFmtId="177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14" fillId="4" borderId="0" applyNumberFormat="0" applyBorder="0" applyAlignment="0" applyProtection="0"/>
    <xf numFmtId="0" fontId="18" fillId="7" borderId="11" applyNumberFormat="0" applyAlignment="0" applyProtection="0"/>
    <xf numFmtId="0" fontId="20" fillId="8" borderId="1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6" fillId="6" borderId="11" applyNumberFormat="0" applyAlignment="0" applyProtection="0"/>
    <xf numFmtId="0" fontId="19" fillId="0" borderId="13" applyNumberFormat="0" applyFill="0" applyAlignment="0" applyProtection="0"/>
    <xf numFmtId="0" fontId="15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5" applyNumberFormat="0" applyFont="0" applyAlignment="0" applyProtection="0"/>
    <xf numFmtId="0" fontId="17" fillId="7" borderId="12" applyNumberFormat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72" fontId="3" fillId="0" borderId="0"/>
    <xf numFmtId="177" fontId="3" fillId="0" borderId="0"/>
    <xf numFmtId="172" fontId="3" fillId="0" borderId="0"/>
    <xf numFmtId="177" fontId="3" fillId="0" borderId="0"/>
    <xf numFmtId="172" fontId="3" fillId="0" borderId="0"/>
    <xf numFmtId="177" fontId="3" fillId="0" borderId="0"/>
    <xf numFmtId="0" fontId="1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5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3" fillId="0" borderId="0"/>
    <xf numFmtId="172" fontId="3" fillId="0" borderId="0"/>
    <xf numFmtId="172" fontId="3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177" fontId="3" fillId="0" borderId="0"/>
    <xf numFmtId="177" fontId="3" fillId="0" borderId="0"/>
    <xf numFmtId="177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3" fillId="0" borderId="0"/>
    <xf numFmtId="172" fontId="3" fillId="0" borderId="0"/>
    <xf numFmtId="172" fontId="3" fillId="0" borderId="0"/>
    <xf numFmtId="177" fontId="3" fillId="0" borderId="0"/>
    <xf numFmtId="177" fontId="3" fillId="0" borderId="0"/>
    <xf numFmtId="177" fontId="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1" fillId="0" borderId="0"/>
    <xf numFmtId="0" fontId="3" fillId="0" borderId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168" fontId="0" fillId="0" borderId="0" xfId="1" applyNumberFormat="1" applyFont="1"/>
    <xf numFmtId="0" fontId="2" fillId="0" borderId="2" xfId="0" applyFont="1" applyBorder="1" applyAlignment="1">
      <alignment horizontal="center"/>
    </xf>
    <xf numFmtId="171" fontId="0" fillId="0" borderId="0" xfId="1" applyNumberFormat="1" applyFont="1"/>
    <xf numFmtId="169" fontId="2" fillId="0" borderId="6" xfId="0" applyNumberFormat="1" applyFont="1" applyBorder="1"/>
    <xf numFmtId="169" fontId="0" fillId="0" borderId="6" xfId="2" applyNumberFormat="1" applyFont="1" applyBorder="1"/>
    <xf numFmtId="168" fontId="0" fillId="0" borderId="2" xfId="1" applyNumberFormat="1" applyFont="1" applyBorder="1"/>
    <xf numFmtId="0" fontId="2" fillId="0" borderId="6" xfId="0" applyFont="1" applyBorder="1" applyAlignment="1">
      <alignment horizontal="center"/>
    </xf>
    <xf numFmtId="43" fontId="0" fillId="0" borderId="2" xfId="1" applyFont="1" applyBorder="1"/>
    <xf numFmtId="43" fontId="0" fillId="0" borderId="0" xfId="0" applyNumberFormat="1"/>
    <xf numFmtId="0" fontId="2" fillId="0" borderId="0" xfId="0" applyFont="1" applyAlignment="1">
      <alignment horizontal="center"/>
    </xf>
    <xf numFmtId="43" fontId="0" fillId="0" borderId="0" xfId="1" applyNumberFormat="1" applyFont="1"/>
    <xf numFmtId="43" fontId="0" fillId="0" borderId="2" xfId="1" applyNumberFormat="1" applyFont="1" applyBorder="1"/>
    <xf numFmtId="43" fontId="0" fillId="0" borderId="0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0" xfId="0" applyFont="1"/>
    <xf numFmtId="169" fontId="0" fillId="0" borderId="0" xfId="0" applyNumberFormat="1" applyFont="1" applyBorder="1"/>
    <xf numFmtId="169" fontId="0" fillId="0" borderId="6" xfId="0" applyNumberFormat="1" applyFont="1" applyBorder="1"/>
    <xf numFmtId="43" fontId="0" fillId="0" borderId="6" xfId="0" applyNumberFormat="1" applyFont="1" applyBorder="1"/>
    <xf numFmtId="0" fontId="8" fillId="0" borderId="0" xfId="4" applyFont="1" applyBorder="1"/>
    <xf numFmtId="0" fontId="7" fillId="0" borderId="0" xfId="4" applyFont="1" applyFill="1" applyBorder="1" applyAlignment="1" applyProtection="1">
      <alignment vertical="center"/>
    </xf>
    <xf numFmtId="0" fontId="9" fillId="0" borderId="0" xfId="4" applyFont="1" applyFill="1" applyBorder="1" applyAlignment="1" applyProtection="1">
      <alignment vertical="center"/>
    </xf>
    <xf numFmtId="170" fontId="0" fillId="0" borderId="0" xfId="1" applyNumberFormat="1" applyFont="1" applyAlignment="1">
      <alignment horizontal="center"/>
    </xf>
    <xf numFmtId="168" fontId="2" fillId="0" borderId="6" xfId="0" applyNumberFormat="1" applyFont="1" applyBorder="1"/>
    <xf numFmtId="43" fontId="0" fillId="0" borderId="6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168" fontId="2" fillId="0" borderId="0" xfId="1" applyNumberFormat="1" applyFont="1" applyBorder="1"/>
    <xf numFmtId="168" fontId="2" fillId="0" borderId="2" xfId="0" applyNumberFormat="1" applyFont="1" applyBorder="1"/>
    <xf numFmtId="168" fontId="2" fillId="0" borderId="0" xfId="0" applyNumberFormat="1" applyFont="1" applyBorder="1"/>
    <xf numFmtId="168" fontId="0" fillId="0" borderId="0" xfId="0" applyNumberFormat="1"/>
    <xf numFmtId="171" fontId="0" fillId="0" borderId="0" xfId="1" applyNumberFormat="1" applyFont="1" applyFill="1"/>
    <xf numFmtId="168" fontId="0" fillId="0" borderId="0" xfId="1" applyNumberFormat="1" applyFont="1" applyFill="1"/>
    <xf numFmtId="168" fontId="0" fillId="0" borderId="2" xfId="1" applyNumberFormat="1" applyFont="1" applyFill="1" applyBorder="1"/>
    <xf numFmtId="168" fontId="0" fillId="2" borderId="0" xfId="1" applyNumberFormat="1" applyFont="1" applyFill="1"/>
    <xf numFmtId="168" fontId="0" fillId="2" borderId="2" xfId="1" applyNumberFormat="1" applyFont="1" applyFill="1" applyBorder="1"/>
    <xf numFmtId="171" fontId="0" fillId="2" borderId="0" xfId="1" applyNumberFormat="1" applyFont="1" applyFill="1"/>
    <xf numFmtId="169" fontId="0" fillId="2" borderId="2" xfId="2" applyNumberFormat="1" applyFont="1" applyFill="1" applyBorder="1"/>
    <xf numFmtId="43" fontId="0" fillId="2" borderId="0" xfId="1" applyFont="1" applyFill="1" applyBorder="1"/>
    <xf numFmtId="43" fontId="0" fillId="2" borderId="2" xfId="1" applyFont="1" applyFill="1" applyBorder="1"/>
    <xf numFmtId="170" fontId="0" fillId="0" borderId="2" xfId="0" applyNumberFormat="1" applyFill="1" applyBorder="1"/>
    <xf numFmtId="0" fontId="2" fillId="0" borderId="4" xfId="0" applyFont="1" applyBorder="1" applyAlignment="1">
      <alignment horizontal="center"/>
    </xf>
    <xf numFmtId="168" fontId="2" fillId="2" borderId="2" xfId="1" applyNumberFormat="1" applyFont="1" applyFill="1" applyBorder="1"/>
    <xf numFmtId="0" fontId="4" fillId="0" borderId="6" xfId="4" applyFont="1" applyBorder="1"/>
    <xf numFmtId="15" fontId="2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71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34" borderId="0" xfId="1" applyFont="1" applyFill="1"/>
    <xf numFmtId="171" fontId="0" fillId="34" borderId="0" xfId="1" applyNumberFormat="1" applyFont="1" applyFill="1"/>
    <xf numFmtId="171" fontId="7" fillId="34" borderId="0" xfId="1" applyNumberFormat="1" applyFont="1" applyFill="1" applyBorder="1" applyAlignment="1" applyProtection="1">
      <alignment vertical="center"/>
    </xf>
    <xf numFmtId="43" fontId="0" fillId="34" borderId="2" xfId="1" applyFont="1" applyFill="1" applyBorder="1"/>
    <xf numFmtId="43" fontId="0" fillId="0" borderId="6" xfId="0" applyNumberFormat="1" applyBorder="1"/>
    <xf numFmtId="10" fontId="0" fillId="0" borderId="4" xfId="3" applyNumberFormat="1" applyFont="1" applyBorder="1"/>
    <xf numFmtId="43" fontId="0" fillId="0" borderId="2" xfId="0" applyNumberFormat="1" applyBorder="1"/>
    <xf numFmtId="0" fontId="3" fillId="0" borderId="0" xfId="4" applyFont="1" applyFill="1" applyBorder="1" applyAlignment="1" applyProtection="1">
      <alignment horizontal="center"/>
    </xf>
    <xf numFmtId="0" fontId="0" fillId="0" borderId="0" xfId="0"/>
    <xf numFmtId="0" fontId="2" fillId="0" borderId="6" xfId="0" applyFont="1" applyFill="1" applyBorder="1" applyAlignment="1">
      <alignment horizontal="center"/>
    </xf>
    <xf numFmtId="43" fontId="0" fillId="0" borderId="18" xfId="0" applyNumberFormat="1" applyBorder="1"/>
    <xf numFmtId="43" fontId="3" fillId="34" borderId="0" xfId="1" applyFont="1" applyFill="1" applyProtection="1"/>
    <xf numFmtId="43" fontId="3" fillId="34" borderId="2" xfId="1" applyFont="1" applyFill="1" applyBorder="1" applyProtection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3" xfId="4" applyFont="1" applyFill="1" applyBorder="1" applyAlignment="1" applyProtection="1">
      <alignment horizontal="center" vertical="center"/>
    </xf>
    <xf numFmtId="0" fontId="9" fillId="0" borderId="4" xfId="4" applyFont="1" applyFill="1" applyBorder="1" applyAlignment="1" applyProtection="1">
      <alignment horizontal="center" vertical="center"/>
    </xf>
    <xf numFmtId="0" fontId="9" fillId="0" borderId="5" xfId="4" applyFont="1" applyFill="1" applyBorder="1" applyAlignment="1" applyProtection="1">
      <alignment horizontal="center" vertical="center"/>
    </xf>
    <xf numFmtId="0" fontId="3" fillId="0" borderId="0" xfId="4" applyFont="1" applyFill="1" applyBorder="1" applyAlignment="1" applyProtection="1">
      <alignment horizontal="center" wrapText="1"/>
    </xf>
    <xf numFmtId="0" fontId="0" fillId="34" borderId="0" xfId="1" applyNumberFormat="1" applyFont="1" applyFill="1" applyAlignment="1">
      <alignment horizontal="center"/>
    </xf>
  </cellXfs>
  <cellStyles count="318">
    <cellStyle name="$" xfId="51"/>
    <cellStyle name="$.00" xfId="52"/>
    <cellStyle name="$_9. Rev2Cost_GDPIPI" xfId="69"/>
    <cellStyle name="$_9. Rev2Cost_GDPIPI 2" xfId="126"/>
    <cellStyle name="$_9. Rev2Cost_GDPIPI_6.2 CBR B" xfId="234"/>
    <cellStyle name="$_9. Rev2Cost_GDPIPI_9. Shared Tax - Rate Rider" xfId="262"/>
    <cellStyle name="$_lists" xfId="65"/>
    <cellStyle name="$_lists 2" xfId="124"/>
    <cellStyle name="$_lists_4. Current Monthly Fixed Charge" xfId="67"/>
    <cellStyle name="$_lists_6.2 CBR B" xfId="235"/>
    <cellStyle name="$_lists_9. Shared Tax - Rate Rider" xfId="263"/>
    <cellStyle name="$_Sheet4" xfId="72"/>
    <cellStyle name="$_Sheet4 2" xfId="128"/>
    <cellStyle name="$_Sheet4_6.2 CBR B" xfId="236"/>
    <cellStyle name="$_Sheet4_9. Shared Tax - Rate Rider" xfId="264"/>
    <cellStyle name="$M" xfId="53"/>
    <cellStyle name="$M.00" xfId="54"/>
    <cellStyle name="$M_9. Rev2Cost_GDPIPI" xfId="70"/>
    <cellStyle name="20% - Accent1" xfId="28" builtinId="30" customBuiltin="1"/>
    <cellStyle name="20% - Accent1 2" xfId="76"/>
    <cellStyle name="20% - Accent1 2 2" xfId="179"/>
    <cellStyle name="20% - Accent1 2_6.2 CBR B" xfId="237"/>
    <cellStyle name="20% - Accent1 3" xfId="208"/>
    <cellStyle name="20% - Accent2" xfId="32" builtinId="34" customBuiltin="1"/>
    <cellStyle name="20% - Accent2 2" xfId="77"/>
    <cellStyle name="20% - Accent2 2 2" xfId="180"/>
    <cellStyle name="20% - Accent2 2_6.2 CBR B" xfId="238"/>
    <cellStyle name="20% - Accent2 3" xfId="210"/>
    <cellStyle name="20% - Accent3" xfId="36" builtinId="38" customBuiltin="1"/>
    <cellStyle name="20% - Accent3 2" xfId="78"/>
    <cellStyle name="20% - Accent3 2 2" xfId="181"/>
    <cellStyle name="20% - Accent3 2_6.2 CBR B" xfId="239"/>
    <cellStyle name="20% - Accent3 3" xfId="212"/>
    <cellStyle name="20% - Accent4" xfId="40" builtinId="42" customBuiltin="1"/>
    <cellStyle name="20% - Accent4 2" xfId="79"/>
    <cellStyle name="20% - Accent4 2 2" xfId="182"/>
    <cellStyle name="20% - Accent4 2_6.2 CBR B" xfId="240"/>
    <cellStyle name="20% - Accent4 3" xfId="214"/>
    <cellStyle name="20% - Accent5" xfId="44" builtinId="46" customBuiltin="1"/>
    <cellStyle name="20% - Accent5 2" xfId="80"/>
    <cellStyle name="20% - Accent5 2 2" xfId="183"/>
    <cellStyle name="20% - Accent5 2_6.2 CBR B" xfId="241"/>
    <cellStyle name="20% - Accent5 3" xfId="216"/>
    <cellStyle name="20% - Accent6" xfId="48" builtinId="50" customBuiltin="1"/>
    <cellStyle name="20% - Accent6 2" xfId="81"/>
    <cellStyle name="20% - Accent6 2 2" xfId="184"/>
    <cellStyle name="20% - Accent6 2_6.2 CBR B" xfId="242"/>
    <cellStyle name="20% - Accent6 3" xfId="218"/>
    <cellStyle name="40% - Accent1" xfId="29" builtinId="31" customBuiltin="1"/>
    <cellStyle name="40% - Accent1 2" xfId="82"/>
    <cellStyle name="40% - Accent1 2 2" xfId="185"/>
    <cellStyle name="40% - Accent1 2_6.2 CBR B" xfId="243"/>
    <cellStyle name="40% - Accent1 3" xfId="209"/>
    <cellStyle name="40% - Accent2" xfId="33" builtinId="35" customBuiltin="1"/>
    <cellStyle name="40% - Accent2 2" xfId="83"/>
    <cellStyle name="40% - Accent2 2 2" xfId="186"/>
    <cellStyle name="40% - Accent2 2_6.2 CBR B" xfId="244"/>
    <cellStyle name="40% - Accent2 3" xfId="211"/>
    <cellStyle name="40% - Accent3" xfId="37" builtinId="39" customBuiltin="1"/>
    <cellStyle name="40% - Accent3 2" xfId="84"/>
    <cellStyle name="40% - Accent3 2 2" xfId="187"/>
    <cellStyle name="40% - Accent3 2_6.2 CBR B" xfId="245"/>
    <cellStyle name="40% - Accent3 3" xfId="213"/>
    <cellStyle name="40% - Accent4" xfId="41" builtinId="43" customBuiltin="1"/>
    <cellStyle name="40% - Accent4 2" xfId="85"/>
    <cellStyle name="40% - Accent4 2 2" xfId="188"/>
    <cellStyle name="40% - Accent4 2_6.2 CBR B" xfId="246"/>
    <cellStyle name="40% - Accent4 3" xfId="215"/>
    <cellStyle name="40% - Accent5" xfId="45" builtinId="47" customBuiltin="1"/>
    <cellStyle name="40% - Accent5 2" xfId="86"/>
    <cellStyle name="40% - Accent5 2 2" xfId="189"/>
    <cellStyle name="40% - Accent5 2_6.2 CBR B" xfId="247"/>
    <cellStyle name="40% - Accent5 3" xfId="217"/>
    <cellStyle name="40% - Accent6" xfId="49" builtinId="51" customBuiltin="1"/>
    <cellStyle name="40% - Accent6 2" xfId="87"/>
    <cellStyle name="40% - Accent6 2 2" xfId="190"/>
    <cellStyle name="40% - Accent6 2_6.2 CBR B" xfId="248"/>
    <cellStyle name="40% - Accent6 3" xfId="219"/>
    <cellStyle name="60% - Accent1" xfId="30" builtinId="32" customBuiltin="1"/>
    <cellStyle name="60% - Accent1 2" xfId="88"/>
    <cellStyle name="60% - Accent2" xfId="34" builtinId="36" customBuiltin="1"/>
    <cellStyle name="60% - Accent2 2" xfId="89"/>
    <cellStyle name="60% - Accent3" xfId="38" builtinId="40" customBuiltin="1"/>
    <cellStyle name="60% - Accent3 2" xfId="90"/>
    <cellStyle name="60% - Accent4" xfId="42" builtinId="44" customBuiltin="1"/>
    <cellStyle name="60% - Accent4 2" xfId="91"/>
    <cellStyle name="60% - Accent5" xfId="46" builtinId="48" customBuiltin="1"/>
    <cellStyle name="60% - Accent5 2" xfId="92"/>
    <cellStyle name="60% - Accent6" xfId="50" builtinId="52" customBuiltin="1"/>
    <cellStyle name="60% - Accent6 2" xfId="93"/>
    <cellStyle name="Accent1" xfId="27" builtinId="29" customBuiltin="1"/>
    <cellStyle name="Accent1 2" xfId="94"/>
    <cellStyle name="Accent2" xfId="31" builtinId="33" customBuiltin="1"/>
    <cellStyle name="Accent2 2" xfId="95"/>
    <cellStyle name="Accent3" xfId="35" builtinId="37" customBuiltin="1"/>
    <cellStyle name="Accent3 2" xfId="96"/>
    <cellStyle name="Accent4" xfId="39" builtinId="41" customBuiltin="1"/>
    <cellStyle name="Accent4 2" xfId="97"/>
    <cellStyle name="Accent5" xfId="43" builtinId="45" customBuiltin="1"/>
    <cellStyle name="Accent5 2" xfId="98"/>
    <cellStyle name="Accent6" xfId="47" builtinId="49" customBuiltin="1"/>
    <cellStyle name="Accent6 2" xfId="99"/>
    <cellStyle name="Bad" xfId="16" builtinId="27" customBuiltin="1"/>
    <cellStyle name="Bad 2" xfId="100"/>
    <cellStyle name="Calculation" xfId="20" builtinId="22" customBuiltin="1"/>
    <cellStyle name="Calculation 2" xfId="101"/>
    <cellStyle name="Check Cell" xfId="22" builtinId="23" customBuiltin="1"/>
    <cellStyle name="Check Cell 2" xfId="102"/>
    <cellStyle name="Comma" xfId="1" builtinId="3"/>
    <cellStyle name="Comma 2" xfId="8"/>
    <cellStyle name="Comma 2 2" xfId="155"/>
    <cellStyle name="Comma 2 2 2" xfId="161"/>
    <cellStyle name="Comma 2 2 2 2" xfId="286"/>
    <cellStyle name="Comma 2 2 3" xfId="166"/>
    <cellStyle name="Comma 2 2 3 2" xfId="296"/>
    <cellStyle name="Comma 2 2 4" xfId="223"/>
    <cellStyle name="Comma 2 2 5" xfId="279"/>
    <cellStyle name="Comma 2 2 6" xfId="304"/>
    <cellStyle name="Comma 2 2_Database" xfId="221"/>
    <cellStyle name="Comma 2 3" xfId="103"/>
    <cellStyle name="Comma 3" xfId="104"/>
    <cellStyle name="Comma 3 2" xfId="131"/>
    <cellStyle name="Comma 3 2 2" xfId="198"/>
    <cellStyle name="Comma 3 3" xfId="191"/>
    <cellStyle name="Comma 3 4" xfId="295"/>
    <cellStyle name="Comma 4" xfId="123"/>
    <cellStyle name="Comma 4 2" xfId="289"/>
    <cellStyle name="Comma 4 3" xfId="282"/>
    <cellStyle name="Comma 4 6" xfId="274"/>
    <cellStyle name="Comma 4 6 2" xfId="290"/>
    <cellStyle name="Comma 4 6 3" xfId="298"/>
    <cellStyle name="Comma 4 6 4" xfId="301"/>
    <cellStyle name="Comma 4 6 5" xfId="283"/>
    <cellStyle name="Comma 4 6 6" xfId="306"/>
    <cellStyle name="Comma 5" xfId="169"/>
    <cellStyle name="Comma 5 2" xfId="300"/>
    <cellStyle name="Comma 6" xfId="278"/>
    <cellStyle name="Comma 7" xfId="303"/>
    <cellStyle name="Comma0" xfId="55"/>
    <cellStyle name="Currency" xfId="2" builtinId="4"/>
    <cellStyle name="Currency 11" xfId="292"/>
    <cellStyle name="Currency 2" xfId="10"/>
    <cellStyle name="Currency 2 2" xfId="288"/>
    <cellStyle name="Currency 2 3" xfId="281"/>
    <cellStyle name="Currency 2 4" xfId="74"/>
    <cellStyle name="Currency 3" xfId="132"/>
    <cellStyle name="Currency 3 2" xfId="291"/>
    <cellStyle name="Currency 3 3" xfId="284"/>
    <cellStyle name="Currency 3 4" xfId="276"/>
    <cellStyle name="Currency 4" xfId="156"/>
    <cellStyle name="Currency 4 2" xfId="160"/>
    <cellStyle name="Currency 4 2 2" xfId="287"/>
    <cellStyle name="Currency 4 3" xfId="167"/>
    <cellStyle name="Currency 4 3 2" xfId="297"/>
    <cellStyle name="Currency 4 4" xfId="224"/>
    <cellStyle name="Currency 4 5" xfId="280"/>
    <cellStyle name="Currency 4 6" xfId="305"/>
    <cellStyle name="Currency 5" xfId="6"/>
    <cellStyle name="Currency 5 2" xfId="285"/>
    <cellStyle name="Currency 5 3" xfId="158"/>
    <cellStyle name="Currency 6" xfId="163"/>
    <cellStyle name="Currency 6 2" xfId="294"/>
    <cellStyle name="Currency 7" xfId="299"/>
    <cellStyle name="Currency 8" xfId="277"/>
    <cellStyle name="Currency 9" xfId="302"/>
    <cellStyle name="Currency0" xfId="56"/>
    <cellStyle name="Date" xfId="57"/>
    <cellStyle name="Explanatory Text" xfId="25" builtinId="53" customBuiltin="1"/>
    <cellStyle name="Explanatory Text 2" xfId="105"/>
    <cellStyle name="Fixed" xfId="58"/>
    <cellStyle name="Followed Hyperlink" xfId="154" builtinId="9" customBuiltin="1"/>
    <cellStyle name="Good" xfId="15" builtinId="26" customBuiltin="1"/>
    <cellStyle name="Good 2" xfId="106"/>
    <cellStyle name="Grey" xfId="59"/>
    <cellStyle name="Heading 1" xfId="11" builtinId="16" customBuiltin="1"/>
    <cellStyle name="Heading 1 2" xfId="107"/>
    <cellStyle name="Heading 2" xfId="12" builtinId="17" customBuiltin="1"/>
    <cellStyle name="Heading 2 2" xfId="108"/>
    <cellStyle name="Heading 3" xfId="13" builtinId="18" customBuiltin="1"/>
    <cellStyle name="Heading 3 2" xfId="109"/>
    <cellStyle name="Heading 4" xfId="14" builtinId="19" customBuiltin="1"/>
    <cellStyle name="Heading 4 2" xfId="110"/>
    <cellStyle name="Hyperlink 2" xfId="153"/>
    <cellStyle name="Input" xfId="18" builtinId="20" customBuiltin="1"/>
    <cellStyle name="Input [yellow]" xfId="60"/>
    <cellStyle name="Input 2" xfId="111"/>
    <cellStyle name="Linked Cell" xfId="21" builtinId="24" customBuiltin="1"/>
    <cellStyle name="Linked Cell 2" xfId="112"/>
    <cellStyle name="M" xfId="61"/>
    <cellStyle name="M.00" xfId="62"/>
    <cellStyle name="M_9. Rev2Cost_GDPIPI" xfId="71"/>
    <cellStyle name="M_9. Rev2Cost_GDPIPI 2" xfId="127"/>
    <cellStyle name="M_9. Rev2Cost_GDPIPI_6.2 CBR B" xfId="249"/>
    <cellStyle name="M_9. Rev2Cost_GDPIPI_9. Shared Tax - Rate Rider" xfId="265"/>
    <cellStyle name="M_lists" xfId="66"/>
    <cellStyle name="M_lists 2" xfId="125"/>
    <cellStyle name="M_lists_4. Current Monthly Fixed Charge" xfId="68"/>
    <cellStyle name="M_lists_6.2 CBR B" xfId="250"/>
    <cellStyle name="M_lists_9. Shared Tax - Rate Rider" xfId="266"/>
    <cellStyle name="M_Sheet4" xfId="73"/>
    <cellStyle name="M_Sheet4 2" xfId="129"/>
    <cellStyle name="M_Sheet4_6.2 CBR B" xfId="251"/>
    <cellStyle name="M_Sheet4_9. Shared Tax - Rate Rider" xfId="267"/>
    <cellStyle name="Neutral" xfId="17" builtinId="28" customBuiltin="1"/>
    <cellStyle name="Neutral 2" xfId="113"/>
    <cellStyle name="Normal" xfId="0" builtinId="0"/>
    <cellStyle name="Normal - Style1" xfId="63"/>
    <cellStyle name="Normal 10 12" xfId="157"/>
    <cellStyle name="Normal 11" xfId="268"/>
    <cellStyle name="Normal 12" xfId="7"/>
    <cellStyle name="Normal 13 6" xfId="272"/>
    <cellStyle name="Normal 15" xfId="273"/>
    <cellStyle name="Normal 167" xfId="136"/>
    <cellStyle name="Normal 167 2" xfId="202"/>
    <cellStyle name="Normal 167_6.2 CBR B" xfId="252"/>
    <cellStyle name="Normal 168" xfId="137"/>
    <cellStyle name="Normal 168 2" xfId="203"/>
    <cellStyle name="Normal 168_6.2 CBR B" xfId="253"/>
    <cellStyle name="Normal 169" xfId="138"/>
    <cellStyle name="Normal 169 2" xfId="204"/>
    <cellStyle name="Normal 169_6.2 CBR B" xfId="254"/>
    <cellStyle name="Normal 170" xfId="139"/>
    <cellStyle name="Normal 170 2" xfId="205"/>
    <cellStyle name="Normal 170_6.2 CBR B" xfId="255"/>
    <cellStyle name="Normal 171" xfId="140"/>
    <cellStyle name="Normal 171 2" xfId="206"/>
    <cellStyle name="Normal 171_6.2 CBR B" xfId="256"/>
    <cellStyle name="Normal 19" xfId="141"/>
    <cellStyle name="Normal 2" xfId="4"/>
    <cellStyle name="Normal 25" xfId="142"/>
    <cellStyle name="Normal 3" xfId="114"/>
    <cellStyle name="Normal 3 2" xfId="192"/>
    <cellStyle name="Normal 3_6.2 CBR B" xfId="257"/>
    <cellStyle name="Normal 30" xfId="143"/>
    <cellStyle name="Normal 31" xfId="148"/>
    <cellStyle name="Normal 4" xfId="115"/>
    <cellStyle name="Normal 4 2" xfId="193"/>
    <cellStyle name="Normal 4_6.2 CBR B" xfId="258"/>
    <cellStyle name="Normal 41" xfId="144"/>
    <cellStyle name="Normal 42" xfId="149"/>
    <cellStyle name="Normal 5" xfId="116"/>
    <cellStyle name="Normal 5 2" xfId="133"/>
    <cellStyle name="Normal 5 2 2" xfId="199"/>
    <cellStyle name="Normal 5 2_6.2 CBR B" xfId="260"/>
    <cellStyle name="Normal 5 3" xfId="194"/>
    <cellStyle name="Normal 5_6.2 CBR B" xfId="259"/>
    <cellStyle name="Normal 50" xfId="145"/>
    <cellStyle name="Normal 51" xfId="147"/>
    <cellStyle name="Normal 52" xfId="150"/>
    <cellStyle name="Normal 6" xfId="130"/>
    <cellStyle name="Normal 6 2" xfId="197"/>
    <cellStyle name="Normal 6 3" xfId="293"/>
    <cellStyle name="Normal 6 4" xfId="271"/>
    <cellStyle name="Normal 6_6.2 CBR B" xfId="261"/>
    <cellStyle name="Normal 60" xfId="146"/>
    <cellStyle name="Normal 61" xfId="151"/>
    <cellStyle name="Note" xfId="24" builtinId="10" customBuiltin="1"/>
    <cellStyle name="Note 2" xfId="117"/>
    <cellStyle name="Note 2 2" xfId="195"/>
    <cellStyle name="Note 3" xfId="207"/>
    <cellStyle name="Output" xfId="19" builtinId="21" customBuiltin="1"/>
    <cellStyle name="Output 2" xfId="118"/>
    <cellStyle name="Percent" xfId="3" builtinId="5"/>
    <cellStyle name="Percent [2]" xfId="64"/>
    <cellStyle name="Percent 10" xfId="170"/>
    <cellStyle name="Percent 11" xfId="171"/>
    <cellStyle name="Percent 12" xfId="172"/>
    <cellStyle name="Percent 13" xfId="173"/>
    <cellStyle name="Percent 13 6" xfId="275"/>
    <cellStyle name="Percent 14" xfId="174"/>
    <cellStyle name="Percent 15" xfId="175"/>
    <cellStyle name="Percent 16" xfId="176"/>
    <cellStyle name="Percent 17" xfId="178"/>
    <cellStyle name="Percent 18" xfId="177"/>
    <cellStyle name="Percent 19" xfId="220"/>
    <cellStyle name="Percent 2" xfId="9"/>
    <cellStyle name="Percent 2 2" xfId="75"/>
    <cellStyle name="Percent 20" xfId="222"/>
    <cellStyle name="Percent 21" xfId="225"/>
    <cellStyle name="Percent 22" xfId="226"/>
    <cellStyle name="Percent 23" xfId="227"/>
    <cellStyle name="Percent 24" xfId="228"/>
    <cellStyle name="Percent 25" xfId="229"/>
    <cellStyle name="Percent 26" xfId="230"/>
    <cellStyle name="Percent 27" xfId="231"/>
    <cellStyle name="Percent 28" xfId="232"/>
    <cellStyle name="Percent 29" xfId="233"/>
    <cellStyle name="Percent 3" xfId="119"/>
    <cellStyle name="Percent 3 2" xfId="134"/>
    <cellStyle name="Percent 3 2 2" xfId="200"/>
    <cellStyle name="Percent 3 3" xfId="196"/>
    <cellStyle name="Percent 30" xfId="270"/>
    <cellStyle name="Percent 31" xfId="307"/>
    <cellStyle name="Percent 32" xfId="5"/>
    <cellStyle name="Percent 32 2" xfId="308"/>
    <cellStyle name="Percent 33" xfId="309"/>
    <cellStyle name="Percent 34" xfId="317"/>
    <cellStyle name="Percent 35" xfId="315"/>
    <cellStyle name="Percent 36" xfId="314"/>
    <cellStyle name="Percent 37" xfId="310"/>
    <cellStyle name="Percent 38" xfId="316"/>
    <cellStyle name="Percent 39" xfId="311"/>
    <cellStyle name="Percent 4" xfId="135"/>
    <cellStyle name="Percent 4 2" xfId="201"/>
    <cellStyle name="Percent 40" xfId="313"/>
    <cellStyle name="Percent 41" xfId="312"/>
    <cellStyle name="Percent 5" xfId="159"/>
    <cellStyle name="Percent 54" xfId="269"/>
    <cellStyle name="Percent 6" xfId="164"/>
    <cellStyle name="Percent 7" xfId="165"/>
    <cellStyle name="Percent 8" xfId="162"/>
    <cellStyle name="Percent 9" xfId="168"/>
    <cellStyle name="Title 2" xfId="120"/>
    <cellStyle name="Title 3" xfId="152"/>
    <cellStyle name="Total" xfId="26" builtinId="25" customBuiltin="1"/>
    <cellStyle name="Total 2" xfId="121"/>
    <cellStyle name="Warning Text" xfId="23" builtinId="11" customBuiltin="1"/>
    <cellStyle name="Warning Text 2" xfId="122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abSelected="1" workbookViewId="0">
      <selection activeCell="C101" sqref="C101"/>
    </sheetView>
  </sheetViews>
  <sheetFormatPr defaultRowHeight="15"/>
  <cols>
    <col min="1" max="1" width="44.85546875" customWidth="1"/>
    <col min="2" max="5" width="30.7109375" customWidth="1"/>
  </cols>
  <sheetData>
    <row r="1" spans="1:5">
      <c r="A1" s="71" t="s">
        <v>0</v>
      </c>
      <c r="B1" s="71"/>
      <c r="C1" s="71"/>
      <c r="D1" s="71"/>
      <c r="E1" s="71"/>
    </row>
    <row r="2" spans="1:5">
      <c r="A2" s="71" t="s">
        <v>69</v>
      </c>
      <c r="B2" s="71"/>
      <c r="C2" s="71"/>
      <c r="D2" s="71"/>
      <c r="E2" s="71"/>
    </row>
    <row r="3" spans="1:5">
      <c r="A3" s="71" t="s">
        <v>64</v>
      </c>
      <c r="B3" s="71"/>
      <c r="C3" s="71"/>
      <c r="D3" s="71"/>
      <c r="E3" s="71"/>
    </row>
    <row r="4" spans="1:5" ht="15.75" thickBot="1">
      <c r="A4" s="1"/>
    </row>
    <row r="5" spans="1:5" ht="15.75" thickBot="1">
      <c r="A5" s="68" t="s">
        <v>110</v>
      </c>
      <c r="B5" s="69"/>
      <c r="C5" s="69"/>
      <c r="D5" s="69"/>
      <c r="E5" s="70"/>
    </row>
    <row r="6" spans="1:5" ht="15.75" thickBot="1">
      <c r="A6" s="18"/>
      <c r="B6" s="18"/>
      <c r="C6" s="18"/>
      <c r="D6" s="18"/>
      <c r="E6" s="18"/>
    </row>
    <row r="7" spans="1:5" ht="15.75" thickBot="1">
      <c r="A7" s="68" t="s">
        <v>72</v>
      </c>
      <c r="B7" s="69"/>
      <c r="C7" s="69"/>
      <c r="D7" s="69"/>
      <c r="E7" s="70"/>
    </row>
    <row r="8" spans="1:5" ht="15.75" thickBot="1">
      <c r="A8" s="46" t="s">
        <v>111</v>
      </c>
      <c r="B8" s="8" t="s">
        <v>67</v>
      </c>
      <c r="C8" s="47">
        <v>42856</v>
      </c>
      <c r="D8" s="47">
        <v>43221</v>
      </c>
      <c r="E8" s="47">
        <v>43586</v>
      </c>
    </row>
    <row r="9" spans="1:5">
      <c r="A9" s="23" t="s">
        <v>1</v>
      </c>
      <c r="B9" s="48" t="s">
        <v>2</v>
      </c>
      <c r="C9" s="54">
        <v>8.0000000000000004E-4</v>
      </c>
      <c r="D9" s="54">
        <v>8.0000000000000004E-4</v>
      </c>
      <c r="E9" s="54">
        <v>8.0000000000000004E-4</v>
      </c>
    </row>
    <row r="10" spans="1:5">
      <c r="A10" s="23" t="s">
        <v>3</v>
      </c>
      <c r="B10" s="48" t="s">
        <v>2</v>
      </c>
      <c r="C10" s="54">
        <v>6.9999999999999999E-4</v>
      </c>
      <c r="D10" s="54">
        <v>6.9999999999999999E-4</v>
      </c>
      <c r="E10" s="54">
        <v>6.9999999999999999E-4</v>
      </c>
    </row>
    <row r="11" spans="1:5">
      <c r="A11" s="23" t="s">
        <v>4</v>
      </c>
      <c r="B11" s="48" t="s">
        <v>68</v>
      </c>
      <c r="C11" s="54">
        <v>0.2787</v>
      </c>
      <c r="D11" s="54">
        <v>0.2787</v>
      </c>
      <c r="E11" s="54">
        <v>0.2787</v>
      </c>
    </row>
    <row r="12" spans="1:5">
      <c r="A12" s="23" t="s">
        <v>6</v>
      </c>
      <c r="B12" s="48" t="s">
        <v>5</v>
      </c>
      <c r="C12" s="54">
        <v>0.22</v>
      </c>
      <c r="D12" s="54">
        <v>0.22</v>
      </c>
      <c r="E12" s="54">
        <v>0.22</v>
      </c>
    </row>
    <row r="13" spans="1:5">
      <c r="A13" s="23" t="s">
        <v>7</v>
      </c>
      <c r="B13" s="48" t="s">
        <v>5</v>
      </c>
      <c r="C13" s="54">
        <v>0.2155</v>
      </c>
      <c r="D13" s="54">
        <v>0.2155</v>
      </c>
      <c r="E13" s="54">
        <v>0.2155</v>
      </c>
    </row>
    <row r="14" spans="1:5">
      <c r="A14" s="23" t="s">
        <v>8</v>
      </c>
      <c r="B14" s="48" t="s">
        <v>2</v>
      </c>
      <c r="C14" s="54">
        <v>6.9999999999999999E-4</v>
      </c>
      <c r="D14" s="54">
        <v>6.9999999999999999E-4</v>
      </c>
      <c r="E14" s="54">
        <v>6.9999999999999999E-4</v>
      </c>
    </row>
    <row r="15" spans="1:5" ht="15.75" thickBot="1"/>
    <row r="16" spans="1:5" ht="15.75" thickBot="1">
      <c r="A16" s="68" t="s">
        <v>73</v>
      </c>
      <c r="B16" s="69"/>
      <c r="C16" s="69"/>
      <c r="D16" s="69"/>
      <c r="E16" s="70"/>
    </row>
    <row r="17" spans="1:5" ht="15.75" thickBot="1">
      <c r="A17" s="46" t="s">
        <v>111</v>
      </c>
      <c r="B17" s="8" t="s">
        <v>67</v>
      </c>
      <c r="C17" s="47">
        <v>43101</v>
      </c>
      <c r="D17" s="47">
        <v>43466</v>
      </c>
      <c r="E17" s="47">
        <v>43647</v>
      </c>
    </row>
    <row r="18" spans="1:5">
      <c r="A18" s="23" t="s">
        <v>112</v>
      </c>
      <c r="B18" s="50" t="s">
        <v>106</v>
      </c>
      <c r="C18" s="55">
        <v>492.55</v>
      </c>
      <c r="D18" s="55">
        <v>492.55</v>
      </c>
      <c r="E18" s="54">
        <v>546.47</v>
      </c>
    </row>
    <row r="19" spans="1:5" s="61" customFormat="1">
      <c r="A19" s="23" t="s">
        <v>113</v>
      </c>
      <c r="B19" s="50" t="s">
        <v>115</v>
      </c>
      <c r="C19" s="55">
        <v>764.01</v>
      </c>
      <c r="D19" s="55">
        <v>764.01</v>
      </c>
      <c r="E19" s="54">
        <v>571.12</v>
      </c>
    </row>
    <row r="20" spans="1:5" s="61" customFormat="1">
      <c r="A20" s="23" t="s">
        <v>116</v>
      </c>
      <c r="B20" s="50" t="s">
        <v>117</v>
      </c>
      <c r="C20" s="55">
        <v>1.2052</v>
      </c>
      <c r="D20" s="55">
        <v>1.2052</v>
      </c>
      <c r="E20" s="54">
        <v>1.4434</v>
      </c>
    </row>
    <row r="21" spans="1:5" s="61" customFormat="1">
      <c r="A21" s="23" t="s">
        <v>114</v>
      </c>
      <c r="B21" s="50" t="s">
        <v>5</v>
      </c>
      <c r="C21" s="55">
        <v>1.5464</v>
      </c>
      <c r="D21" s="55">
        <v>1.5464</v>
      </c>
      <c r="E21" s="55">
        <v>1.5386</v>
      </c>
    </row>
    <row r="22" spans="1:5" s="61" customFormat="1">
      <c r="A22" s="23" t="s">
        <v>118</v>
      </c>
      <c r="B22" s="50" t="s">
        <v>106</v>
      </c>
      <c r="C22" s="55">
        <v>0</v>
      </c>
      <c r="D22" s="55">
        <v>0</v>
      </c>
      <c r="E22" s="55">
        <v>13.07</v>
      </c>
    </row>
    <row r="23" spans="1:5" s="61" customFormat="1">
      <c r="A23" s="23" t="s">
        <v>119</v>
      </c>
      <c r="B23" s="50" t="s">
        <v>117</v>
      </c>
      <c r="C23" s="55">
        <v>0</v>
      </c>
      <c r="D23" s="55">
        <v>0</v>
      </c>
      <c r="E23" s="55">
        <v>-1.2501</v>
      </c>
    </row>
    <row r="24" spans="1:5">
      <c r="A24" s="23" t="s">
        <v>120</v>
      </c>
      <c r="B24" s="50" t="s">
        <v>117</v>
      </c>
      <c r="C24" s="55">
        <v>0</v>
      </c>
      <c r="D24" s="55">
        <v>0</v>
      </c>
      <c r="E24" s="55">
        <v>0.89590000000000003</v>
      </c>
    </row>
    <row r="25" spans="1:5" ht="15.75" thickBot="1">
      <c r="A25" s="23"/>
      <c r="B25" s="4"/>
      <c r="C25" s="18"/>
      <c r="D25" s="23"/>
      <c r="E25" s="4"/>
    </row>
    <row r="26" spans="1:5" ht="15.75" thickBot="1">
      <c r="A26" s="75" t="s">
        <v>74</v>
      </c>
      <c r="B26" s="76"/>
      <c r="C26" s="76"/>
      <c r="D26" s="76"/>
      <c r="E26" s="77"/>
    </row>
    <row r="27" spans="1:5" ht="15.75" thickBot="1">
      <c r="A27" s="23"/>
      <c r="B27" s="4"/>
      <c r="C27" s="18"/>
      <c r="D27" s="23"/>
      <c r="E27" s="4"/>
    </row>
    <row r="28" spans="1:5" ht="15.75" thickBot="1">
      <c r="A28" s="75" t="s">
        <v>81</v>
      </c>
      <c r="B28" s="76"/>
      <c r="C28" s="76"/>
      <c r="D28" s="77"/>
      <c r="E28" s="4"/>
    </row>
    <row r="29" spans="1:5" ht="15.75" thickBot="1">
      <c r="A29" s="8" t="s">
        <v>75</v>
      </c>
      <c r="B29" s="8" t="s">
        <v>67</v>
      </c>
      <c r="C29" s="67">
        <v>2018</v>
      </c>
      <c r="D29" s="67">
        <v>2019</v>
      </c>
      <c r="E29" s="18"/>
    </row>
    <row r="30" spans="1:5">
      <c r="A30" s="23" t="s">
        <v>1</v>
      </c>
      <c r="B30" s="48" t="s">
        <v>2</v>
      </c>
      <c r="C30" s="53">
        <v>81716499</v>
      </c>
      <c r="D30" s="53">
        <v>82177395</v>
      </c>
      <c r="E30" s="18"/>
    </row>
    <row r="31" spans="1:5">
      <c r="A31" s="23" t="s">
        <v>3</v>
      </c>
      <c r="B31" s="48" t="s">
        <v>2</v>
      </c>
      <c r="C31" s="53">
        <v>30060062</v>
      </c>
      <c r="D31" s="53">
        <v>29422595</v>
      </c>
      <c r="E31" s="18"/>
    </row>
    <row r="32" spans="1:5">
      <c r="A32" s="23" t="s">
        <v>4</v>
      </c>
      <c r="B32" s="48" t="s">
        <v>68</v>
      </c>
      <c r="C32" s="53">
        <v>229114</v>
      </c>
      <c r="D32" s="53">
        <v>230501.29</v>
      </c>
      <c r="E32" s="18"/>
    </row>
    <row r="33" spans="1:5">
      <c r="A33" s="23" t="s">
        <v>6</v>
      </c>
      <c r="B33" s="48" t="s">
        <v>5</v>
      </c>
      <c r="C33" s="53">
        <v>529</v>
      </c>
      <c r="D33" s="53">
        <v>517</v>
      </c>
      <c r="E33" s="18"/>
    </row>
    <row r="34" spans="1:5">
      <c r="A34" s="23" t="s">
        <v>7</v>
      </c>
      <c r="B34" s="48" t="s">
        <v>5</v>
      </c>
      <c r="C34" s="53">
        <v>3152</v>
      </c>
      <c r="D34" s="53">
        <v>2923</v>
      </c>
      <c r="E34" s="18"/>
    </row>
    <row r="35" spans="1:5">
      <c r="A35" s="23" t="s">
        <v>8</v>
      </c>
      <c r="B35" s="48" t="s">
        <v>2</v>
      </c>
      <c r="C35" s="53">
        <v>605298</v>
      </c>
      <c r="D35" s="53">
        <v>586438</v>
      </c>
      <c r="E35" s="18"/>
    </row>
    <row r="36" spans="1:5" ht="15.75" thickBot="1">
      <c r="A36" s="23"/>
      <c r="B36" s="48"/>
      <c r="C36" s="52"/>
      <c r="D36" s="52"/>
      <c r="E36" s="18"/>
    </row>
    <row r="37" spans="1:5" ht="15.75" thickBot="1">
      <c r="A37" s="75" t="s">
        <v>82</v>
      </c>
      <c r="B37" s="76"/>
      <c r="C37" s="76"/>
      <c r="D37" s="77"/>
      <c r="E37" s="4"/>
    </row>
    <row r="38" spans="1:5" ht="15.75" thickBot="1">
      <c r="A38" s="8" t="s">
        <v>75</v>
      </c>
      <c r="B38" s="8" t="s">
        <v>67</v>
      </c>
      <c r="C38" s="67">
        <v>2018</v>
      </c>
      <c r="D38" s="67">
        <v>2019</v>
      </c>
      <c r="E38" s="18"/>
    </row>
    <row r="39" spans="1:5">
      <c r="A39" s="23" t="s">
        <v>1</v>
      </c>
      <c r="B39" s="48" t="s">
        <v>2</v>
      </c>
      <c r="C39" s="52">
        <f t="shared" ref="C39:D44" si="0">ROUND(C30*1.0457,2)</f>
        <v>85450943</v>
      </c>
      <c r="D39" s="52">
        <f t="shared" si="0"/>
        <v>85932901.950000003</v>
      </c>
      <c r="E39" s="18"/>
    </row>
    <row r="40" spans="1:5">
      <c r="A40" s="23" t="s">
        <v>3</v>
      </c>
      <c r="B40" s="48" t="s">
        <v>2</v>
      </c>
      <c r="C40" s="52">
        <f t="shared" si="0"/>
        <v>31433806.829999998</v>
      </c>
      <c r="D40" s="52">
        <f t="shared" si="0"/>
        <v>30767207.59</v>
      </c>
      <c r="E40" s="18"/>
    </row>
    <row r="41" spans="1:5">
      <c r="A41" s="23" t="s">
        <v>4</v>
      </c>
      <c r="B41" s="48" t="s">
        <v>68</v>
      </c>
      <c r="C41" s="52">
        <f t="shared" si="0"/>
        <v>239584.51</v>
      </c>
      <c r="D41" s="52">
        <f t="shared" si="0"/>
        <v>241035.2</v>
      </c>
      <c r="E41" s="18"/>
    </row>
    <row r="42" spans="1:5">
      <c r="A42" s="23" t="s">
        <v>6</v>
      </c>
      <c r="B42" s="48" t="s">
        <v>5</v>
      </c>
      <c r="C42" s="52">
        <f t="shared" si="0"/>
        <v>553.17999999999995</v>
      </c>
      <c r="D42" s="52">
        <f t="shared" si="0"/>
        <v>540.63</v>
      </c>
      <c r="E42" s="18"/>
    </row>
    <row r="43" spans="1:5">
      <c r="A43" s="23" t="s">
        <v>7</v>
      </c>
      <c r="B43" s="48" t="s">
        <v>5</v>
      </c>
      <c r="C43" s="52">
        <f t="shared" si="0"/>
        <v>3296.05</v>
      </c>
      <c r="D43" s="52">
        <f t="shared" si="0"/>
        <v>3056.58</v>
      </c>
      <c r="E43" s="18"/>
    </row>
    <row r="44" spans="1:5">
      <c r="A44" s="23" t="s">
        <v>8</v>
      </c>
      <c r="B44" s="48" t="s">
        <v>2</v>
      </c>
      <c r="C44" s="52">
        <f t="shared" si="0"/>
        <v>632960.12</v>
      </c>
      <c r="D44" s="52">
        <f t="shared" si="0"/>
        <v>613238.22</v>
      </c>
      <c r="E44" s="18"/>
    </row>
    <row r="45" spans="1:5" ht="15.75" thickBot="1">
      <c r="A45" s="18"/>
      <c r="B45" s="18"/>
      <c r="C45" s="18"/>
      <c r="D45" s="18"/>
      <c r="E45" s="18"/>
    </row>
    <row r="46" spans="1:5" ht="15.75" thickBot="1">
      <c r="A46" s="75" t="s">
        <v>80</v>
      </c>
      <c r="B46" s="76"/>
      <c r="C46" s="76"/>
      <c r="D46" s="77"/>
      <c r="E46" s="18"/>
    </row>
    <row r="47" spans="1:5" ht="15.75" thickBot="1">
      <c r="A47" s="8" t="s">
        <v>75</v>
      </c>
      <c r="B47" s="8">
        <v>2018</v>
      </c>
      <c r="C47" s="8">
        <v>2019</v>
      </c>
      <c r="D47" s="8" t="s">
        <v>24</v>
      </c>
      <c r="E47" s="61"/>
    </row>
    <row r="48" spans="1:5">
      <c r="A48" s="23" t="s">
        <v>1</v>
      </c>
      <c r="B48" s="51">
        <f>ROUND(((C9/12*4)+(D9/12*8))*C39,2)</f>
        <v>68360.75</v>
      </c>
      <c r="C48" s="51">
        <f>ROUND(((D9/12*4)+(E9/12*8))*D39,2)</f>
        <v>68746.320000000007</v>
      </c>
      <c r="D48" s="10">
        <f>SUM(B48:C48)</f>
        <v>137107.07</v>
      </c>
      <c r="E48" s="61"/>
    </row>
    <row r="49" spans="1:5">
      <c r="A49" s="23" t="s">
        <v>3</v>
      </c>
      <c r="B49" s="51">
        <f>ROUND(((C10/12*4)+(D10/12*8))*C40,2)</f>
        <v>22003.66</v>
      </c>
      <c r="C49" s="51">
        <f>ROUND(((D10/12*4)+(E10/12*8))*D40,2)</f>
        <v>21537.05</v>
      </c>
      <c r="D49" s="10">
        <f t="shared" ref="D49:D53" si="1">SUM(B49:C49)</f>
        <v>43540.71</v>
      </c>
      <c r="E49" s="61"/>
    </row>
    <row r="50" spans="1:5">
      <c r="A50" s="23" t="s">
        <v>4</v>
      </c>
      <c r="B50" s="51">
        <f>ROUND(((C11/12*4)+(D11/12*8))*C41,2)</f>
        <v>66772.2</v>
      </c>
      <c r="C50" s="51">
        <f>ROUND(((D11/12*4)+(E11/12*8))*D41,2)</f>
        <v>67176.509999999995</v>
      </c>
      <c r="D50" s="10">
        <f t="shared" si="1"/>
        <v>133948.71</v>
      </c>
      <c r="E50" s="61"/>
    </row>
    <row r="51" spans="1:5">
      <c r="A51" s="23" t="s">
        <v>6</v>
      </c>
      <c r="B51" s="51">
        <f>ROUND(((C12/12*4)+(D12/12*8))*C42,2)</f>
        <v>121.7</v>
      </c>
      <c r="C51" s="51">
        <f>ROUND(((D12/12*4)+(E12/12*8))*D42,2)</f>
        <v>118.94</v>
      </c>
      <c r="D51" s="10">
        <f t="shared" si="1"/>
        <v>240.64</v>
      </c>
      <c r="E51" s="61"/>
    </row>
    <row r="52" spans="1:5">
      <c r="A52" s="23" t="s">
        <v>7</v>
      </c>
      <c r="B52" s="51">
        <f>ROUND(((C13/12*4)+(D13/12*8))*C43,2)</f>
        <v>710.3</v>
      </c>
      <c r="C52" s="51">
        <f>ROUND(((D13/12*4)+(E13/12*8))*D43,2)</f>
        <v>658.69</v>
      </c>
      <c r="D52" s="10">
        <f t="shared" si="1"/>
        <v>1368.99</v>
      </c>
      <c r="E52" s="61"/>
    </row>
    <row r="53" spans="1:5">
      <c r="A53" s="23" t="s">
        <v>8</v>
      </c>
      <c r="B53" s="9">
        <f>ROUND(((C14/12*4)+(D14/12*8))*C44,2)</f>
        <v>443.07</v>
      </c>
      <c r="C53" s="9">
        <f>ROUND(((D14/12*4)+(E14/12*8))*D44,2)</f>
        <v>429.27</v>
      </c>
      <c r="D53" s="59">
        <f t="shared" si="1"/>
        <v>872.33999999999992</v>
      </c>
      <c r="E53" s="61"/>
    </row>
    <row r="54" spans="1:5">
      <c r="A54" s="61"/>
      <c r="B54" s="61"/>
      <c r="C54" s="61"/>
      <c r="D54" s="61"/>
      <c r="E54" s="61"/>
    </row>
    <row r="55" spans="1:5">
      <c r="A55" s="23" t="s">
        <v>76</v>
      </c>
      <c r="B55" s="51">
        <f>SUM(B48:B53)</f>
        <v>158411.68</v>
      </c>
      <c r="C55" s="51">
        <f>SUM(C48:C53)</f>
        <v>158666.78</v>
      </c>
      <c r="D55" s="51">
        <f>SUM(D48:D53)</f>
        <v>317078.46000000002</v>
      </c>
      <c r="E55" s="61"/>
    </row>
    <row r="56" spans="1:5">
      <c r="A56" s="23" t="s">
        <v>77</v>
      </c>
      <c r="B56" s="56">
        <v>153746.42000000001</v>
      </c>
      <c r="C56" s="56">
        <v>150400.42000000001</v>
      </c>
      <c r="D56" s="59">
        <f t="shared" ref="D56" si="2">SUM(B56:C56)</f>
        <v>304146.84000000003</v>
      </c>
      <c r="E56" s="61"/>
    </row>
    <row r="57" spans="1:5">
      <c r="A57" s="61"/>
      <c r="B57" s="61"/>
      <c r="C57" s="61"/>
      <c r="D57" s="61"/>
      <c r="E57" s="61"/>
    </row>
    <row r="58" spans="1:5" ht="15.75" thickBot="1">
      <c r="A58" s="23" t="s">
        <v>78</v>
      </c>
      <c r="B58" s="57">
        <f>B55-B56</f>
        <v>4665.2599999999802</v>
      </c>
      <c r="C58" s="57">
        <f>C55-C56</f>
        <v>8266.359999999986</v>
      </c>
      <c r="D58" s="57">
        <f>D55-D56</f>
        <v>12931.619999999995</v>
      </c>
      <c r="E58" s="61"/>
    </row>
    <row r="59" spans="1:5" ht="15.75" thickBot="1">
      <c r="A59" s="23" t="s">
        <v>79</v>
      </c>
      <c r="B59" s="58">
        <f>B58/B56</f>
        <v>3.034386101477992E-2</v>
      </c>
      <c r="C59" s="58">
        <f>C58/C56</f>
        <v>5.4962346514723731E-2</v>
      </c>
      <c r="D59" s="58">
        <f>D58/D56</f>
        <v>4.2517686522733543E-2</v>
      </c>
      <c r="E59" s="61"/>
    </row>
    <row r="60" spans="1:5">
      <c r="A60" s="61"/>
      <c r="B60" s="61"/>
      <c r="C60" s="61"/>
      <c r="D60" s="61"/>
      <c r="E60" s="61"/>
    </row>
    <row r="61" spans="1:5">
      <c r="A61" s="23" t="s">
        <v>83</v>
      </c>
      <c r="B61" s="61"/>
      <c r="C61" s="61"/>
      <c r="D61" s="61"/>
      <c r="E61" s="61"/>
    </row>
    <row r="62" spans="1:5" ht="15.75" thickBot="1"/>
    <row r="63" spans="1:5" ht="15.75" thickBot="1">
      <c r="A63" s="75" t="s">
        <v>84</v>
      </c>
      <c r="B63" s="76"/>
      <c r="C63" s="76"/>
      <c r="D63" s="76"/>
      <c r="E63" s="77"/>
    </row>
    <row r="64" spans="1:5" ht="15.75" thickBot="1">
      <c r="A64" s="61"/>
      <c r="B64" s="61"/>
      <c r="C64" s="61"/>
      <c r="D64" s="61"/>
      <c r="E64" s="61"/>
    </row>
    <row r="65" spans="1:5" ht="15.75" thickBot="1">
      <c r="A65" s="68" t="s">
        <v>27</v>
      </c>
      <c r="B65" s="69"/>
      <c r="C65" s="70"/>
      <c r="D65" s="29"/>
      <c r="E65" s="29"/>
    </row>
    <row r="66" spans="1:5" ht="15.75" thickBot="1">
      <c r="A66" s="8" t="s">
        <v>85</v>
      </c>
      <c r="B66" s="62" t="s">
        <v>86</v>
      </c>
      <c r="C66" s="8" t="s">
        <v>87</v>
      </c>
      <c r="D66" s="28"/>
      <c r="E66" s="61"/>
    </row>
    <row r="67" spans="1:5">
      <c r="A67" s="72">
        <v>2018</v>
      </c>
      <c r="B67" s="60" t="s">
        <v>12</v>
      </c>
      <c r="C67" s="64">
        <v>57664.08</v>
      </c>
      <c r="D67" s="61"/>
      <c r="E67" s="61"/>
    </row>
    <row r="68" spans="1:5">
      <c r="A68" s="73"/>
      <c r="B68" s="60" t="s">
        <v>13</v>
      </c>
      <c r="C68" s="64">
        <v>46080.53</v>
      </c>
      <c r="D68" s="61"/>
      <c r="E68" s="61"/>
    </row>
    <row r="69" spans="1:5">
      <c r="A69" s="73"/>
      <c r="B69" s="60" t="s">
        <v>14</v>
      </c>
      <c r="C69" s="64">
        <v>38413.279999999999</v>
      </c>
      <c r="D69" s="61"/>
      <c r="E69" s="61"/>
    </row>
    <row r="70" spans="1:5">
      <c r="A70" s="73"/>
      <c r="B70" s="60" t="s">
        <v>15</v>
      </c>
      <c r="C70" s="64">
        <v>34882.49</v>
      </c>
      <c r="D70" s="61"/>
      <c r="E70" s="61"/>
    </row>
    <row r="71" spans="1:5">
      <c r="A71" s="73"/>
      <c r="B71" s="60" t="s">
        <v>16</v>
      </c>
      <c r="C71" s="64">
        <v>35225.21</v>
      </c>
      <c r="D71" s="61"/>
      <c r="E71" s="61"/>
    </row>
    <row r="72" spans="1:5">
      <c r="A72" s="73"/>
      <c r="B72" s="60" t="s">
        <v>17</v>
      </c>
      <c r="C72" s="64">
        <v>43586.73</v>
      </c>
      <c r="D72" s="61"/>
      <c r="E72" s="61"/>
    </row>
    <row r="73" spans="1:5">
      <c r="A73" s="73"/>
      <c r="B73" s="60" t="s">
        <v>18</v>
      </c>
      <c r="C73" s="64">
        <v>56718.93</v>
      </c>
      <c r="D73" s="61"/>
      <c r="E73" s="61"/>
    </row>
    <row r="74" spans="1:5">
      <c r="A74" s="73"/>
      <c r="B74" s="60" t="s">
        <v>19</v>
      </c>
      <c r="C74" s="64">
        <v>49421.07</v>
      </c>
      <c r="D74" s="61"/>
      <c r="E74" s="61"/>
    </row>
    <row r="75" spans="1:5">
      <c r="A75" s="73"/>
      <c r="B75" s="60" t="s">
        <v>20</v>
      </c>
      <c r="C75" s="64">
        <v>46999.4</v>
      </c>
      <c r="D75" s="61"/>
      <c r="E75" s="61"/>
    </row>
    <row r="76" spans="1:5">
      <c r="A76" s="73"/>
      <c r="B76" s="60" t="s">
        <v>21</v>
      </c>
      <c r="C76" s="64">
        <v>38531.47</v>
      </c>
      <c r="D76" s="61"/>
      <c r="E76" s="61"/>
    </row>
    <row r="77" spans="1:5">
      <c r="A77" s="73"/>
      <c r="B77" s="60" t="s">
        <v>22</v>
      </c>
      <c r="C77" s="64">
        <v>49421.51</v>
      </c>
      <c r="D77" s="61"/>
      <c r="E77" s="61"/>
    </row>
    <row r="78" spans="1:5">
      <c r="A78" s="73"/>
      <c r="B78" s="60" t="s">
        <v>23</v>
      </c>
      <c r="C78" s="64">
        <v>46605.89</v>
      </c>
      <c r="D78" s="61"/>
      <c r="E78" s="61"/>
    </row>
    <row r="79" spans="1:5">
      <c r="A79" s="74">
        <v>2019</v>
      </c>
      <c r="B79" s="60" t="s">
        <v>12</v>
      </c>
      <c r="C79" s="64">
        <v>56072.28</v>
      </c>
      <c r="D79" s="61"/>
      <c r="E79" s="61"/>
    </row>
    <row r="80" spans="1:5">
      <c r="A80" s="74"/>
      <c r="B80" s="60" t="s">
        <v>13</v>
      </c>
      <c r="C80" s="64">
        <v>49340.08</v>
      </c>
      <c r="D80" s="61"/>
      <c r="E80" s="61"/>
    </row>
    <row r="81" spans="1:5">
      <c r="A81" s="74"/>
      <c r="B81" s="60" t="s">
        <v>14</v>
      </c>
      <c r="C81" s="64">
        <v>38330.050000000003</v>
      </c>
      <c r="D81" s="61"/>
      <c r="E81" s="61"/>
    </row>
    <row r="82" spans="1:5">
      <c r="A82" s="74"/>
      <c r="B82" s="60" t="s">
        <v>15</v>
      </c>
      <c r="C82" s="64">
        <v>39971.93</v>
      </c>
      <c r="D82" s="61"/>
      <c r="E82" s="61"/>
    </row>
    <row r="83" spans="1:5">
      <c r="A83" s="74"/>
      <c r="B83" s="60" t="s">
        <v>16</v>
      </c>
      <c r="C83" s="64">
        <v>39785.49</v>
      </c>
      <c r="D83" s="61"/>
      <c r="E83" s="61"/>
    </row>
    <row r="84" spans="1:5">
      <c r="A84" s="74"/>
      <c r="B84" s="60" t="s">
        <v>17</v>
      </c>
      <c r="C84" s="64">
        <v>37528.47</v>
      </c>
      <c r="D84" s="61"/>
      <c r="E84" s="61"/>
    </row>
    <row r="85" spans="1:5">
      <c r="A85" s="74"/>
      <c r="B85" s="60" t="s">
        <v>18</v>
      </c>
      <c r="C85" s="64">
        <v>46457.13</v>
      </c>
      <c r="D85" s="61"/>
      <c r="E85" s="61"/>
    </row>
    <row r="86" spans="1:5">
      <c r="A86" s="74"/>
      <c r="B86" s="60" t="s">
        <v>19</v>
      </c>
      <c r="C86" s="64">
        <v>40718.39</v>
      </c>
      <c r="D86" s="61"/>
      <c r="E86" s="61"/>
    </row>
    <row r="87" spans="1:5">
      <c r="A87" s="74"/>
      <c r="B87" s="60" t="s">
        <v>20</v>
      </c>
      <c r="C87" s="64">
        <v>34723.5</v>
      </c>
      <c r="D87" s="61"/>
      <c r="E87" s="61"/>
    </row>
    <row r="88" spans="1:5">
      <c r="A88" s="74"/>
      <c r="B88" s="60" t="s">
        <v>21</v>
      </c>
      <c r="C88" s="64">
        <v>34841.839999999997</v>
      </c>
      <c r="D88" s="61"/>
      <c r="E88" s="61"/>
    </row>
    <row r="89" spans="1:5">
      <c r="A89" s="74"/>
      <c r="B89" s="60" t="s">
        <v>22</v>
      </c>
      <c r="C89" s="64">
        <v>42626.02</v>
      </c>
      <c r="D89" s="61"/>
      <c r="E89" s="61"/>
    </row>
    <row r="90" spans="1:5">
      <c r="A90" s="74"/>
      <c r="B90" s="60" t="s">
        <v>23</v>
      </c>
      <c r="C90" s="65">
        <v>46596.85</v>
      </c>
      <c r="D90" s="61"/>
      <c r="E90" s="61"/>
    </row>
    <row r="91" spans="1:5">
      <c r="A91" s="61"/>
      <c r="B91" s="61"/>
      <c r="C91" s="61"/>
      <c r="D91" s="61"/>
      <c r="E91" s="61"/>
    </row>
    <row r="92" spans="1:5" ht="15.75" thickBot="1">
      <c r="A92" s="66" t="s">
        <v>88</v>
      </c>
      <c r="B92" s="61"/>
      <c r="C92" s="57">
        <f>SUM(C67:C90)</f>
        <v>1050542.6200000001</v>
      </c>
      <c r="D92" s="61"/>
      <c r="E92" s="61"/>
    </row>
    <row r="93" spans="1:5" ht="15.75" thickBot="1">
      <c r="A93" s="61"/>
      <c r="B93" s="61"/>
      <c r="C93" s="61"/>
      <c r="D93" s="61"/>
      <c r="E93" s="61"/>
    </row>
    <row r="94" spans="1:5" ht="15.75" thickBot="1">
      <c r="A94" s="68" t="s">
        <v>89</v>
      </c>
      <c r="B94" s="69"/>
      <c r="C94" s="69"/>
      <c r="D94" s="69"/>
      <c r="E94" s="70"/>
    </row>
    <row r="95" spans="1:5">
      <c r="A95" s="61"/>
      <c r="B95" s="61"/>
      <c r="C95" s="61"/>
      <c r="D95" s="61"/>
      <c r="E95" s="61"/>
    </row>
    <row r="96" spans="1:5">
      <c r="A96" s="61" t="s">
        <v>88</v>
      </c>
      <c r="B96" s="10">
        <f>C92</f>
        <v>1050542.6200000001</v>
      </c>
      <c r="C96" s="61"/>
      <c r="D96" s="61"/>
      <c r="E96" s="61"/>
    </row>
    <row r="97" spans="1:5">
      <c r="A97" s="61" t="s">
        <v>90</v>
      </c>
      <c r="B97" s="59">
        <f>D56</f>
        <v>304146.84000000003</v>
      </c>
      <c r="C97" s="61"/>
      <c r="D97" s="61"/>
      <c r="E97" s="61"/>
    </row>
    <row r="98" spans="1:5">
      <c r="A98" s="61"/>
      <c r="B98" s="61"/>
      <c r="C98" s="61"/>
      <c r="D98" s="61"/>
      <c r="E98" s="61"/>
    </row>
    <row r="99" spans="1:5">
      <c r="A99" s="61" t="s">
        <v>92</v>
      </c>
      <c r="B99" s="10">
        <f>B96-B97</f>
        <v>746395.78</v>
      </c>
      <c r="C99" s="61"/>
      <c r="D99" s="61"/>
      <c r="E99" s="61"/>
    </row>
    <row r="100" spans="1:5">
      <c r="A100" s="61" t="s">
        <v>121</v>
      </c>
      <c r="B100" s="56">
        <v>744012</v>
      </c>
      <c r="C100" s="61"/>
      <c r="D100" s="61"/>
      <c r="E100" s="61"/>
    </row>
    <row r="101" spans="1:5">
      <c r="A101" s="61"/>
      <c r="B101" s="61"/>
      <c r="C101" s="61"/>
      <c r="D101" s="61"/>
      <c r="E101" s="61"/>
    </row>
    <row r="102" spans="1:5" ht="15.75" thickBot="1">
      <c r="A102" s="61" t="s">
        <v>25</v>
      </c>
      <c r="B102" s="63">
        <f>B99-B100</f>
        <v>2383.7800000000279</v>
      </c>
      <c r="C102" s="61"/>
      <c r="D102" s="61"/>
      <c r="E102" s="61"/>
    </row>
    <row r="103" spans="1:5" ht="15.75" thickBot="1">
      <c r="A103" s="61" t="s">
        <v>94</v>
      </c>
      <c r="B103" s="58">
        <f>B102/B97</f>
        <v>7.8375958139168169E-3</v>
      </c>
      <c r="C103" s="61"/>
      <c r="D103" s="61"/>
      <c r="E103" s="61"/>
    </row>
    <row r="104" spans="1:5">
      <c r="A104" s="61"/>
      <c r="B104" s="61"/>
      <c r="C104" s="61"/>
      <c r="D104" s="61"/>
      <c r="E104" s="61"/>
    </row>
    <row r="105" spans="1:5">
      <c r="A105" s="61" t="s">
        <v>93</v>
      </c>
      <c r="B105" s="61"/>
      <c r="C105" s="61"/>
      <c r="D105" s="61"/>
      <c r="E105" s="61"/>
    </row>
  </sheetData>
  <mergeCells count="15">
    <mergeCell ref="A79:A90"/>
    <mergeCell ref="A94:E94"/>
    <mergeCell ref="A37:D37"/>
    <mergeCell ref="A46:D46"/>
    <mergeCell ref="A63:E63"/>
    <mergeCell ref="A65:C65"/>
    <mergeCell ref="A67:A78"/>
    <mergeCell ref="A5:E5"/>
    <mergeCell ref="A7:E7"/>
    <mergeCell ref="A16:E16"/>
    <mergeCell ref="A26:E26"/>
    <mergeCell ref="A28:D28"/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>
      <selection activeCell="F118" sqref="F118"/>
    </sheetView>
  </sheetViews>
  <sheetFormatPr defaultRowHeight="15"/>
  <cols>
    <col min="1" max="1" width="37.42578125" customWidth="1"/>
    <col min="2" max="5" width="30.7109375" customWidth="1"/>
    <col min="9" max="9" width="30.7109375" customWidth="1"/>
    <col min="13" max="13" width="30.7109375" customWidth="1"/>
  </cols>
  <sheetData>
    <row r="1" spans="1:5">
      <c r="A1" s="71" t="s">
        <v>0</v>
      </c>
      <c r="B1" s="71"/>
      <c r="C1" s="71"/>
      <c r="D1" s="71"/>
      <c r="E1" s="71"/>
    </row>
    <row r="2" spans="1:5">
      <c r="A2" s="71" t="s">
        <v>71</v>
      </c>
      <c r="B2" s="71"/>
      <c r="C2" s="71"/>
      <c r="D2" s="71"/>
      <c r="E2" s="71"/>
    </row>
    <row r="3" spans="1:5">
      <c r="A3" s="71" t="s">
        <v>64</v>
      </c>
      <c r="B3" s="71"/>
      <c r="C3" s="71"/>
      <c r="D3" s="71"/>
      <c r="E3" s="71"/>
    </row>
    <row r="4" spans="1:5" ht="15.75" thickBot="1">
      <c r="A4" s="18"/>
      <c r="B4" s="18"/>
      <c r="C4" s="18"/>
      <c r="D4" s="18"/>
      <c r="E4" s="18"/>
    </row>
    <row r="5" spans="1:5" ht="15.75" thickBot="1">
      <c r="A5" s="68" t="s">
        <v>40</v>
      </c>
      <c r="B5" s="69"/>
      <c r="C5" s="69"/>
      <c r="D5" s="69"/>
      <c r="E5" s="70"/>
    </row>
    <row r="6" spans="1:5">
      <c r="A6" s="18"/>
      <c r="B6" s="18"/>
      <c r="C6" s="18"/>
      <c r="D6" s="18"/>
      <c r="E6" s="18"/>
    </row>
    <row r="7" spans="1:5">
      <c r="A7" s="22" t="s">
        <v>33</v>
      </c>
      <c r="B7" s="18"/>
      <c r="C7" s="18"/>
      <c r="D7" s="22" t="s">
        <v>61</v>
      </c>
      <c r="E7" s="18"/>
    </row>
    <row r="8" spans="1:5">
      <c r="A8" s="23" t="s">
        <v>1</v>
      </c>
      <c r="B8" s="39">
        <v>3.2000000000000002E-3</v>
      </c>
      <c r="C8" s="18"/>
      <c r="D8" s="23" t="s">
        <v>1</v>
      </c>
      <c r="E8" s="39">
        <v>3.0000000000000001E-3</v>
      </c>
    </row>
    <row r="9" spans="1:5">
      <c r="A9" s="23" t="s">
        <v>3</v>
      </c>
      <c r="B9" s="39">
        <v>3.2000000000000002E-3</v>
      </c>
      <c r="C9" s="18"/>
      <c r="D9" s="23" t="s">
        <v>3</v>
      </c>
      <c r="E9" s="39">
        <v>3.0000000000000001E-3</v>
      </c>
    </row>
    <row r="10" spans="1:5">
      <c r="A10" s="23" t="s">
        <v>4</v>
      </c>
      <c r="B10" s="39">
        <v>3.2000000000000002E-3</v>
      </c>
      <c r="C10" s="18"/>
      <c r="D10" s="23" t="s">
        <v>4</v>
      </c>
      <c r="E10" s="39">
        <v>3.0000000000000001E-3</v>
      </c>
    </row>
    <row r="11" spans="1:5">
      <c r="A11" s="23" t="s">
        <v>6</v>
      </c>
      <c r="B11" s="39">
        <v>3.2000000000000002E-3</v>
      </c>
      <c r="C11" s="18"/>
      <c r="D11" s="23" t="s">
        <v>6</v>
      </c>
      <c r="E11" s="39">
        <v>3.0000000000000001E-3</v>
      </c>
    </row>
    <row r="12" spans="1:5">
      <c r="A12" s="23" t="s">
        <v>7</v>
      </c>
      <c r="B12" s="39">
        <v>3.2000000000000002E-3</v>
      </c>
      <c r="C12" s="18"/>
      <c r="D12" s="23" t="s">
        <v>7</v>
      </c>
      <c r="E12" s="39">
        <v>3.0000000000000001E-3</v>
      </c>
    </row>
    <row r="13" spans="1:5">
      <c r="A13" s="23" t="s">
        <v>8</v>
      </c>
      <c r="B13" s="39">
        <v>3.2000000000000002E-3</v>
      </c>
      <c r="C13" s="18"/>
      <c r="D13" s="23" t="s">
        <v>8</v>
      </c>
      <c r="E13" s="39">
        <v>3.0000000000000001E-3</v>
      </c>
    </row>
    <row r="14" spans="1:5">
      <c r="A14" s="18"/>
      <c r="B14" s="18"/>
      <c r="C14" s="18"/>
      <c r="D14" s="18"/>
      <c r="E14" s="18"/>
    </row>
    <row r="15" spans="1:5">
      <c r="A15" s="22" t="s">
        <v>60</v>
      </c>
      <c r="B15" s="18"/>
      <c r="C15" s="18"/>
      <c r="D15" s="22"/>
      <c r="E15" s="18"/>
    </row>
    <row r="16" spans="1:5">
      <c r="A16" s="23" t="s">
        <v>1</v>
      </c>
      <c r="B16" s="39">
        <v>3.2000000000000002E-3</v>
      </c>
      <c r="C16" s="18"/>
      <c r="D16" s="23"/>
      <c r="E16" s="34"/>
    </row>
    <row r="17" spans="1:5">
      <c r="A17" s="23" t="s">
        <v>3</v>
      </c>
      <c r="B17" s="39">
        <v>3.2000000000000002E-3</v>
      </c>
      <c r="C17" s="18"/>
      <c r="D17" s="23"/>
      <c r="E17" s="34"/>
    </row>
    <row r="18" spans="1:5">
      <c r="A18" s="23" t="s">
        <v>4</v>
      </c>
      <c r="B18" s="39">
        <v>3.2000000000000002E-3</v>
      </c>
      <c r="C18" s="18"/>
      <c r="D18" s="23"/>
      <c r="E18" s="34"/>
    </row>
    <row r="19" spans="1:5">
      <c r="A19" s="23" t="s">
        <v>6</v>
      </c>
      <c r="B19" s="39">
        <v>3.2000000000000002E-3</v>
      </c>
      <c r="C19" s="18"/>
      <c r="D19" s="23"/>
      <c r="E19" s="34"/>
    </row>
    <row r="20" spans="1:5">
      <c r="A20" s="23" t="s">
        <v>7</v>
      </c>
      <c r="B20" s="39">
        <v>3.2000000000000002E-3</v>
      </c>
      <c r="C20" s="18"/>
      <c r="D20" s="23"/>
      <c r="E20" s="34"/>
    </row>
    <row r="21" spans="1:5">
      <c r="A21" s="23" t="s">
        <v>8</v>
      </c>
      <c r="B21" s="39">
        <v>3.2000000000000002E-3</v>
      </c>
      <c r="C21" s="18"/>
      <c r="D21" s="23"/>
      <c r="E21" s="34"/>
    </row>
    <row r="22" spans="1:5">
      <c r="A22" s="18"/>
      <c r="B22" s="18"/>
      <c r="C22" s="18"/>
      <c r="D22" s="18"/>
      <c r="E22" s="18"/>
    </row>
    <row r="23" spans="1:5">
      <c r="A23" s="22" t="s">
        <v>35</v>
      </c>
      <c r="B23" s="18"/>
      <c r="C23" s="18"/>
      <c r="D23" s="22" t="s">
        <v>63</v>
      </c>
      <c r="E23" s="18"/>
    </row>
    <row r="24" spans="1:5">
      <c r="A24" s="23" t="s">
        <v>1</v>
      </c>
      <c r="B24" s="39">
        <v>2.0999999999999999E-3</v>
      </c>
      <c r="C24" s="18"/>
      <c r="D24" s="23" t="s">
        <v>1</v>
      </c>
      <c r="E24" s="39">
        <v>5.0000000000000001E-4</v>
      </c>
    </row>
    <row r="25" spans="1:5">
      <c r="A25" s="23" t="s">
        <v>3</v>
      </c>
      <c r="B25" s="39">
        <v>2.0999999999999999E-3</v>
      </c>
      <c r="C25" s="18"/>
      <c r="D25" s="23" t="s">
        <v>3</v>
      </c>
      <c r="E25" s="39">
        <v>5.0000000000000001E-4</v>
      </c>
    </row>
    <row r="26" spans="1:5">
      <c r="A26" s="23" t="s">
        <v>4</v>
      </c>
      <c r="B26" s="39">
        <v>2.0999999999999999E-3</v>
      </c>
      <c r="C26" s="18"/>
      <c r="D26" s="23" t="s">
        <v>4</v>
      </c>
      <c r="E26" s="39">
        <v>5.0000000000000001E-4</v>
      </c>
    </row>
    <row r="27" spans="1:5">
      <c r="A27" s="23" t="s">
        <v>6</v>
      </c>
      <c r="B27" s="39">
        <v>2.0999999999999999E-3</v>
      </c>
      <c r="C27" s="18"/>
      <c r="D27" s="23" t="s">
        <v>6</v>
      </c>
      <c r="E27" s="39">
        <v>5.0000000000000001E-4</v>
      </c>
    </row>
    <row r="28" spans="1:5">
      <c r="A28" s="23" t="s">
        <v>7</v>
      </c>
      <c r="B28" s="39">
        <v>2.0999999999999999E-3</v>
      </c>
      <c r="C28" s="18"/>
      <c r="D28" s="23" t="s">
        <v>7</v>
      </c>
      <c r="E28" s="39">
        <v>5.0000000000000001E-4</v>
      </c>
    </row>
    <row r="29" spans="1:5">
      <c r="A29" s="23" t="s">
        <v>8</v>
      </c>
      <c r="B29" s="39">
        <v>2.0999999999999999E-3</v>
      </c>
      <c r="C29" s="18"/>
      <c r="D29" s="23" t="s">
        <v>8</v>
      </c>
      <c r="E29" s="39">
        <v>5.0000000000000001E-4</v>
      </c>
    </row>
    <row r="30" spans="1:5">
      <c r="A30" s="18"/>
      <c r="B30" s="18"/>
      <c r="C30" s="18"/>
      <c r="D30" s="18"/>
      <c r="E30" s="18"/>
    </row>
    <row r="31" spans="1:5">
      <c r="A31" s="22" t="s">
        <v>62</v>
      </c>
      <c r="B31" s="18"/>
      <c r="C31" s="18"/>
    </row>
    <row r="32" spans="1:5">
      <c r="A32" s="23" t="s">
        <v>1</v>
      </c>
      <c r="B32" s="39">
        <v>2.9999999999999997E-4</v>
      </c>
      <c r="C32" s="18"/>
    </row>
    <row r="33" spans="1:5">
      <c r="A33" s="23" t="s">
        <v>3</v>
      </c>
      <c r="B33" s="39">
        <v>2.9999999999999997E-4</v>
      </c>
      <c r="C33" s="18"/>
    </row>
    <row r="34" spans="1:5">
      <c r="A34" s="23" t="s">
        <v>4</v>
      </c>
      <c r="B34" s="39">
        <v>2.9999999999999997E-4</v>
      </c>
      <c r="C34" s="18"/>
    </row>
    <row r="35" spans="1:5">
      <c r="A35" s="23" t="s">
        <v>6</v>
      </c>
      <c r="B35" s="39">
        <v>2.9999999999999997E-4</v>
      </c>
      <c r="C35" s="18"/>
    </row>
    <row r="36" spans="1:5">
      <c r="A36" s="23" t="s">
        <v>7</v>
      </c>
      <c r="B36" s="39">
        <v>2.9999999999999997E-4</v>
      </c>
      <c r="C36" s="18"/>
    </row>
    <row r="37" spans="1:5">
      <c r="A37" s="23" t="s">
        <v>8</v>
      </c>
      <c r="B37" s="39">
        <v>2.9999999999999997E-4</v>
      </c>
      <c r="C37" s="18"/>
    </row>
    <row r="38" spans="1:5" ht="15.75" thickBot="1">
      <c r="A38" s="18"/>
      <c r="B38" s="18"/>
      <c r="C38" s="18"/>
      <c r="D38" s="18"/>
      <c r="E38" s="18"/>
    </row>
    <row r="39" spans="1:5" ht="15.75" thickBot="1">
      <c r="A39" s="18"/>
      <c r="B39" s="68" t="s">
        <v>46</v>
      </c>
      <c r="C39" s="69"/>
      <c r="D39" s="70"/>
      <c r="E39" s="18"/>
    </row>
    <row r="40" spans="1:5">
      <c r="A40" s="18"/>
      <c r="B40" s="11">
        <v>2018</v>
      </c>
      <c r="C40" s="11">
        <v>2019</v>
      </c>
      <c r="D40" s="11"/>
      <c r="E40" s="18"/>
    </row>
    <row r="41" spans="1:5">
      <c r="A41" s="24" t="s">
        <v>45</v>
      </c>
      <c r="B41" s="25">
        <f>ROUND(($B$16/12*8)+($B$8/12*4),4)</f>
        <v>3.2000000000000002E-3</v>
      </c>
      <c r="C41" s="25">
        <f>ROUND(($E$8/12*8)+($B$16/12*4),4)</f>
        <v>3.0999999999999999E-3</v>
      </c>
      <c r="D41" s="25"/>
      <c r="E41" s="18"/>
    </row>
    <row r="42" spans="1:5">
      <c r="A42" s="24" t="s">
        <v>37</v>
      </c>
      <c r="B42" s="25">
        <f>ROUND(($B$32/12*8)+($B$24/12*4),4)</f>
        <v>8.9999999999999998E-4</v>
      </c>
      <c r="C42" s="25">
        <f>ROUND(($E$24/12*8)+($B$32/12*4),4)</f>
        <v>4.0000000000000002E-4</v>
      </c>
      <c r="D42" s="25"/>
      <c r="E42" s="18"/>
    </row>
    <row r="43" spans="1:5">
      <c r="A43" s="18"/>
      <c r="B43" s="18"/>
      <c r="C43" s="18"/>
      <c r="D43" s="18"/>
      <c r="E43" s="18"/>
    </row>
    <row r="44" spans="1:5" ht="15.75" thickBot="1">
      <c r="A44" s="18"/>
      <c r="B44" s="18"/>
      <c r="C44" s="18"/>
      <c r="D44" s="18"/>
      <c r="E44" s="18"/>
    </row>
    <row r="45" spans="1:5" ht="15.75" thickBot="1">
      <c r="A45" s="18"/>
      <c r="B45" s="68" t="s">
        <v>34</v>
      </c>
      <c r="C45" s="69"/>
      <c r="D45" s="70"/>
      <c r="E45" s="18"/>
    </row>
    <row r="46" spans="1:5">
      <c r="A46" s="18"/>
      <c r="B46" s="3">
        <v>2018</v>
      </c>
      <c r="C46" s="3">
        <v>2019</v>
      </c>
      <c r="D46" s="3"/>
      <c r="E46" s="18"/>
    </row>
    <row r="47" spans="1:5">
      <c r="A47" s="23" t="s">
        <v>28</v>
      </c>
      <c r="B47" s="37">
        <v>81716499</v>
      </c>
      <c r="C47" s="37">
        <v>82177395</v>
      </c>
      <c r="D47" s="35"/>
      <c r="E47" s="18"/>
    </row>
    <row r="48" spans="1:5">
      <c r="A48" s="23" t="s">
        <v>29</v>
      </c>
      <c r="B48" s="37">
        <v>30060062</v>
      </c>
      <c r="C48" s="37">
        <v>29422595</v>
      </c>
      <c r="D48" s="35"/>
      <c r="E48" s="18"/>
    </row>
    <row r="49" spans="1:5">
      <c r="A49" s="23" t="s">
        <v>31</v>
      </c>
      <c r="B49" s="37">
        <v>71502339</v>
      </c>
      <c r="C49" s="37">
        <v>70116063</v>
      </c>
      <c r="D49" s="35"/>
      <c r="E49" s="18"/>
    </row>
    <row r="50" spans="1:5">
      <c r="A50" s="23" t="s">
        <v>11</v>
      </c>
      <c r="B50" s="37">
        <v>203849</v>
      </c>
      <c r="C50" s="37">
        <v>202529</v>
      </c>
      <c r="D50" s="35"/>
      <c r="E50" s="18"/>
    </row>
    <row r="51" spans="1:5">
      <c r="A51" s="23" t="s">
        <v>32</v>
      </c>
      <c r="B51" s="37">
        <v>1110658</v>
      </c>
      <c r="C51" s="37">
        <v>1007908</v>
      </c>
      <c r="D51" s="35"/>
      <c r="E51" s="18"/>
    </row>
    <row r="52" spans="1:5">
      <c r="A52" s="23" t="s">
        <v>30</v>
      </c>
      <c r="B52" s="38">
        <v>605298</v>
      </c>
      <c r="C52" s="38">
        <v>586438</v>
      </c>
      <c r="D52" s="36"/>
      <c r="E52" s="18"/>
    </row>
    <row r="53" spans="1:5">
      <c r="A53" s="18"/>
      <c r="B53" s="18"/>
      <c r="C53" s="18"/>
      <c r="D53" s="18"/>
      <c r="E53" s="18"/>
    </row>
    <row r="54" spans="1:5" ht="15.75" thickBot="1">
      <c r="A54" s="24" t="s">
        <v>24</v>
      </c>
      <c r="B54" s="26">
        <f>SUM(B47:B52)</f>
        <v>185198705</v>
      </c>
      <c r="C54" s="26">
        <f>SUM(C47:C52)</f>
        <v>183512928</v>
      </c>
      <c r="D54" s="26"/>
      <c r="E54" s="18"/>
    </row>
    <row r="55" spans="1:5" ht="15.75" thickBot="1">
      <c r="A55" s="18"/>
      <c r="B55" s="18"/>
      <c r="C55" s="18"/>
      <c r="D55" s="18"/>
      <c r="E55" s="18"/>
    </row>
    <row r="56" spans="1:5" ht="15.75" thickBot="1">
      <c r="A56" s="18"/>
      <c r="B56" s="68" t="s">
        <v>43</v>
      </c>
      <c r="C56" s="69"/>
      <c r="D56" s="69"/>
      <c r="E56" s="70"/>
    </row>
    <row r="57" spans="1:5">
      <c r="A57" s="18"/>
      <c r="B57" s="3">
        <v>2018</v>
      </c>
      <c r="C57" s="3">
        <v>2019</v>
      </c>
      <c r="D57" s="3"/>
      <c r="E57" s="3" t="s">
        <v>24</v>
      </c>
    </row>
    <row r="58" spans="1:5">
      <c r="A58" s="23" t="s">
        <v>1</v>
      </c>
      <c r="B58" s="12">
        <f>B$41*B47</f>
        <v>261492.79680000001</v>
      </c>
      <c r="C58" s="12">
        <f t="shared" ref="B58:C63" si="0">C$41*C47</f>
        <v>254749.92449999999</v>
      </c>
      <c r="D58" s="12"/>
      <c r="E58" s="12">
        <f t="shared" ref="E58:E63" si="1">SUM(B58:D58)</f>
        <v>516242.72129999998</v>
      </c>
    </row>
    <row r="59" spans="1:5">
      <c r="A59" s="23" t="s">
        <v>3</v>
      </c>
      <c r="B59" s="12">
        <f t="shared" si="0"/>
        <v>96192.198400000008</v>
      </c>
      <c r="C59" s="12">
        <f t="shared" si="0"/>
        <v>91210.044500000004</v>
      </c>
      <c r="D59" s="12"/>
      <c r="E59" s="12">
        <f t="shared" si="1"/>
        <v>187402.24290000001</v>
      </c>
    </row>
    <row r="60" spans="1:5">
      <c r="A60" s="23" t="s">
        <v>4</v>
      </c>
      <c r="B60" s="12">
        <f t="shared" si="0"/>
        <v>228807.48480000001</v>
      </c>
      <c r="C60" s="12">
        <f t="shared" si="0"/>
        <v>217359.7953</v>
      </c>
      <c r="D60" s="12"/>
      <c r="E60" s="12">
        <f t="shared" si="1"/>
        <v>446167.28009999997</v>
      </c>
    </row>
    <row r="61" spans="1:5">
      <c r="A61" s="23" t="s">
        <v>6</v>
      </c>
      <c r="B61" s="12">
        <f t="shared" si="0"/>
        <v>652.31680000000006</v>
      </c>
      <c r="C61" s="12">
        <f t="shared" si="0"/>
        <v>627.83989999999994</v>
      </c>
      <c r="D61" s="12"/>
      <c r="E61" s="12">
        <f t="shared" si="1"/>
        <v>1280.1567</v>
      </c>
    </row>
    <row r="62" spans="1:5">
      <c r="A62" s="23" t="s">
        <v>7</v>
      </c>
      <c r="B62" s="12">
        <f t="shared" si="0"/>
        <v>3554.1056000000003</v>
      </c>
      <c r="C62" s="12">
        <f t="shared" si="0"/>
        <v>3124.5147999999999</v>
      </c>
      <c r="D62" s="12"/>
      <c r="E62" s="12">
        <f t="shared" si="1"/>
        <v>6678.6203999999998</v>
      </c>
    </row>
    <row r="63" spans="1:5">
      <c r="A63" s="23" t="s">
        <v>8</v>
      </c>
      <c r="B63" s="13">
        <f t="shared" si="0"/>
        <v>1936.9536000000001</v>
      </c>
      <c r="C63" s="13">
        <f t="shared" si="0"/>
        <v>1817.9577999999999</v>
      </c>
      <c r="D63" s="13"/>
      <c r="E63" s="13">
        <f t="shared" si="1"/>
        <v>3754.9114</v>
      </c>
    </row>
    <row r="64" spans="1:5">
      <c r="A64" s="18"/>
      <c r="B64" s="18"/>
      <c r="C64" s="18"/>
      <c r="D64" s="18"/>
      <c r="E64" s="18"/>
    </row>
    <row r="65" spans="1:5" ht="15.75" thickBot="1">
      <c r="A65" s="24" t="s">
        <v>9</v>
      </c>
      <c r="B65" s="6">
        <f>SUM(B58:B63)</f>
        <v>592635.85600000003</v>
      </c>
      <c r="C65" s="6">
        <f>SUM(C58:C63)</f>
        <v>568890.07679999992</v>
      </c>
      <c r="D65" s="6"/>
      <c r="E65" s="6">
        <f>SUM(E58:E63)</f>
        <v>1161525.9327999998</v>
      </c>
    </row>
    <row r="66" spans="1:5" ht="15.75" thickBot="1">
      <c r="A66" s="24"/>
      <c r="B66" s="19"/>
      <c r="C66" s="19"/>
      <c r="D66" s="19"/>
      <c r="E66" s="19"/>
    </row>
    <row r="67" spans="1:5" ht="15.75" thickBot="1">
      <c r="A67" s="18"/>
      <c r="B67" s="68" t="s">
        <v>42</v>
      </c>
      <c r="C67" s="69"/>
      <c r="D67" s="69"/>
      <c r="E67" s="70"/>
    </row>
    <row r="68" spans="1:5">
      <c r="A68" s="18"/>
      <c r="B68" s="3">
        <v>2018</v>
      </c>
      <c r="C68" s="3">
        <v>2019</v>
      </c>
      <c r="D68" s="3"/>
      <c r="E68" s="3" t="s">
        <v>24</v>
      </c>
    </row>
    <row r="69" spans="1:5">
      <c r="A69" s="23" t="s">
        <v>1</v>
      </c>
      <c r="B69" s="12">
        <f>B$42*B47</f>
        <v>73544.849099999992</v>
      </c>
      <c r="C69" s="12">
        <f t="shared" ref="B69:C74" si="2">C$42*C47</f>
        <v>32870.957999999999</v>
      </c>
      <c r="D69" s="12"/>
      <c r="E69" s="12">
        <f t="shared" ref="E69:E74" si="3">SUM(B69:D69)</f>
        <v>106415.80709999999</v>
      </c>
    </row>
    <row r="70" spans="1:5">
      <c r="A70" s="23" t="s">
        <v>3</v>
      </c>
      <c r="B70" s="12">
        <f t="shared" si="2"/>
        <v>27054.055799999998</v>
      </c>
      <c r="C70" s="12">
        <f t="shared" si="2"/>
        <v>11769.038</v>
      </c>
      <c r="D70" s="12"/>
      <c r="E70" s="12">
        <f t="shared" si="3"/>
        <v>38823.093800000002</v>
      </c>
    </row>
    <row r="71" spans="1:5">
      <c r="A71" s="23" t="s">
        <v>4</v>
      </c>
      <c r="B71" s="12">
        <f t="shared" si="2"/>
        <v>64352.105100000001</v>
      </c>
      <c r="C71" s="12">
        <f t="shared" si="2"/>
        <v>28046.425200000001</v>
      </c>
      <c r="D71" s="12"/>
      <c r="E71" s="12">
        <f t="shared" si="3"/>
        <v>92398.530299999999</v>
      </c>
    </row>
    <row r="72" spans="1:5">
      <c r="A72" s="23" t="s">
        <v>6</v>
      </c>
      <c r="B72" s="12">
        <f t="shared" si="2"/>
        <v>183.4641</v>
      </c>
      <c r="C72" s="12">
        <f t="shared" si="2"/>
        <v>81.011600000000001</v>
      </c>
      <c r="D72" s="12"/>
      <c r="E72" s="12">
        <f t="shared" si="3"/>
        <v>264.47570000000002</v>
      </c>
    </row>
    <row r="73" spans="1:5">
      <c r="A73" s="23" t="s">
        <v>7</v>
      </c>
      <c r="B73" s="12">
        <f t="shared" si="2"/>
        <v>999.59219999999993</v>
      </c>
      <c r="C73" s="12">
        <f t="shared" si="2"/>
        <v>403.16320000000002</v>
      </c>
      <c r="D73" s="12"/>
      <c r="E73" s="12">
        <f t="shared" si="3"/>
        <v>1402.7554</v>
      </c>
    </row>
    <row r="74" spans="1:5">
      <c r="A74" s="23" t="s">
        <v>8</v>
      </c>
      <c r="B74" s="13">
        <f t="shared" si="2"/>
        <v>544.76819999999998</v>
      </c>
      <c r="C74" s="13">
        <f t="shared" si="2"/>
        <v>234.57520000000002</v>
      </c>
      <c r="D74" s="13"/>
      <c r="E74" s="13">
        <f t="shared" si="3"/>
        <v>779.34339999999997</v>
      </c>
    </row>
    <row r="75" spans="1:5">
      <c r="A75" s="18"/>
      <c r="B75" s="18"/>
      <c r="C75" s="18"/>
      <c r="D75" s="18"/>
      <c r="E75" s="18"/>
    </row>
    <row r="76" spans="1:5" ht="15.75" thickBot="1">
      <c r="A76" s="24" t="s">
        <v>9</v>
      </c>
      <c r="B76" s="6">
        <f>SUM(B69:B74)</f>
        <v>166678.83450000003</v>
      </c>
      <c r="C76" s="6">
        <f>SUM(C69:C74)</f>
        <v>73405.171199999997</v>
      </c>
      <c r="D76" s="6"/>
      <c r="E76" s="6">
        <f>SUM(E69:E74)</f>
        <v>240084.00570000001</v>
      </c>
    </row>
    <row r="77" spans="1:5">
      <c r="A77" s="24"/>
      <c r="B77" s="19"/>
      <c r="C77" s="19"/>
      <c r="D77" s="19"/>
      <c r="E77" s="19"/>
    </row>
    <row r="78" spans="1:5">
      <c r="A78" s="24" t="s">
        <v>44</v>
      </c>
      <c r="B78" s="19">
        <f>B65+B76</f>
        <v>759314.69050000003</v>
      </c>
      <c r="C78" s="19">
        <f>C65+C76</f>
        <v>642295.24799999991</v>
      </c>
      <c r="D78" s="19"/>
      <c r="E78" s="19">
        <f>E65+E76</f>
        <v>1401609.9384999999</v>
      </c>
    </row>
    <row r="79" spans="1:5">
      <c r="A79" s="24" t="s">
        <v>10</v>
      </c>
      <c r="B79" s="40">
        <v>751484.95</v>
      </c>
      <c r="C79" s="40">
        <v>748407.93</v>
      </c>
      <c r="D79" s="40"/>
      <c r="E79" s="7">
        <f>SUM(B79:D79)</f>
        <v>1499892.88</v>
      </c>
    </row>
    <row r="80" spans="1:5">
      <c r="A80" s="24"/>
      <c r="B80" s="18"/>
      <c r="C80" s="18"/>
      <c r="D80" s="18"/>
      <c r="E80" s="18"/>
    </row>
    <row r="81" spans="1:5" ht="15.75" thickBot="1">
      <c r="A81" s="24" t="s">
        <v>25</v>
      </c>
      <c r="B81" s="20">
        <f>B78-B79</f>
        <v>7829.7405000000726</v>
      </c>
      <c r="C81" s="20">
        <f>C78-C79</f>
        <v>-106112.68200000015</v>
      </c>
      <c r="D81" s="20"/>
      <c r="E81" s="5">
        <f>E78-E79</f>
        <v>-98282.941499999957</v>
      </c>
    </row>
    <row r="82" spans="1:5">
      <c r="A82" s="24"/>
      <c r="B82" s="19"/>
      <c r="C82" s="19"/>
      <c r="D82" s="19"/>
      <c r="E82" s="19"/>
    </row>
    <row r="83" spans="1:5">
      <c r="A83" s="24" t="s">
        <v>57</v>
      </c>
      <c r="B83" s="19"/>
      <c r="C83" s="19"/>
      <c r="D83" s="19"/>
      <c r="E83" s="19"/>
    </row>
    <row r="84" spans="1:5" ht="15.75" thickBot="1">
      <c r="A84" s="18"/>
      <c r="B84" s="18"/>
      <c r="C84" s="18"/>
      <c r="D84" s="18"/>
      <c r="E84" s="18"/>
    </row>
    <row r="85" spans="1:5" ht="15.75" thickBot="1">
      <c r="A85" s="68" t="s">
        <v>41</v>
      </c>
      <c r="B85" s="69"/>
      <c r="C85" s="69"/>
      <c r="D85" s="69"/>
      <c r="E85" s="70"/>
    </row>
    <row r="86" spans="1:5" ht="15.75" thickBot="1">
      <c r="A86" s="18"/>
      <c r="B86" s="18"/>
      <c r="C86" s="18"/>
      <c r="D86" s="18"/>
      <c r="E86" s="18"/>
    </row>
    <row r="87" spans="1:5" ht="15.75" thickBot="1">
      <c r="A87" s="18"/>
      <c r="B87" s="68" t="s">
        <v>38</v>
      </c>
      <c r="C87" s="70"/>
      <c r="D87" s="17" t="s">
        <v>39</v>
      </c>
      <c r="E87" s="18"/>
    </row>
    <row r="88" spans="1:5">
      <c r="A88" s="18"/>
      <c r="B88" s="3" t="s">
        <v>36</v>
      </c>
      <c r="C88" s="3" t="s">
        <v>37</v>
      </c>
      <c r="D88" s="3" t="s">
        <v>36</v>
      </c>
      <c r="E88" s="3" t="s">
        <v>24</v>
      </c>
    </row>
    <row r="89" spans="1:5">
      <c r="A89" s="16">
        <v>2018</v>
      </c>
      <c r="B89" s="41">
        <v>565872.35</v>
      </c>
      <c r="C89" s="41">
        <v>38502.28</v>
      </c>
      <c r="D89" s="41">
        <v>50345.959999999992</v>
      </c>
      <c r="E89" s="14">
        <f>SUM(B89:D89)</f>
        <v>654720.59</v>
      </c>
    </row>
    <row r="90" spans="1:5">
      <c r="A90" s="16">
        <v>2019</v>
      </c>
      <c r="B90" s="41">
        <v>539285.77</v>
      </c>
      <c r="C90" s="41">
        <v>66486.33</v>
      </c>
      <c r="D90" s="41">
        <v>36415.310000000005</v>
      </c>
      <c r="E90" s="14">
        <f>SUM(B90:D90)</f>
        <v>642187.41</v>
      </c>
    </row>
    <row r="91" spans="1:5">
      <c r="A91" s="16"/>
      <c r="B91" s="42"/>
      <c r="C91" s="42"/>
      <c r="D91" s="42"/>
      <c r="E91" s="15">
        <f>SUM(B91:D91)</f>
        <v>0</v>
      </c>
    </row>
    <row r="92" spans="1:5">
      <c r="A92" s="18"/>
      <c r="B92" s="18"/>
      <c r="C92" s="18"/>
      <c r="D92" s="18"/>
      <c r="E92" s="18"/>
    </row>
    <row r="93" spans="1:5" ht="15.75" thickBot="1">
      <c r="A93" s="1" t="s">
        <v>24</v>
      </c>
      <c r="B93" s="21">
        <f>SUM(B89:B91)</f>
        <v>1105158.1200000001</v>
      </c>
      <c r="C93" s="21">
        <f>SUM(C89:C91)</f>
        <v>104988.61</v>
      </c>
      <c r="D93" s="21">
        <f>SUM(D89:D91)</f>
        <v>86761.26999999999</v>
      </c>
      <c r="E93" s="21">
        <f>SUM(E89:E91)</f>
        <v>1296908</v>
      </c>
    </row>
    <row r="94" spans="1:5" ht="15.75" thickBot="1"/>
    <row r="95" spans="1:5" ht="15.75" thickBot="1">
      <c r="A95" s="68" t="s">
        <v>47</v>
      </c>
      <c r="B95" s="69"/>
      <c r="C95" s="69"/>
      <c r="D95" s="69"/>
      <c r="E95" s="70"/>
    </row>
    <row r="96" spans="1:5" ht="15.75" thickBot="1">
      <c r="A96" s="1"/>
      <c r="E96" s="10"/>
    </row>
    <row r="97" spans="1:5" ht="15.75" thickBot="1">
      <c r="B97" s="68" t="s">
        <v>55</v>
      </c>
      <c r="C97" s="69"/>
      <c r="D97" s="70"/>
    </row>
    <row r="98" spans="1:5">
      <c r="B98" s="3">
        <v>2018</v>
      </c>
      <c r="C98" s="3">
        <v>2019</v>
      </c>
      <c r="D98" s="3"/>
      <c r="E98" s="3" t="s">
        <v>24</v>
      </c>
    </row>
    <row r="99" spans="1:5">
      <c r="A99" s="1" t="s">
        <v>56</v>
      </c>
      <c r="B99" s="37">
        <v>41098744</v>
      </c>
      <c r="C99" s="37">
        <v>29726790</v>
      </c>
      <c r="D99" s="37"/>
    </row>
    <row r="100" spans="1:5">
      <c r="A100" s="1" t="s">
        <v>46</v>
      </c>
      <c r="B100" s="43">
        <f>B42</f>
        <v>8.9999999999999998E-4</v>
      </c>
      <c r="C100" s="43">
        <f>C42</f>
        <v>4.0000000000000002E-4</v>
      </c>
      <c r="D100" s="43">
        <f>D42</f>
        <v>0</v>
      </c>
    </row>
    <row r="102" spans="1:5" ht="15.75" thickBot="1">
      <c r="A102" s="1" t="s">
        <v>48</v>
      </c>
      <c r="B102" s="27">
        <f>B99*B100</f>
        <v>36988.869599999998</v>
      </c>
      <c r="C102" s="27">
        <f>C99*C100</f>
        <v>11890.716</v>
      </c>
      <c r="D102" s="27">
        <f>D99*D100</f>
        <v>0</v>
      </c>
      <c r="E102" s="32">
        <f>SUM(B102:D102)</f>
        <v>48879.585599999999</v>
      </c>
    </row>
    <row r="103" spans="1:5" ht="15.75" thickBot="1">
      <c r="E103" s="33"/>
    </row>
    <row r="104" spans="1:5" ht="15.75" thickBot="1">
      <c r="B104" s="68" t="s">
        <v>53</v>
      </c>
      <c r="C104" s="69"/>
      <c r="D104" s="70"/>
      <c r="E104" s="33"/>
    </row>
    <row r="105" spans="1:5">
      <c r="A105" s="1"/>
      <c r="B105" s="3">
        <v>2018</v>
      </c>
      <c r="C105" s="3">
        <v>2019</v>
      </c>
      <c r="D105" s="3"/>
      <c r="E105" s="33"/>
    </row>
    <row r="106" spans="1:5">
      <c r="A106" s="1" t="s">
        <v>50</v>
      </c>
      <c r="B106" s="37">
        <v>19960203.780000001</v>
      </c>
      <c r="C106" s="37">
        <v>24404955.300000001</v>
      </c>
      <c r="D106" s="37"/>
      <c r="E106" s="33"/>
    </row>
    <row r="107" spans="1:5">
      <c r="A107" s="1" t="s">
        <v>51</v>
      </c>
      <c r="B107" s="37">
        <v>3852243.8800000004</v>
      </c>
      <c r="C107" s="37">
        <v>4792717.5600000005</v>
      </c>
      <c r="D107" s="37"/>
      <c r="E107" s="33"/>
    </row>
    <row r="108" spans="1:5">
      <c r="A108" s="1" t="s">
        <v>52</v>
      </c>
      <c r="B108" s="38">
        <v>377701</v>
      </c>
      <c r="C108" s="38">
        <v>364986</v>
      </c>
      <c r="D108" s="38"/>
      <c r="E108" s="33"/>
    </row>
    <row r="109" spans="1:5">
      <c r="E109" s="33"/>
    </row>
    <row r="110" spans="1:5">
      <c r="A110" s="1" t="s">
        <v>54</v>
      </c>
      <c r="B110" s="2">
        <f>SUM(B106:B108)</f>
        <v>24190148.66</v>
      </c>
      <c r="C110" s="2">
        <f>SUM(C106:C108)</f>
        <v>29562658.859999999</v>
      </c>
      <c r="D110" s="2">
        <f>SUM(D106:D108)</f>
        <v>0</v>
      </c>
      <c r="E110" s="33"/>
    </row>
    <row r="111" spans="1:5">
      <c r="A111" s="1" t="s">
        <v>46</v>
      </c>
      <c r="B111" s="43">
        <f>B41+B42</f>
        <v>4.1000000000000003E-3</v>
      </c>
      <c r="C111" s="43">
        <f>C41+C42</f>
        <v>3.5000000000000001E-3</v>
      </c>
      <c r="D111" s="43">
        <f>D41+D42</f>
        <v>0</v>
      </c>
      <c r="E111" s="33"/>
    </row>
    <row r="112" spans="1:5">
      <c r="E112" s="33"/>
    </row>
    <row r="113" spans="1:6" ht="15.75" thickBot="1">
      <c r="A113" s="1" t="s">
        <v>48</v>
      </c>
      <c r="B113" s="27">
        <f>B110*B111</f>
        <v>99179.609506000008</v>
      </c>
      <c r="C113" s="27">
        <f>C110*C111</f>
        <v>103469.30601</v>
      </c>
      <c r="D113" s="27">
        <f>D110*D111</f>
        <v>0</v>
      </c>
      <c r="E113" s="31">
        <f>SUM(B113:D113)</f>
        <v>202648.91551600001</v>
      </c>
    </row>
    <row r="114" spans="1:6">
      <c r="E114" s="33"/>
    </row>
    <row r="115" spans="1:6">
      <c r="A115" s="1" t="s">
        <v>49</v>
      </c>
      <c r="E115" s="30">
        <f>-SUM(E99:E113)</f>
        <v>-251528.501116</v>
      </c>
    </row>
    <row r="116" spans="1:6">
      <c r="A116" s="1" t="s">
        <v>100</v>
      </c>
      <c r="E116" s="45">
        <v>-198538</v>
      </c>
    </row>
    <row r="117" spans="1:6">
      <c r="E117" s="33"/>
    </row>
    <row r="118" spans="1:6" ht="15.75" thickBot="1">
      <c r="A118" s="1" t="s">
        <v>25</v>
      </c>
      <c r="E118" s="26">
        <f>E115-E116</f>
        <v>-52990.501115999999</v>
      </c>
      <c r="F118" s="1"/>
    </row>
    <row r="120" spans="1:6">
      <c r="A120" s="1" t="s">
        <v>58</v>
      </c>
    </row>
    <row r="121" spans="1:6">
      <c r="A121" s="66" t="s">
        <v>101</v>
      </c>
    </row>
  </sheetData>
  <mergeCells count="13">
    <mergeCell ref="B97:D97"/>
    <mergeCell ref="A95:E95"/>
    <mergeCell ref="B104:D104"/>
    <mergeCell ref="B56:E56"/>
    <mergeCell ref="B67:E67"/>
    <mergeCell ref="A85:E85"/>
    <mergeCell ref="B87:C87"/>
    <mergeCell ref="B45:D45"/>
    <mergeCell ref="A1:E1"/>
    <mergeCell ref="A2:E2"/>
    <mergeCell ref="A3:E3"/>
    <mergeCell ref="A5:E5"/>
    <mergeCell ref="B39:D3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opLeftCell="A49" workbookViewId="0">
      <selection activeCell="D31" sqref="D31"/>
    </sheetView>
  </sheetViews>
  <sheetFormatPr defaultRowHeight="15"/>
  <cols>
    <col min="1" max="1" width="44.85546875" style="61" customWidth="1"/>
    <col min="2" max="5" width="30.7109375" style="61" customWidth="1"/>
    <col min="6" max="8" width="9.140625" style="61"/>
    <col min="9" max="9" width="30.7109375" style="61" customWidth="1"/>
    <col min="10" max="12" width="9.140625" style="61"/>
    <col min="13" max="13" width="30.7109375" style="61" customWidth="1"/>
    <col min="14" max="16384" width="9.140625" style="61"/>
  </cols>
  <sheetData>
    <row r="1" spans="1:5">
      <c r="A1" s="71" t="s">
        <v>0</v>
      </c>
      <c r="B1" s="71"/>
      <c r="C1" s="71"/>
      <c r="D1" s="71"/>
      <c r="E1" s="71"/>
    </row>
    <row r="2" spans="1:5">
      <c r="A2" s="71" t="s">
        <v>70</v>
      </c>
      <c r="B2" s="71"/>
      <c r="C2" s="71"/>
      <c r="D2" s="71"/>
      <c r="E2" s="71"/>
    </row>
    <row r="3" spans="1:5">
      <c r="A3" s="71" t="s">
        <v>64</v>
      </c>
      <c r="B3" s="71"/>
      <c r="C3" s="71"/>
      <c r="D3" s="71"/>
      <c r="E3" s="71"/>
    </row>
    <row r="4" spans="1:5" ht="15.75" thickBot="1">
      <c r="A4" s="18"/>
      <c r="B4" s="18"/>
      <c r="C4" s="18"/>
      <c r="D4" s="18"/>
      <c r="E4" s="18"/>
    </row>
    <row r="5" spans="1:5" ht="15.75" thickBot="1">
      <c r="A5" s="68" t="s">
        <v>96</v>
      </c>
      <c r="B5" s="69"/>
      <c r="C5" s="69"/>
      <c r="D5" s="69"/>
      <c r="E5" s="70"/>
    </row>
    <row r="6" spans="1:5" ht="15.75" thickBot="1">
      <c r="A6" s="18"/>
      <c r="B6" s="18"/>
      <c r="C6" s="18"/>
      <c r="D6" s="18"/>
      <c r="E6" s="18"/>
    </row>
    <row r="7" spans="1:5" ht="15.75" thickBot="1">
      <c r="A7" s="68" t="s">
        <v>72</v>
      </c>
      <c r="B7" s="69"/>
      <c r="C7" s="69"/>
      <c r="D7" s="69"/>
      <c r="E7" s="70"/>
    </row>
    <row r="8" spans="1:5" ht="15.75" thickBot="1">
      <c r="A8" s="46" t="s">
        <v>97</v>
      </c>
      <c r="B8" s="8" t="s">
        <v>67</v>
      </c>
      <c r="C8" s="47">
        <v>42856</v>
      </c>
      <c r="D8" s="47">
        <v>43221</v>
      </c>
      <c r="E8" s="47">
        <v>43586</v>
      </c>
    </row>
    <row r="9" spans="1:5">
      <c r="A9" s="23" t="s">
        <v>1</v>
      </c>
      <c r="B9" s="48" t="s">
        <v>2</v>
      </c>
      <c r="C9" s="54">
        <v>5.5999999999999999E-3</v>
      </c>
      <c r="D9" s="54">
        <v>6.3E-3</v>
      </c>
      <c r="E9" s="54">
        <v>5.7000000000000002E-3</v>
      </c>
    </row>
    <row r="10" spans="1:5">
      <c r="A10" s="23" t="s">
        <v>3</v>
      </c>
      <c r="B10" s="48" t="s">
        <v>2</v>
      </c>
      <c r="C10" s="54">
        <v>5.1000000000000004E-3</v>
      </c>
      <c r="D10" s="54">
        <v>5.7000000000000002E-3</v>
      </c>
      <c r="E10" s="54">
        <v>5.1000000000000004E-3</v>
      </c>
    </row>
    <row r="11" spans="1:5">
      <c r="A11" s="23" t="s">
        <v>4</v>
      </c>
      <c r="B11" s="48" t="s">
        <v>68</v>
      </c>
      <c r="C11" s="54">
        <v>2.1053000000000002</v>
      </c>
      <c r="D11" s="54">
        <v>2.3521999999999998</v>
      </c>
      <c r="E11" s="54">
        <v>2.1166999999999998</v>
      </c>
    </row>
    <row r="12" spans="1:5">
      <c r="A12" s="23" t="s">
        <v>6</v>
      </c>
      <c r="B12" s="48" t="s">
        <v>5</v>
      </c>
      <c r="C12" s="54">
        <v>1.5956999999999999</v>
      </c>
      <c r="D12" s="54">
        <v>1.7827999999999999</v>
      </c>
      <c r="E12" s="54">
        <v>1.6043000000000001</v>
      </c>
    </row>
    <row r="13" spans="1:5">
      <c r="A13" s="23" t="s">
        <v>7</v>
      </c>
      <c r="B13" s="48" t="s">
        <v>5</v>
      </c>
      <c r="C13" s="54">
        <v>1.5876999999999999</v>
      </c>
      <c r="D13" s="54">
        <v>1.7739</v>
      </c>
      <c r="E13" s="54">
        <v>1.5963000000000001</v>
      </c>
    </row>
    <row r="14" spans="1:5">
      <c r="A14" s="23" t="s">
        <v>8</v>
      </c>
      <c r="B14" s="48" t="s">
        <v>2</v>
      </c>
      <c r="C14" s="54">
        <v>5.1000000000000004E-3</v>
      </c>
      <c r="D14" s="54">
        <v>5.7000000000000002E-3</v>
      </c>
      <c r="E14" s="54">
        <v>5.1000000000000004E-3</v>
      </c>
    </row>
    <row r="15" spans="1:5" ht="15.75" thickBot="1">
      <c r="A15" s="18"/>
      <c r="B15" s="18"/>
      <c r="C15" s="18"/>
      <c r="D15" s="18"/>
      <c r="E15" s="18"/>
    </row>
    <row r="16" spans="1:5" ht="15.75" thickBot="1">
      <c r="A16" s="68" t="s">
        <v>73</v>
      </c>
      <c r="B16" s="69"/>
      <c r="C16" s="69"/>
      <c r="D16" s="69"/>
      <c r="E16" s="70"/>
    </row>
    <row r="17" spans="1:5" ht="15.75" thickBot="1">
      <c r="A17" s="46" t="s">
        <v>97</v>
      </c>
      <c r="B17" s="8" t="s">
        <v>67</v>
      </c>
      <c r="C17" s="47">
        <v>43101</v>
      </c>
      <c r="D17" s="47">
        <v>43466</v>
      </c>
      <c r="E17" s="47">
        <v>43647</v>
      </c>
    </row>
    <row r="18" spans="1:5">
      <c r="A18" s="23" t="s">
        <v>27</v>
      </c>
      <c r="B18" s="50" t="s">
        <v>5</v>
      </c>
      <c r="C18" s="55">
        <v>3.1941999999999999</v>
      </c>
      <c r="D18" s="55">
        <v>3.1941999999999999</v>
      </c>
      <c r="E18" s="54">
        <v>3.2915000000000001</v>
      </c>
    </row>
    <row r="19" spans="1:5">
      <c r="A19" s="23" t="s">
        <v>26</v>
      </c>
      <c r="B19" s="50" t="s">
        <v>5</v>
      </c>
      <c r="C19" s="55">
        <f>C18*0.5</f>
        <v>1.5971</v>
      </c>
      <c r="D19" s="55">
        <v>1.5971</v>
      </c>
      <c r="E19" s="55">
        <v>1.5971</v>
      </c>
    </row>
    <row r="20" spans="1:5" ht="15.75" thickBot="1">
      <c r="A20" s="23"/>
      <c r="B20" s="4"/>
      <c r="C20" s="18"/>
      <c r="D20" s="23"/>
      <c r="E20" s="4"/>
    </row>
    <row r="21" spans="1:5" ht="15.75" thickBot="1">
      <c r="A21" s="75" t="s">
        <v>74</v>
      </c>
      <c r="B21" s="76"/>
      <c r="C21" s="76"/>
      <c r="D21" s="76"/>
      <c r="E21" s="77"/>
    </row>
    <row r="22" spans="1:5" ht="15.75" thickBot="1">
      <c r="A22" s="23"/>
      <c r="B22" s="4"/>
      <c r="C22" s="18"/>
      <c r="D22" s="23"/>
      <c r="E22" s="4"/>
    </row>
    <row r="23" spans="1:5" ht="15.75" thickBot="1">
      <c r="A23" s="75" t="s">
        <v>81</v>
      </c>
      <c r="B23" s="76"/>
      <c r="C23" s="76"/>
      <c r="D23" s="77"/>
      <c r="E23" s="4"/>
    </row>
    <row r="24" spans="1:5" ht="15.75" thickBot="1">
      <c r="A24" s="8" t="s">
        <v>75</v>
      </c>
      <c r="B24" s="8" t="s">
        <v>67</v>
      </c>
      <c r="C24" s="49">
        <v>2018</v>
      </c>
      <c r="D24" s="49">
        <v>2019</v>
      </c>
      <c r="E24" s="18"/>
    </row>
    <row r="25" spans="1:5">
      <c r="A25" s="23" t="s">
        <v>1</v>
      </c>
      <c r="B25" s="48" t="s">
        <v>2</v>
      </c>
      <c r="C25" s="53">
        <v>81716499</v>
      </c>
      <c r="D25" s="53">
        <v>82177395</v>
      </c>
      <c r="E25" s="18"/>
    </row>
    <row r="26" spans="1:5">
      <c r="A26" s="23" t="s">
        <v>3</v>
      </c>
      <c r="B26" s="48" t="s">
        <v>2</v>
      </c>
      <c r="C26" s="53">
        <v>30060062</v>
      </c>
      <c r="D26" s="53">
        <v>29422595</v>
      </c>
      <c r="E26" s="18"/>
    </row>
    <row r="27" spans="1:5">
      <c r="A27" s="23" t="s">
        <v>4</v>
      </c>
      <c r="B27" s="48" t="s">
        <v>68</v>
      </c>
      <c r="C27" s="53">
        <v>229114</v>
      </c>
      <c r="D27" s="53">
        <v>230501.29</v>
      </c>
      <c r="E27" s="18"/>
    </row>
    <row r="28" spans="1:5">
      <c r="A28" s="23" t="s">
        <v>6</v>
      </c>
      <c r="B28" s="48" t="s">
        <v>5</v>
      </c>
      <c r="C28" s="53">
        <v>529</v>
      </c>
      <c r="D28" s="53">
        <v>517</v>
      </c>
      <c r="E28" s="18"/>
    </row>
    <row r="29" spans="1:5">
      <c r="A29" s="23" t="s">
        <v>7</v>
      </c>
      <c r="B29" s="48" t="s">
        <v>5</v>
      </c>
      <c r="C29" s="53">
        <v>3152</v>
      </c>
      <c r="D29" s="53">
        <v>2923</v>
      </c>
      <c r="E29" s="18"/>
    </row>
    <row r="30" spans="1:5">
      <c r="A30" s="23" t="s">
        <v>8</v>
      </c>
      <c r="B30" s="48" t="s">
        <v>2</v>
      </c>
      <c r="C30" s="53">
        <v>605298</v>
      </c>
      <c r="D30" s="53">
        <v>586438</v>
      </c>
      <c r="E30" s="18"/>
    </row>
    <row r="31" spans="1:5" ht="15.75" thickBot="1">
      <c r="A31" s="23"/>
      <c r="B31" s="48"/>
      <c r="C31" s="52"/>
      <c r="D31" s="52"/>
      <c r="E31" s="18"/>
    </row>
    <row r="32" spans="1:5" ht="15.75" thickBot="1">
      <c r="A32" s="75" t="s">
        <v>82</v>
      </c>
      <c r="B32" s="76"/>
      <c r="C32" s="76"/>
      <c r="D32" s="77"/>
      <c r="E32" s="4"/>
    </row>
    <row r="33" spans="1:5" ht="15.75" thickBot="1">
      <c r="A33" s="8" t="s">
        <v>75</v>
      </c>
      <c r="B33" s="8" t="s">
        <v>67</v>
      </c>
      <c r="C33" s="49">
        <v>2018</v>
      </c>
      <c r="D33" s="49">
        <v>2019</v>
      </c>
      <c r="E33" s="18"/>
    </row>
    <row r="34" spans="1:5">
      <c r="A34" s="23" t="s">
        <v>1</v>
      </c>
      <c r="B34" s="48" t="s">
        <v>2</v>
      </c>
      <c r="C34" s="52">
        <f t="shared" ref="C34:D39" si="0">ROUND(C25*1.0457,2)</f>
        <v>85450943</v>
      </c>
      <c r="D34" s="52">
        <f t="shared" si="0"/>
        <v>85932901.950000003</v>
      </c>
      <c r="E34" s="18"/>
    </row>
    <row r="35" spans="1:5">
      <c r="A35" s="23" t="s">
        <v>3</v>
      </c>
      <c r="B35" s="48" t="s">
        <v>2</v>
      </c>
      <c r="C35" s="52">
        <f t="shared" si="0"/>
        <v>31433806.829999998</v>
      </c>
      <c r="D35" s="52">
        <f t="shared" si="0"/>
        <v>30767207.59</v>
      </c>
      <c r="E35" s="18"/>
    </row>
    <row r="36" spans="1:5">
      <c r="A36" s="23" t="s">
        <v>4</v>
      </c>
      <c r="B36" s="48" t="s">
        <v>68</v>
      </c>
      <c r="C36" s="52">
        <f t="shared" si="0"/>
        <v>239584.51</v>
      </c>
      <c r="D36" s="52">
        <f t="shared" si="0"/>
        <v>241035.2</v>
      </c>
      <c r="E36" s="18"/>
    </row>
    <row r="37" spans="1:5">
      <c r="A37" s="23" t="s">
        <v>6</v>
      </c>
      <c r="B37" s="48" t="s">
        <v>5</v>
      </c>
      <c r="C37" s="52">
        <f t="shared" si="0"/>
        <v>553.17999999999995</v>
      </c>
      <c r="D37" s="52">
        <f t="shared" si="0"/>
        <v>540.63</v>
      </c>
      <c r="E37" s="18"/>
    </row>
    <row r="38" spans="1:5">
      <c r="A38" s="23" t="s">
        <v>7</v>
      </c>
      <c r="B38" s="48" t="s">
        <v>5</v>
      </c>
      <c r="C38" s="52">
        <f t="shared" si="0"/>
        <v>3296.05</v>
      </c>
      <c r="D38" s="52">
        <f t="shared" si="0"/>
        <v>3056.58</v>
      </c>
      <c r="E38" s="18"/>
    </row>
    <row r="39" spans="1:5">
      <c r="A39" s="23" t="s">
        <v>8</v>
      </c>
      <c r="B39" s="48" t="s">
        <v>2</v>
      </c>
      <c r="C39" s="52">
        <f t="shared" si="0"/>
        <v>632960.12</v>
      </c>
      <c r="D39" s="52">
        <f t="shared" si="0"/>
        <v>613238.22</v>
      </c>
      <c r="E39" s="18"/>
    </row>
    <row r="40" spans="1:5" ht="15.75" thickBot="1">
      <c r="A40" s="18"/>
      <c r="B40" s="18"/>
      <c r="C40" s="18"/>
      <c r="D40" s="18"/>
      <c r="E40" s="18"/>
    </row>
    <row r="41" spans="1:5" ht="15.75" thickBot="1">
      <c r="A41" s="75" t="s">
        <v>80</v>
      </c>
      <c r="B41" s="76"/>
      <c r="C41" s="76"/>
      <c r="D41" s="77"/>
      <c r="E41" s="18"/>
    </row>
    <row r="42" spans="1:5" ht="15.75" thickBot="1">
      <c r="A42" s="8" t="s">
        <v>75</v>
      </c>
      <c r="B42" s="8">
        <v>2018</v>
      </c>
      <c r="C42" s="8">
        <v>2019</v>
      </c>
      <c r="D42" s="8" t="s">
        <v>24</v>
      </c>
    </row>
    <row r="43" spans="1:5">
      <c r="A43" s="23" t="s">
        <v>1</v>
      </c>
      <c r="B43" s="51">
        <f t="shared" ref="B43:C48" si="1">ROUND(((C9/12*4)+(D9/12*8))*C34,2)</f>
        <v>518402.39</v>
      </c>
      <c r="C43" s="51">
        <f t="shared" si="1"/>
        <v>507004.12</v>
      </c>
      <c r="D43" s="10">
        <f>SUM(B43:C43)</f>
        <v>1025406.51</v>
      </c>
    </row>
    <row r="44" spans="1:5">
      <c r="A44" s="23" t="s">
        <v>3</v>
      </c>
      <c r="B44" s="51">
        <f t="shared" si="1"/>
        <v>172885.94</v>
      </c>
      <c r="C44" s="51">
        <f t="shared" si="1"/>
        <v>163066.20000000001</v>
      </c>
      <c r="D44" s="10">
        <f t="shared" ref="D44:D48" si="2">SUM(B44:C44)</f>
        <v>335952.14</v>
      </c>
    </row>
    <row r="45" spans="1:5">
      <c r="A45" s="23" t="s">
        <v>4</v>
      </c>
      <c r="B45" s="51">
        <f t="shared" si="1"/>
        <v>543832.88</v>
      </c>
      <c r="C45" s="51">
        <f t="shared" si="1"/>
        <v>529120.47</v>
      </c>
      <c r="D45" s="10">
        <f t="shared" si="2"/>
        <v>1072953.3500000001</v>
      </c>
    </row>
    <row r="46" spans="1:5">
      <c r="A46" s="23" t="s">
        <v>6</v>
      </c>
      <c r="B46" s="51">
        <f t="shared" si="1"/>
        <v>951.71</v>
      </c>
      <c r="C46" s="51">
        <f t="shared" si="1"/>
        <v>899.5</v>
      </c>
      <c r="D46" s="10">
        <f t="shared" si="2"/>
        <v>1851.21</v>
      </c>
    </row>
    <row r="47" spans="1:5">
      <c r="A47" s="23" t="s">
        <v>7</v>
      </c>
      <c r="B47" s="51">
        <f t="shared" si="1"/>
        <v>5642.29</v>
      </c>
      <c r="C47" s="51">
        <f t="shared" si="1"/>
        <v>5060.17</v>
      </c>
      <c r="D47" s="10">
        <f t="shared" si="2"/>
        <v>10702.46</v>
      </c>
    </row>
    <row r="48" spans="1:5">
      <c r="A48" s="23" t="s">
        <v>8</v>
      </c>
      <c r="B48" s="9">
        <f t="shared" si="1"/>
        <v>3481.28</v>
      </c>
      <c r="C48" s="9">
        <f t="shared" si="1"/>
        <v>3250.16</v>
      </c>
      <c r="D48" s="59">
        <f t="shared" si="2"/>
        <v>6731.4400000000005</v>
      </c>
    </row>
    <row r="50" spans="1:5">
      <c r="A50" s="23" t="s">
        <v>76</v>
      </c>
      <c r="B50" s="51">
        <f>SUM(B43:B48)</f>
        <v>1245196.49</v>
      </c>
      <c r="C50" s="51">
        <f>SUM(C43:C48)</f>
        <v>1208400.6199999999</v>
      </c>
      <c r="D50" s="51">
        <f>SUM(D43:D48)</f>
        <v>2453597.11</v>
      </c>
    </row>
    <row r="51" spans="1:5">
      <c r="A51" s="23" t="s">
        <v>77</v>
      </c>
      <c r="B51" s="56">
        <v>1228752.67</v>
      </c>
      <c r="C51" s="56">
        <v>1170326.1200000001</v>
      </c>
      <c r="D51" s="59">
        <f t="shared" ref="D51" si="3">SUM(B51:C51)</f>
        <v>2399078.79</v>
      </c>
    </row>
    <row r="53" spans="1:5" ht="15.75" thickBot="1">
      <c r="A53" s="23" t="s">
        <v>78</v>
      </c>
      <c r="B53" s="57">
        <f>B50-B51</f>
        <v>16443.820000000065</v>
      </c>
      <c r="C53" s="57">
        <f>C50-C51</f>
        <v>38074.499999999767</v>
      </c>
      <c r="D53" s="57">
        <f>D50-D51</f>
        <v>54518.319999999832</v>
      </c>
    </row>
    <row r="54" spans="1:5" ht="15.75" thickBot="1">
      <c r="A54" s="23" t="s">
        <v>79</v>
      </c>
      <c r="B54" s="58">
        <f>B53/B51</f>
        <v>1.3382530432263529E-2</v>
      </c>
      <c r="C54" s="58">
        <f>C53/C51</f>
        <v>3.2533239538394446E-2</v>
      </c>
      <c r="D54" s="58">
        <f>D53/D51</f>
        <v>2.2724689254578351E-2</v>
      </c>
    </row>
    <row r="56" spans="1:5">
      <c r="A56" s="23" t="s">
        <v>83</v>
      </c>
    </row>
    <row r="57" spans="1:5" ht="15.75" thickBot="1"/>
    <row r="58" spans="1:5" ht="15.75" thickBot="1">
      <c r="A58" s="75" t="s">
        <v>84</v>
      </c>
      <c r="B58" s="76"/>
      <c r="C58" s="76"/>
      <c r="D58" s="76"/>
      <c r="E58" s="77"/>
    </row>
    <row r="59" spans="1:5" ht="15.75" thickBot="1"/>
    <row r="60" spans="1:5" ht="15.75" thickBot="1">
      <c r="A60" s="29"/>
      <c r="B60" s="29"/>
      <c r="C60" s="17" t="s">
        <v>27</v>
      </c>
      <c r="D60" s="17" t="s">
        <v>26</v>
      </c>
      <c r="E60" s="29"/>
    </row>
    <row r="61" spans="1:5" ht="15.75" thickBot="1">
      <c r="A61" s="8" t="s">
        <v>85</v>
      </c>
      <c r="B61" s="62" t="s">
        <v>86</v>
      </c>
      <c r="C61" s="8" t="s">
        <v>87</v>
      </c>
      <c r="D61" s="8" t="s">
        <v>87</v>
      </c>
    </row>
    <row r="62" spans="1:5">
      <c r="A62" s="72">
        <v>2018</v>
      </c>
      <c r="B62" s="60" t="s">
        <v>12</v>
      </c>
      <c r="C62" s="64">
        <v>144596.92000000001</v>
      </c>
      <c r="D62" s="64">
        <v>3446</v>
      </c>
    </row>
    <row r="63" spans="1:5">
      <c r="A63" s="73"/>
      <c r="B63" s="60" t="s">
        <v>13</v>
      </c>
      <c r="C63" s="64">
        <v>118656.59</v>
      </c>
      <c r="D63" s="64">
        <v>6326</v>
      </c>
    </row>
    <row r="64" spans="1:5">
      <c r="A64" s="73"/>
      <c r="B64" s="60" t="s">
        <v>14</v>
      </c>
      <c r="C64" s="64">
        <v>94164.160000000003</v>
      </c>
      <c r="D64" s="64">
        <v>6703</v>
      </c>
    </row>
    <row r="65" spans="1:4">
      <c r="A65" s="73"/>
      <c r="B65" s="60" t="s">
        <v>15</v>
      </c>
      <c r="C65" s="64">
        <v>80659.820000000007</v>
      </c>
      <c r="D65" s="64">
        <v>1560</v>
      </c>
    </row>
    <row r="66" spans="1:4">
      <c r="A66" s="73"/>
      <c r="B66" s="60" t="s">
        <v>16</v>
      </c>
      <c r="C66" s="64">
        <v>82894.850000000006</v>
      </c>
      <c r="D66" s="64">
        <v>12395</v>
      </c>
    </row>
    <row r="67" spans="1:4">
      <c r="A67" s="73"/>
      <c r="B67" s="60" t="s">
        <v>17</v>
      </c>
      <c r="C67" s="64">
        <v>106086</v>
      </c>
      <c r="D67" s="64">
        <v>0</v>
      </c>
    </row>
    <row r="68" spans="1:4">
      <c r="A68" s="73"/>
      <c r="B68" s="60" t="s">
        <v>18</v>
      </c>
      <c r="C68" s="64">
        <v>150044.01999999999</v>
      </c>
      <c r="D68" s="64">
        <v>0</v>
      </c>
    </row>
    <row r="69" spans="1:4">
      <c r="A69" s="73"/>
      <c r="B69" s="60" t="s">
        <v>19</v>
      </c>
      <c r="C69" s="64">
        <v>128643.3</v>
      </c>
      <c r="D69" s="64">
        <v>0</v>
      </c>
    </row>
    <row r="70" spans="1:4">
      <c r="A70" s="73"/>
      <c r="B70" s="60" t="s">
        <v>20</v>
      </c>
      <c r="C70" s="64">
        <v>120152.37</v>
      </c>
      <c r="D70" s="64">
        <v>5709</v>
      </c>
    </row>
    <row r="71" spans="1:4">
      <c r="A71" s="73"/>
      <c r="B71" s="60" t="s">
        <v>21</v>
      </c>
      <c r="C71" s="64">
        <v>95208.57</v>
      </c>
      <c r="D71" s="64">
        <v>6943</v>
      </c>
    </row>
    <row r="72" spans="1:4">
      <c r="A72" s="73"/>
      <c r="B72" s="60" t="s">
        <v>22</v>
      </c>
      <c r="C72" s="64">
        <v>129977.28</v>
      </c>
      <c r="D72" s="64">
        <v>4219</v>
      </c>
    </row>
    <row r="73" spans="1:4">
      <c r="A73" s="73"/>
      <c r="B73" s="60" t="s">
        <v>23</v>
      </c>
      <c r="C73" s="64">
        <v>120905.23</v>
      </c>
      <c r="D73" s="64">
        <v>0</v>
      </c>
    </row>
    <row r="74" spans="1:4">
      <c r="A74" s="74">
        <v>2019</v>
      </c>
      <c r="B74" s="60" t="s">
        <v>12</v>
      </c>
      <c r="C74" s="64">
        <v>114712.72</v>
      </c>
      <c r="D74" s="64">
        <v>83</v>
      </c>
    </row>
    <row r="75" spans="1:4">
      <c r="A75" s="74"/>
      <c r="B75" s="60" t="s">
        <v>13</v>
      </c>
      <c r="C75" s="64">
        <v>98194.14</v>
      </c>
      <c r="D75" s="64">
        <v>8417</v>
      </c>
    </row>
    <row r="76" spans="1:4">
      <c r="A76" s="74"/>
      <c r="B76" s="60" t="s">
        <v>14</v>
      </c>
      <c r="C76" s="64">
        <v>66796.52</v>
      </c>
      <c r="D76" s="64">
        <v>0</v>
      </c>
    </row>
    <row r="77" spans="1:4">
      <c r="A77" s="74"/>
      <c r="B77" s="60" t="s">
        <v>15</v>
      </c>
      <c r="C77" s="64">
        <v>78013.119999999995</v>
      </c>
      <c r="D77" s="64">
        <v>12449</v>
      </c>
    </row>
    <row r="78" spans="1:4">
      <c r="A78" s="74"/>
      <c r="B78" s="60" t="s">
        <v>16</v>
      </c>
      <c r="C78" s="64">
        <v>78961.06</v>
      </c>
      <c r="D78" s="64">
        <v>3297</v>
      </c>
    </row>
    <row r="79" spans="1:4">
      <c r="A79" s="74"/>
      <c r="B79" s="60" t="s">
        <v>17</v>
      </c>
      <c r="C79" s="64">
        <v>71022.55</v>
      </c>
      <c r="D79" s="64">
        <v>8115</v>
      </c>
    </row>
    <row r="80" spans="1:4">
      <c r="A80" s="74"/>
      <c r="B80" s="60" t="s">
        <v>18</v>
      </c>
      <c r="C80" s="64">
        <v>112895.6</v>
      </c>
      <c r="D80" s="64">
        <v>823</v>
      </c>
    </row>
    <row r="81" spans="1:5">
      <c r="A81" s="74"/>
      <c r="B81" s="60" t="s">
        <v>19</v>
      </c>
      <c r="C81" s="64">
        <v>95678.1</v>
      </c>
      <c r="D81" s="64">
        <v>6220</v>
      </c>
    </row>
    <row r="82" spans="1:5">
      <c r="A82" s="74"/>
      <c r="B82" s="60" t="s">
        <v>20</v>
      </c>
      <c r="C82" s="64">
        <v>77735.56</v>
      </c>
      <c r="D82" s="64">
        <v>0</v>
      </c>
    </row>
    <row r="83" spans="1:5">
      <c r="A83" s="74"/>
      <c r="B83" s="60" t="s">
        <v>21</v>
      </c>
      <c r="C83" s="64">
        <v>77153.7</v>
      </c>
      <c r="D83" s="64">
        <v>2246</v>
      </c>
    </row>
    <row r="84" spans="1:5">
      <c r="A84" s="74"/>
      <c r="B84" s="60" t="s">
        <v>22</v>
      </c>
      <c r="C84" s="64">
        <v>95196.35</v>
      </c>
      <c r="D84" s="64">
        <v>0</v>
      </c>
    </row>
    <row r="85" spans="1:5">
      <c r="A85" s="74"/>
      <c r="B85" s="60" t="s">
        <v>23</v>
      </c>
      <c r="C85" s="64">
        <v>109355.47</v>
      </c>
      <c r="D85" s="64">
        <v>0</v>
      </c>
    </row>
    <row r="86" spans="1:5" ht="26.25">
      <c r="A86" s="74"/>
      <c r="B86" s="78" t="s">
        <v>98</v>
      </c>
      <c r="C86" s="65">
        <v>-326417</v>
      </c>
      <c r="D86" s="65">
        <v>0</v>
      </c>
    </row>
    <row r="88" spans="1:5" ht="15.75" thickBot="1">
      <c r="A88" s="66" t="s">
        <v>99</v>
      </c>
      <c r="C88" s="57">
        <f>SUM(C62:C86)</f>
        <v>2121287.0000000005</v>
      </c>
      <c r="D88" s="57">
        <f>SUM(D62:D86)</f>
        <v>88951</v>
      </c>
    </row>
    <row r="89" spans="1:5" ht="15.75" thickBot="1"/>
    <row r="90" spans="1:5" ht="15.75" thickBot="1">
      <c r="A90" s="68" t="s">
        <v>89</v>
      </c>
      <c r="B90" s="69"/>
      <c r="C90" s="69"/>
      <c r="D90" s="69"/>
      <c r="E90" s="70"/>
    </row>
    <row r="92" spans="1:5">
      <c r="A92" s="61" t="s">
        <v>99</v>
      </c>
      <c r="B92" s="10">
        <f>C88+D88</f>
        <v>2210238.0000000005</v>
      </c>
    </row>
    <row r="93" spans="1:5">
      <c r="A93" s="61" t="s">
        <v>90</v>
      </c>
      <c r="B93" s="59">
        <f>D51</f>
        <v>2399078.79</v>
      </c>
    </row>
    <row r="95" spans="1:5">
      <c r="A95" s="61" t="s">
        <v>92</v>
      </c>
      <c r="B95" s="10">
        <f>B92-B93</f>
        <v>-188840.78999999957</v>
      </c>
    </row>
    <row r="96" spans="1:5">
      <c r="A96" s="61" t="s">
        <v>95</v>
      </c>
      <c r="B96" s="56">
        <v>-189088</v>
      </c>
    </row>
    <row r="98" spans="1:2" ht="15.75" thickBot="1">
      <c r="A98" s="61" t="s">
        <v>25</v>
      </c>
      <c r="B98" s="63">
        <f>B95-B96</f>
        <v>247.21000000042841</v>
      </c>
    </row>
    <row r="99" spans="1:2" ht="15.75" thickBot="1">
      <c r="A99" s="61" t="s">
        <v>94</v>
      </c>
      <c r="B99" s="58">
        <f>B98/B93</f>
        <v>1.0304371871022561E-4</v>
      </c>
    </row>
    <row r="101" spans="1:2">
      <c r="A101" s="61" t="s">
        <v>93</v>
      </c>
    </row>
  </sheetData>
  <mergeCells count="14">
    <mergeCell ref="A16:E16"/>
    <mergeCell ref="A1:E1"/>
    <mergeCell ref="A2:E2"/>
    <mergeCell ref="A3:E3"/>
    <mergeCell ref="A5:E5"/>
    <mergeCell ref="A7:E7"/>
    <mergeCell ref="A62:A73"/>
    <mergeCell ref="A74:A86"/>
    <mergeCell ref="A90:E90"/>
    <mergeCell ref="A21:E21"/>
    <mergeCell ref="A23:D23"/>
    <mergeCell ref="A32:D32"/>
    <mergeCell ref="A41:D41"/>
    <mergeCell ref="A58:E5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opLeftCell="A41" workbookViewId="0">
      <selection activeCell="A58" sqref="A58:E100"/>
    </sheetView>
  </sheetViews>
  <sheetFormatPr defaultRowHeight="15"/>
  <cols>
    <col min="1" max="1" width="44.85546875" customWidth="1"/>
    <col min="2" max="5" width="30.7109375" customWidth="1"/>
    <col min="9" max="9" width="30.7109375" customWidth="1"/>
    <col min="13" max="13" width="30.7109375" customWidth="1"/>
  </cols>
  <sheetData>
    <row r="1" spans="1:5">
      <c r="A1" s="71" t="s">
        <v>0</v>
      </c>
      <c r="B1" s="71"/>
      <c r="C1" s="71"/>
      <c r="D1" s="71"/>
      <c r="E1" s="71"/>
    </row>
    <row r="2" spans="1:5">
      <c r="A2" s="71" t="s">
        <v>59</v>
      </c>
      <c r="B2" s="71"/>
      <c r="C2" s="71"/>
      <c r="D2" s="71"/>
      <c r="E2" s="71"/>
    </row>
    <row r="3" spans="1:5">
      <c r="A3" s="71" t="s">
        <v>64</v>
      </c>
      <c r="B3" s="71"/>
      <c r="C3" s="71"/>
      <c r="D3" s="71"/>
      <c r="E3" s="71"/>
    </row>
    <row r="4" spans="1:5" ht="15.75" thickBot="1">
      <c r="A4" s="18"/>
      <c r="B4" s="18"/>
      <c r="C4" s="18"/>
      <c r="D4" s="18"/>
      <c r="E4" s="18"/>
    </row>
    <row r="5" spans="1:5" ht="15.75" thickBot="1">
      <c r="A5" s="68" t="s">
        <v>66</v>
      </c>
      <c r="B5" s="69"/>
      <c r="C5" s="69"/>
      <c r="D5" s="69"/>
      <c r="E5" s="70"/>
    </row>
    <row r="6" spans="1:5" ht="15.75" thickBot="1">
      <c r="A6" s="18"/>
      <c r="B6" s="18"/>
      <c r="C6" s="18"/>
      <c r="D6" s="18"/>
      <c r="E6" s="18"/>
    </row>
    <row r="7" spans="1:5" ht="15.75" thickBot="1">
      <c r="A7" s="68" t="s">
        <v>72</v>
      </c>
      <c r="B7" s="69"/>
      <c r="C7" s="69"/>
      <c r="D7" s="69"/>
      <c r="E7" s="70"/>
    </row>
    <row r="8" spans="1:5" ht="15.75" thickBot="1">
      <c r="A8" s="46" t="s">
        <v>65</v>
      </c>
      <c r="B8" s="8" t="s">
        <v>67</v>
      </c>
      <c r="C8" s="47">
        <v>42856</v>
      </c>
      <c r="D8" s="47">
        <v>43221</v>
      </c>
      <c r="E8" s="47">
        <v>43586</v>
      </c>
    </row>
    <row r="9" spans="1:5">
      <c r="A9" s="23" t="s">
        <v>1</v>
      </c>
      <c r="B9" s="48" t="s">
        <v>2</v>
      </c>
      <c r="C9" s="54">
        <v>4.3E-3</v>
      </c>
      <c r="D9" s="54">
        <v>4.7999999999999996E-3</v>
      </c>
      <c r="E9" s="54">
        <f>0.0044</f>
        <v>4.4000000000000003E-3</v>
      </c>
    </row>
    <row r="10" spans="1:5">
      <c r="A10" s="23" t="s">
        <v>3</v>
      </c>
      <c r="B10" s="48" t="s">
        <v>2</v>
      </c>
      <c r="C10" s="54">
        <v>3.8E-3</v>
      </c>
      <c r="D10" s="54">
        <v>4.3E-3</v>
      </c>
      <c r="E10" s="54">
        <v>3.8999999999999998E-3</v>
      </c>
    </row>
    <row r="11" spans="1:5">
      <c r="A11" s="23" t="s">
        <v>4</v>
      </c>
      <c r="B11" s="48" t="s">
        <v>68</v>
      </c>
      <c r="C11" s="54">
        <v>1.5245</v>
      </c>
      <c r="D11" s="54">
        <v>1.7122999999999999</v>
      </c>
      <c r="E11" s="54">
        <v>1.5721000000000001</v>
      </c>
    </row>
    <row r="12" spans="1:5">
      <c r="A12" s="23" t="s">
        <v>6</v>
      </c>
      <c r="B12" s="48" t="s">
        <v>5</v>
      </c>
      <c r="C12" s="54">
        <v>1.2035</v>
      </c>
      <c r="D12" s="54">
        <v>1.3517999999999999</v>
      </c>
      <c r="E12" s="54">
        <v>1.2411000000000001</v>
      </c>
    </row>
    <row r="13" spans="1:5">
      <c r="A13" s="23" t="s">
        <v>7</v>
      </c>
      <c r="B13" s="48" t="s">
        <v>5</v>
      </c>
      <c r="C13" s="54">
        <v>1.1787000000000001</v>
      </c>
      <c r="D13" s="54">
        <v>1.3239000000000001</v>
      </c>
      <c r="E13" s="54">
        <v>1.2155</v>
      </c>
    </row>
    <row r="14" spans="1:5">
      <c r="A14" s="23" t="s">
        <v>8</v>
      </c>
      <c r="B14" s="48" t="s">
        <v>2</v>
      </c>
      <c r="C14" s="54">
        <v>3.8E-3</v>
      </c>
      <c r="D14" s="54">
        <v>4.3E-3</v>
      </c>
      <c r="E14" s="54">
        <v>3.8999999999999998E-3</v>
      </c>
    </row>
    <row r="15" spans="1:5" ht="15.75" thickBot="1">
      <c r="A15" s="18"/>
      <c r="B15" s="18"/>
      <c r="C15" s="18"/>
      <c r="D15" s="18"/>
      <c r="E15" s="18"/>
    </row>
    <row r="16" spans="1:5" ht="15.75" thickBot="1">
      <c r="A16" s="68" t="s">
        <v>73</v>
      </c>
      <c r="B16" s="69"/>
      <c r="C16" s="69"/>
      <c r="D16" s="69"/>
      <c r="E16" s="70"/>
    </row>
    <row r="17" spans="1:5" ht="15.75" thickBot="1">
      <c r="A17" s="46" t="s">
        <v>65</v>
      </c>
      <c r="B17" s="8" t="s">
        <v>67</v>
      </c>
      <c r="C17" s="47">
        <v>43101</v>
      </c>
      <c r="D17" s="47">
        <v>43466</v>
      </c>
      <c r="E17" s="47">
        <v>43647</v>
      </c>
    </row>
    <row r="18" spans="1:5">
      <c r="A18" s="23" t="s">
        <v>27</v>
      </c>
      <c r="B18" s="50" t="s">
        <v>5</v>
      </c>
      <c r="C18" s="55">
        <f>0.771+1.7493</f>
        <v>2.5203000000000002</v>
      </c>
      <c r="D18" s="55">
        <f>0.771+1.7493</f>
        <v>2.5203000000000002</v>
      </c>
      <c r="E18" s="54">
        <f>0.7877+1.9755</f>
        <v>2.7631999999999999</v>
      </c>
    </row>
    <row r="19" spans="1:5">
      <c r="A19" s="23" t="s">
        <v>26</v>
      </c>
      <c r="B19" s="50" t="s">
        <v>5</v>
      </c>
      <c r="C19" s="55">
        <f>0.3855+0.8746</f>
        <v>1.2601</v>
      </c>
      <c r="D19" s="55">
        <f>0.3855+0.8746</f>
        <v>1.2601</v>
      </c>
      <c r="E19" s="55">
        <f>0.3855+0.8746</f>
        <v>1.2601</v>
      </c>
    </row>
    <row r="20" spans="1:5" ht="15.75" thickBot="1">
      <c r="A20" s="23"/>
      <c r="B20" s="4"/>
      <c r="C20" s="18"/>
      <c r="D20" s="23"/>
      <c r="E20" s="4"/>
    </row>
    <row r="21" spans="1:5" ht="15.75" thickBot="1">
      <c r="A21" s="75" t="s">
        <v>74</v>
      </c>
      <c r="B21" s="76"/>
      <c r="C21" s="76"/>
      <c r="D21" s="76"/>
      <c r="E21" s="77"/>
    </row>
    <row r="22" spans="1:5" ht="15.75" thickBot="1">
      <c r="A22" s="23"/>
      <c r="B22" s="4"/>
      <c r="C22" s="18"/>
      <c r="D22" s="23"/>
      <c r="E22" s="4"/>
    </row>
    <row r="23" spans="1:5" ht="15.75" thickBot="1">
      <c r="A23" s="75" t="s">
        <v>81</v>
      </c>
      <c r="B23" s="76"/>
      <c r="C23" s="76"/>
      <c r="D23" s="77"/>
      <c r="E23" s="4"/>
    </row>
    <row r="24" spans="1:5" ht="15.75" thickBot="1">
      <c r="A24" s="8" t="s">
        <v>75</v>
      </c>
      <c r="B24" s="8" t="s">
        <v>67</v>
      </c>
      <c r="C24" s="44">
        <v>2018</v>
      </c>
      <c r="D24" s="44">
        <v>2019</v>
      </c>
      <c r="E24" s="18"/>
    </row>
    <row r="25" spans="1:5">
      <c r="A25" s="23" t="s">
        <v>1</v>
      </c>
      <c r="B25" s="48" t="s">
        <v>2</v>
      </c>
      <c r="C25" s="53">
        <v>81716499</v>
      </c>
      <c r="D25" s="53">
        <v>82177395</v>
      </c>
      <c r="E25" s="18"/>
    </row>
    <row r="26" spans="1:5">
      <c r="A26" s="23" t="s">
        <v>3</v>
      </c>
      <c r="B26" s="48" t="s">
        <v>2</v>
      </c>
      <c r="C26" s="53">
        <v>30060062</v>
      </c>
      <c r="D26" s="53">
        <v>29422595</v>
      </c>
      <c r="E26" s="18"/>
    </row>
    <row r="27" spans="1:5">
      <c r="A27" s="23" t="s">
        <v>4</v>
      </c>
      <c r="B27" s="48" t="s">
        <v>68</v>
      </c>
      <c r="C27" s="53">
        <v>229114</v>
      </c>
      <c r="D27" s="53">
        <v>230501.29</v>
      </c>
      <c r="E27" s="18"/>
    </row>
    <row r="28" spans="1:5">
      <c r="A28" s="23" t="s">
        <v>6</v>
      </c>
      <c r="B28" s="48" t="s">
        <v>5</v>
      </c>
      <c r="C28" s="53">
        <v>529</v>
      </c>
      <c r="D28" s="53">
        <v>517</v>
      </c>
      <c r="E28" s="18"/>
    </row>
    <row r="29" spans="1:5">
      <c r="A29" s="23" t="s">
        <v>7</v>
      </c>
      <c r="B29" s="48" t="s">
        <v>5</v>
      </c>
      <c r="C29" s="53">
        <v>3152</v>
      </c>
      <c r="D29" s="53">
        <v>2923</v>
      </c>
      <c r="E29" s="18"/>
    </row>
    <row r="30" spans="1:5">
      <c r="A30" s="23" t="s">
        <v>8</v>
      </c>
      <c r="B30" s="48" t="s">
        <v>2</v>
      </c>
      <c r="C30" s="53">
        <v>605298</v>
      </c>
      <c r="D30" s="53">
        <v>586438</v>
      </c>
      <c r="E30" s="18"/>
    </row>
    <row r="31" spans="1:5" ht="15.75" thickBot="1">
      <c r="A31" s="23"/>
      <c r="B31" s="48"/>
      <c r="C31" s="52"/>
      <c r="D31" s="52"/>
      <c r="E31" s="18"/>
    </row>
    <row r="32" spans="1:5" ht="15.75" thickBot="1">
      <c r="A32" s="75" t="s">
        <v>82</v>
      </c>
      <c r="B32" s="76"/>
      <c r="C32" s="76"/>
      <c r="D32" s="77"/>
      <c r="E32" s="4"/>
    </row>
    <row r="33" spans="1:5" ht="15.75" thickBot="1">
      <c r="A33" s="8" t="s">
        <v>75</v>
      </c>
      <c r="B33" s="8" t="s">
        <v>67</v>
      </c>
      <c r="C33" s="44">
        <v>2018</v>
      </c>
      <c r="D33" s="44">
        <v>2019</v>
      </c>
      <c r="E33" s="18"/>
    </row>
    <row r="34" spans="1:5">
      <c r="A34" s="23" t="s">
        <v>1</v>
      </c>
      <c r="B34" s="48" t="s">
        <v>2</v>
      </c>
      <c r="C34" s="52">
        <f t="shared" ref="C34:D39" si="0">ROUND(C25*1.0457,2)</f>
        <v>85450943</v>
      </c>
      <c r="D34" s="52">
        <f t="shared" si="0"/>
        <v>85932901.950000003</v>
      </c>
      <c r="E34" s="18"/>
    </row>
    <row r="35" spans="1:5">
      <c r="A35" s="23" t="s">
        <v>3</v>
      </c>
      <c r="B35" s="48" t="s">
        <v>2</v>
      </c>
      <c r="C35" s="52">
        <f t="shared" si="0"/>
        <v>31433806.829999998</v>
      </c>
      <c r="D35" s="52">
        <f t="shared" si="0"/>
        <v>30767207.59</v>
      </c>
      <c r="E35" s="18"/>
    </row>
    <row r="36" spans="1:5">
      <c r="A36" s="23" t="s">
        <v>4</v>
      </c>
      <c r="B36" s="48" t="s">
        <v>68</v>
      </c>
      <c r="C36" s="52">
        <f t="shared" si="0"/>
        <v>239584.51</v>
      </c>
      <c r="D36" s="52">
        <f t="shared" si="0"/>
        <v>241035.2</v>
      </c>
      <c r="E36" s="18"/>
    </row>
    <row r="37" spans="1:5">
      <c r="A37" s="23" t="s">
        <v>6</v>
      </c>
      <c r="B37" s="48" t="s">
        <v>5</v>
      </c>
      <c r="C37" s="52">
        <f t="shared" si="0"/>
        <v>553.17999999999995</v>
      </c>
      <c r="D37" s="52">
        <f t="shared" si="0"/>
        <v>540.63</v>
      </c>
      <c r="E37" s="18"/>
    </row>
    <row r="38" spans="1:5">
      <c r="A38" s="23" t="s">
        <v>7</v>
      </c>
      <c r="B38" s="48" t="s">
        <v>5</v>
      </c>
      <c r="C38" s="52">
        <f t="shared" si="0"/>
        <v>3296.05</v>
      </c>
      <c r="D38" s="52">
        <f t="shared" si="0"/>
        <v>3056.58</v>
      </c>
      <c r="E38" s="18"/>
    </row>
    <row r="39" spans="1:5">
      <c r="A39" s="23" t="s">
        <v>8</v>
      </c>
      <c r="B39" s="48" t="s">
        <v>2</v>
      </c>
      <c r="C39" s="52">
        <f t="shared" si="0"/>
        <v>632960.12</v>
      </c>
      <c r="D39" s="52">
        <f t="shared" si="0"/>
        <v>613238.22</v>
      </c>
      <c r="E39" s="18"/>
    </row>
    <row r="40" spans="1:5" ht="15.75" thickBot="1">
      <c r="A40" s="18"/>
      <c r="B40" s="18"/>
      <c r="C40" s="18"/>
      <c r="D40" s="18"/>
      <c r="E40" s="18"/>
    </row>
    <row r="41" spans="1:5" ht="15.75" thickBot="1">
      <c r="A41" s="75" t="s">
        <v>80</v>
      </c>
      <c r="B41" s="76"/>
      <c r="C41" s="76"/>
      <c r="D41" s="77"/>
      <c r="E41" s="18"/>
    </row>
    <row r="42" spans="1:5" ht="15.75" thickBot="1">
      <c r="A42" s="8" t="s">
        <v>75</v>
      </c>
      <c r="B42" s="8">
        <v>2018</v>
      </c>
      <c r="C42" s="8">
        <v>2019</v>
      </c>
      <c r="D42" s="8" t="s">
        <v>24</v>
      </c>
    </row>
    <row r="43" spans="1:5">
      <c r="A43" s="23" t="s">
        <v>1</v>
      </c>
      <c r="B43" s="51">
        <f t="shared" ref="B43:C48" si="1">ROUND(((C9/12*4)+(D9/12*8))*C34,2)</f>
        <v>395922.7</v>
      </c>
      <c r="C43" s="51">
        <f t="shared" si="1"/>
        <v>389562.49</v>
      </c>
      <c r="D43" s="10">
        <f>SUM(B43:C43)</f>
        <v>785485.19</v>
      </c>
    </row>
    <row r="44" spans="1:5">
      <c r="A44" s="23" t="s">
        <v>3</v>
      </c>
      <c r="B44" s="51">
        <f t="shared" si="1"/>
        <v>129926.39999999999</v>
      </c>
      <c r="C44" s="51">
        <f t="shared" si="1"/>
        <v>124094.39999999999</v>
      </c>
      <c r="D44" s="10">
        <f t="shared" ref="D44:D48" si="2">SUM(B44:C44)</f>
        <v>254020.8</v>
      </c>
    </row>
    <row r="45" spans="1:5">
      <c r="A45" s="23" t="s">
        <v>4</v>
      </c>
      <c r="B45" s="51">
        <f t="shared" si="1"/>
        <v>395242.57</v>
      </c>
      <c r="C45" s="51">
        <f t="shared" si="1"/>
        <v>390195.82</v>
      </c>
      <c r="D45" s="10">
        <f t="shared" si="2"/>
        <v>785438.39</v>
      </c>
    </row>
    <row r="46" spans="1:5">
      <c r="A46" s="23" t="s">
        <v>6</v>
      </c>
      <c r="B46" s="51">
        <f t="shared" si="1"/>
        <v>720.44</v>
      </c>
      <c r="C46" s="51">
        <f t="shared" si="1"/>
        <v>690.93</v>
      </c>
      <c r="D46" s="10">
        <f t="shared" si="2"/>
        <v>1411.37</v>
      </c>
    </row>
    <row r="47" spans="1:5">
      <c r="A47" s="23" t="s">
        <v>7</v>
      </c>
      <c r="B47" s="51">
        <f t="shared" si="1"/>
        <v>4204.1099999999997</v>
      </c>
      <c r="C47" s="51">
        <f t="shared" si="1"/>
        <v>3825.72</v>
      </c>
      <c r="D47" s="10">
        <f t="shared" si="2"/>
        <v>8029.83</v>
      </c>
    </row>
    <row r="48" spans="1:5">
      <c r="A48" s="23" t="s">
        <v>8</v>
      </c>
      <c r="B48" s="9">
        <f t="shared" si="1"/>
        <v>2616.2399999999998</v>
      </c>
      <c r="C48" s="9">
        <f t="shared" si="1"/>
        <v>2473.39</v>
      </c>
      <c r="D48" s="59">
        <f t="shared" si="2"/>
        <v>5089.6299999999992</v>
      </c>
    </row>
    <row r="50" spans="1:5">
      <c r="A50" s="23" t="s">
        <v>76</v>
      </c>
      <c r="B50" s="51">
        <f>SUM(B43:B48)</f>
        <v>928632.45999999985</v>
      </c>
      <c r="C50" s="51">
        <f>SUM(C43:C48)</f>
        <v>910842.75</v>
      </c>
      <c r="D50" s="51">
        <f>SUM(D43:D48)</f>
        <v>1839475.21</v>
      </c>
    </row>
    <row r="51" spans="1:5">
      <c r="A51" s="23" t="s">
        <v>77</v>
      </c>
      <c r="B51" s="56">
        <v>922758.87</v>
      </c>
      <c r="C51" s="56">
        <v>889272.61</v>
      </c>
      <c r="D51" s="59">
        <f t="shared" ref="D51" si="3">SUM(B51:C51)</f>
        <v>1812031.48</v>
      </c>
    </row>
    <row r="53" spans="1:5" ht="15.75" thickBot="1">
      <c r="A53" s="23" t="s">
        <v>78</v>
      </c>
      <c r="B53" s="57">
        <f>B50-B51</f>
        <v>5873.589999999851</v>
      </c>
      <c r="C53" s="57">
        <f>C50-C51</f>
        <v>21570.140000000014</v>
      </c>
      <c r="D53" s="57">
        <f>D50-D51</f>
        <v>27443.729999999981</v>
      </c>
    </row>
    <row r="54" spans="1:5" ht="15.75" thickBot="1">
      <c r="A54" s="23" t="s">
        <v>79</v>
      </c>
      <c r="B54" s="58">
        <f>B53/B51</f>
        <v>6.3652490276250081E-3</v>
      </c>
      <c r="C54" s="58">
        <f>C53/C51</f>
        <v>2.4255936545712359E-2</v>
      </c>
      <c r="D54" s="58">
        <f>D53/D51</f>
        <v>1.5145283237573765E-2</v>
      </c>
    </row>
    <row r="56" spans="1:5">
      <c r="A56" s="23" t="s">
        <v>83</v>
      </c>
    </row>
    <row r="57" spans="1:5" ht="15.75" thickBot="1"/>
    <row r="58" spans="1:5" ht="15.75" thickBot="1">
      <c r="A58" s="75" t="s">
        <v>84</v>
      </c>
      <c r="B58" s="76"/>
      <c r="C58" s="76"/>
      <c r="D58" s="76"/>
      <c r="E58" s="77"/>
    </row>
    <row r="59" spans="1:5" ht="15.75" thickBot="1"/>
    <row r="60" spans="1:5" ht="15.75" thickBot="1">
      <c r="A60" s="68" t="s">
        <v>27</v>
      </c>
      <c r="B60" s="69"/>
      <c r="C60" s="70"/>
      <c r="D60" s="29"/>
      <c r="E60" s="29"/>
    </row>
    <row r="61" spans="1:5" ht="15.75" thickBot="1">
      <c r="A61" s="8" t="s">
        <v>85</v>
      </c>
      <c r="B61" s="62" t="s">
        <v>86</v>
      </c>
      <c r="C61" s="8" t="s">
        <v>87</v>
      </c>
      <c r="D61" s="28"/>
    </row>
    <row r="62" spans="1:5">
      <c r="A62" s="72">
        <v>2018</v>
      </c>
      <c r="B62" s="60" t="s">
        <v>12</v>
      </c>
      <c r="C62" s="64">
        <v>94530.159999999989</v>
      </c>
    </row>
    <row r="63" spans="1:5">
      <c r="A63" s="73"/>
      <c r="B63" s="60" t="s">
        <v>13</v>
      </c>
      <c r="C63" s="64">
        <v>72125.67</v>
      </c>
    </row>
    <row r="64" spans="1:5">
      <c r="A64" s="73"/>
      <c r="B64" s="60" t="s">
        <v>14</v>
      </c>
      <c r="C64" s="64">
        <v>58898.74</v>
      </c>
    </row>
    <row r="65" spans="1:3">
      <c r="A65" s="73"/>
      <c r="B65" s="60" t="s">
        <v>15</v>
      </c>
      <c r="C65" s="64">
        <v>50668.74</v>
      </c>
    </row>
    <row r="66" spans="1:3">
      <c r="A66" s="73"/>
      <c r="B66" s="60" t="s">
        <v>16</v>
      </c>
      <c r="C66" s="64">
        <v>53324.03</v>
      </c>
    </row>
    <row r="67" spans="1:3">
      <c r="A67" s="73"/>
      <c r="B67" s="60" t="s">
        <v>17</v>
      </c>
      <c r="C67" s="64">
        <v>70692.97</v>
      </c>
    </row>
    <row r="68" spans="1:3">
      <c r="A68" s="73"/>
      <c r="B68" s="60" t="s">
        <v>18</v>
      </c>
      <c r="C68" s="64">
        <v>97539.66</v>
      </c>
    </row>
    <row r="69" spans="1:3">
      <c r="A69" s="73"/>
      <c r="B69" s="60" t="s">
        <v>19</v>
      </c>
      <c r="C69" s="64">
        <v>83099.320000000007</v>
      </c>
    </row>
    <row r="70" spans="1:3">
      <c r="A70" s="73"/>
      <c r="B70" s="60" t="s">
        <v>20</v>
      </c>
      <c r="C70" s="64">
        <v>76823.45</v>
      </c>
    </row>
    <row r="71" spans="1:3">
      <c r="A71" s="73"/>
      <c r="B71" s="60" t="s">
        <v>21</v>
      </c>
      <c r="C71" s="64">
        <v>59475.430000000008</v>
      </c>
    </row>
    <row r="72" spans="1:3">
      <c r="A72" s="73"/>
      <c r="B72" s="60" t="s">
        <v>22</v>
      </c>
      <c r="C72" s="64">
        <v>80694.849999999991</v>
      </c>
    </row>
    <row r="73" spans="1:3">
      <c r="A73" s="73"/>
      <c r="B73" s="60" t="s">
        <v>23</v>
      </c>
      <c r="C73" s="64">
        <v>74463.55</v>
      </c>
    </row>
    <row r="74" spans="1:3">
      <c r="A74" s="74">
        <v>2019</v>
      </c>
      <c r="B74" s="60" t="s">
        <v>12</v>
      </c>
      <c r="C74" s="64">
        <v>93085.41</v>
      </c>
    </row>
    <row r="75" spans="1:3">
      <c r="A75" s="74"/>
      <c r="B75" s="60" t="s">
        <v>13</v>
      </c>
      <c r="C75" s="64">
        <v>79679.260000000009</v>
      </c>
    </row>
    <row r="76" spans="1:3">
      <c r="A76" s="74"/>
      <c r="B76" s="60" t="s">
        <v>14</v>
      </c>
      <c r="C76" s="64">
        <v>57484.65</v>
      </c>
    </row>
    <row r="77" spans="1:3">
      <c r="A77" s="74"/>
      <c r="B77" s="60" t="s">
        <v>15</v>
      </c>
      <c r="C77" s="64">
        <v>62367.39</v>
      </c>
    </row>
    <row r="78" spans="1:3">
      <c r="A78" s="74"/>
      <c r="B78" s="60" t="s">
        <v>16</v>
      </c>
      <c r="C78" s="64">
        <v>62584.61</v>
      </c>
    </row>
    <row r="79" spans="1:3">
      <c r="A79" s="74"/>
      <c r="B79" s="60" t="s">
        <v>17</v>
      </c>
      <c r="C79" s="64">
        <v>57929.770000000004</v>
      </c>
    </row>
    <row r="80" spans="1:3">
      <c r="A80" s="74"/>
      <c r="B80" s="60" t="s">
        <v>18</v>
      </c>
      <c r="C80" s="64">
        <v>94775.360000000001</v>
      </c>
    </row>
    <row r="81" spans="1:5">
      <c r="A81" s="74"/>
      <c r="B81" s="60" t="s">
        <v>19</v>
      </c>
      <c r="C81" s="64">
        <v>80523.170000000013</v>
      </c>
    </row>
    <row r="82" spans="1:5">
      <c r="A82" s="74"/>
      <c r="B82" s="60" t="s">
        <v>20</v>
      </c>
      <c r="C82" s="64">
        <v>66605.149999999994</v>
      </c>
    </row>
    <row r="83" spans="1:5">
      <c r="A83" s="74"/>
      <c r="B83" s="60" t="s">
        <v>21</v>
      </c>
      <c r="C83" s="64">
        <v>65083.009999999995</v>
      </c>
    </row>
    <row r="84" spans="1:5">
      <c r="A84" s="74"/>
      <c r="B84" s="60" t="s">
        <v>22</v>
      </c>
      <c r="C84" s="64">
        <v>83493.5</v>
      </c>
    </row>
    <row r="85" spans="1:5">
      <c r="A85" s="74"/>
      <c r="B85" s="60" t="s">
        <v>23</v>
      </c>
      <c r="C85" s="65">
        <v>91937.12000000001</v>
      </c>
    </row>
    <row r="87" spans="1:5" ht="15.75" thickBot="1">
      <c r="A87" s="66" t="s">
        <v>88</v>
      </c>
      <c r="C87" s="57">
        <f>SUM(C62:C85)</f>
        <v>1767884.9700000002</v>
      </c>
    </row>
    <row r="88" spans="1:5" ht="15.75" thickBot="1"/>
    <row r="89" spans="1:5" ht="15.75" thickBot="1">
      <c r="A89" s="68" t="s">
        <v>89</v>
      </c>
      <c r="B89" s="69"/>
      <c r="C89" s="69"/>
      <c r="D89" s="69"/>
      <c r="E89" s="70"/>
    </row>
    <row r="91" spans="1:5">
      <c r="A91" t="s">
        <v>88</v>
      </c>
      <c r="B91" s="10">
        <f>C87</f>
        <v>1767884.9700000002</v>
      </c>
    </row>
    <row r="92" spans="1:5">
      <c r="A92" t="s">
        <v>90</v>
      </c>
      <c r="B92" s="59">
        <f>D51</f>
        <v>1812031.48</v>
      </c>
    </row>
    <row r="94" spans="1:5">
      <c r="A94" t="s">
        <v>92</v>
      </c>
      <c r="B94" s="10">
        <f>B91-B92</f>
        <v>-44146.509999999776</v>
      </c>
    </row>
    <row r="95" spans="1:5">
      <c r="A95" t="s">
        <v>91</v>
      </c>
      <c r="B95" s="56">
        <v>-69019</v>
      </c>
    </row>
    <row r="97" spans="1:2" ht="15.75" thickBot="1">
      <c r="A97" t="s">
        <v>25</v>
      </c>
      <c r="B97" s="63">
        <f>B94-B95</f>
        <v>24872.490000000224</v>
      </c>
    </row>
    <row r="98" spans="1:2" s="61" customFormat="1" ht="15.75" thickBot="1">
      <c r="A98" s="61" t="s">
        <v>94</v>
      </c>
      <c r="B98" s="58">
        <f>B97/B92</f>
        <v>1.372630126712822E-2</v>
      </c>
    </row>
    <row r="100" spans="1:2">
      <c r="A100" t="s">
        <v>93</v>
      </c>
    </row>
  </sheetData>
  <mergeCells count="15">
    <mergeCell ref="A89:E89"/>
    <mergeCell ref="A1:E1"/>
    <mergeCell ref="A2:E2"/>
    <mergeCell ref="A3:E3"/>
    <mergeCell ref="A5:E5"/>
    <mergeCell ref="A7:E7"/>
    <mergeCell ref="A16:E16"/>
    <mergeCell ref="A23:D23"/>
    <mergeCell ref="A21:E21"/>
    <mergeCell ref="A32:D32"/>
    <mergeCell ref="A41:D41"/>
    <mergeCell ref="A58:E58"/>
    <mergeCell ref="A62:A73"/>
    <mergeCell ref="A74:A85"/>
    <mergeCell ref="A60:C6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4" workbookViewId="0">
      <selection activeCell="C16" sqref="C16"/>
    </sheetView>
  </sheetViews>
  <sheetFormatPr defaultRowHeight="15"/>
  <cols>
    <col min="1" max="1" width="44.85546875" style="61" customWidth="1"/>
    <col min="2" max="5" width="30.7109375" style="61" customWidth="1"/>
    <col min="6" max="8" width="9.140625" style="61"/>
    <col min="9" max="9" width="30.7109375" style="61" customWidth="1"/>
    <col min="10" max="12" width="9.140625" style="61"/>
    <col min="13" max="13" width="30.7109375" style="61" customWidth="1"/>
    <col min="14" max="16384" width="9.140625" style="61"/>
  </cols>
  <sheetData>
    <row r="1" spans="1:5">
      <c r="A1" s="71" t="s">
        <v>0</v>
      </c>
      <c r="B1" s="71"/>
      <c r="C1" s="71"/>
      <c r="D1" s="71"/>
      <c r="E1" s="71"/>
    </row>
    <row r="2" spans="1:5">
      <c r="A2" s="71" t="s">
        <v>103</v>
      </c>
      <c r="B2" s="71"/>
      <c r="C2" s="71"/>
      <c r="D2" s="71"/>
      <c r="E2" s="71"/>
    </row>
    <row r="3" spans="1:5">
      <c r="A3" s="71" t="s">
        <v>64</v>
      </c>
      <c r="B3" s="71"/>
      <c r="C3" s="71"/>
      <c r="D3" s="71"/>
      <c r="E3" s="71"/>
    </row>
    <row r="4" spans="1:5" ht="15.75" thickBot="1">
      <c r="A4" s="18"/>
      <c r="B4" s="18"/>
      <c r="C4" s="18"/>
      <c r="D4" s="18"/>
      <c r="E4" s="18"/>
    </row>
    <row r="5" spans="1:5" ht="15.75" thickBot="1">
      <c r="A5" s="68" t="s">
        <v>102</v>
      </c>
      <c r="B5" s="69"/>
      <c r="C5" s="69"/>
      <c r="D5" s="69"/>
      <c r="E5" s="70"/>
    </row>
    <row r="6" spans="1:5" ht="15.75" thickBot="1">
      <c r="A6" s="18"/>
      <c r="B6" s="18"/>
      <c r="C6" s="18"/>
      <c r="D6" s="18"/>
      <c r="E6" s="18"/>
    </row>
    <row r="7" spans="1:5" ht="15.75" thickBot="1">
      <c r="A7" s="68" t="s">
        <v>72</v>
      </c>
      <c r="B7" s="69"/>
      <c r="C7" s="69"/>
      <c r="D7" s="69"/>
      <c r="E7" s="70"/>
    </row>
    <row r="8" spans="1:5" ht="15.75" thickBot="1">
      <c r="A8" s="46" t="s">
        <v>104</v>
      </c>
      <c r="B8" s="8" t="s">
        <v>67</v>
      </c>
      <c r="C8" s="47">
        <v>42856</v>
      </c>
      <c r="D8" s="47">
        <v>43221</v>
      </c>
      <c r="E8" s="47">
        <v>43586</v>
      </c>
    </row>
    <row r="9" spans="1:5">
      <c r="A9" s="23" t="s">
        <v>1</v>
      </c>
      <c r="B9" s="48" t="s">
        <v>106</v>
      </c>
      <c r="C9" s="54">
        <v>0.79</v>
      </c>
      <c r="D9" s="54">
        <v>0.56999999999999995</v>
      </c>
      <c r="E9" s="54">
        <v>0.56999999999999995</v>
      </c>
    </row>
    <row r="10" spans="1:5">
      <c r="A10" s="23" t="s">
        <v>3</v>
      </c>
      <c r="B10" s="48" t="s">
        <v>106</v>
      </c>
      <c r="C10" s="54">
        <v>0.79</v>
      </c>
      <c r="D10" s="54">
        <v>0.56999999999999995</v>
      </c>
      <c r="E10" s="54">
        <v>0.56999999999999995</v>
      </c>
    </row>
    <row r="11" spans="1:5" ht="15.75" thickBot="1">
      <c r="A11" s="23"/>
      <c r="B11" s="4"/>
      <c r="C11" s="18"/>
      <c r="D11" s="23"/>
      <c r="E11" s="4"/>
    </row>
    <row r="12" spans="1:5" ht="15.75" thickBot="1">
      <c r="A12" s="75" t="s">
        <v>74</v>
      </c>
      <c r="B12" s="76"/>
      <c r="C12" s="76"/>
      <c r="D12" s="76"/>
      <c r="E12" s="77"/>
    </row>
    <row r="13" spans="1:5" ht="15.75" thickBot="1">
      <c r="A13" s="23"/>
      <c r="B13" s="4"/>
      <c r="C13" s="18"/>
      <c r="D13" s="23"/>
      <c r="E13" s="4"/>
    </row>
    <row r="14" spans="1:5" ht="15.75" thickBot="1">
      <c r="A14" s="75" t="s">
        <v>109</v>
      </c>
      <c r="B14" s="76"/>
      <c r="C14" s="76"/>
      <c r="D14" s="77"/>
      <c r="E14" s="4"/>
    </row>
    <row r="15" spans="1:5" ht="15.75" thickBot="1">
      <c r="A15" s="8" t="s">
        <v>75</v>
      </c>
      <c r="B15" s="67">
        <v>2017</v>
      </c>
      <c r="C15" s="67">
        <v>2018</v>
      </c>
      <c r="D15" s="67">
        <v>2019</v>
      </c>
      <c r="E15" s="18"/>
    </row>
    <row r="16" spans="1:5">
      <c r="A16" s="23" t="s">
        <v>1</v>
      </c>
      <c r="B16" s="79">
        <v>9676</v>
      </c>
      <c r="C16" s="79">
        <v>9809</v>
      </c>
      <c r="D16" s="79">
        <v>9888</v>
      </c>
      <c r="E16" s="18"/>
    </row>
    <row r="17" spans="1:5">
      <c r="A17" s="23" t="s">
        <v>3</v>
      </c>
      <c r="B17" s="79">
        <v>1283</v>
      </c>
      <c r="C17" s="79">
        <v>1289</v>
      </c>
      <c r="D17" s="79">
        <v>1283</v>
      </c>
      <c r="E17" s="18"/>
    </row>
    <row r="18" spans="1:5" ht="15.75" thickBot="1">
      <c r="A18" s="23"/>
      <c r="B18" s="48"/>
      <c r="C18" s="52"/>
      <c r="D18" s="52"/>
      <c r="E18" s="18"/>
    </row>
    <row r="19" spans="1:5" ht="15.75" thickBot="1">
      <c r="A19" s="75" t="s">
        <v>80</v>
      </c>
      <c r="B19" s="76"/>
      <c r="C19" s="76"/>
      <c r="D19" s="77"/>
      <c r="E19" s="18"/>
    </row>
    <row r="20" spans="1:5" ht="15.75" thickBot="1">
      <c r="A20" s="8" t="s">
        <v>75</v>
      </c>
      <c r="B20" s="8">
        <v>2018</v>
      </c>
      <c r="C20" s="8">
        <v>2019</v>
      </c>
      <c r="D20" s="8" t="s">
        <v>24</v>
      </c>
    </row>
    <row r="21" spans="1:5">
      <c r="A21" s="23" t="s">
        <v>1</v>
      </c>
      <c r="B21" s="51">
        <f>ROUND(((C9/12*4)+(D9/12*8))*(B16+C16)/2*12,2)</f>
        <v>75212.100000000006</v>
      </c>
      <c r="C21" s="51">
        <f>ROUND(((D9/12*4)+(E9/12*8))*(C16+D16)/2*12,2)</f>
        <v>67363.740000000005</v>
      </c>
      <c r="D21" s="10">
        <f>SUM(B21:C21)</f>
        <v>142575.84000000003</v>
      </c>
    </row>
    <row r="22" spans="1:5">
      <c r="A22" s="23" t="s">
        <v>3</v>
      </c>
      <c r="B22" s="9">
        <f>ROUND(((C10/12*4)+(D10/12*8))*(B17+C17)/2*12,2)</f>
        <v>9927.92</v>
      </c>
      <c r="C22" s="9">
        <f>ROUND(((D10/12*4)+(E10/12*8))*(C17+D17)/2*12,2)</f>
        <v>8796.24</v>
      </c>
      <c r="D22" s="59">
        <f t="shared" ref="D22" si="0">SUM(B22:C22)</f>
        <v>18724.16</v>
      </c>
    </row>
    <row r="24" spans="1:5">
      <c r="A24" s="23" t="s">
        <v>76</v>
      </c>
      <c r="B24" s="51">
        <f>SUM(B21:B22)</f>
        <v>85140.02</v>
      </c>
      <c r="C24" s="51">
        <f>SUM(C21:C22)</f>
        <v>76159.98000000001</v>
      </c>
      <c r="D24" s="51">
        <f>SUM(D21:D22)</f>
        <v>161300.00000000003</v>
      </c>
    </row>
    <row r="25" spans="1:5">
      <c r="A25" s="23" t="s">
        <v>77</v>
      </c>
      <c r="B25" s="56">
        <v>77266.05</v>
      </c>
      <c r="C25" s="56">
        <v>76229.990000000005</v>
      </c>
      <c r="D25" s="59">
        <f t="shared" ref="D25" si="1">SUM(B25:C25)</f>
        <v>153496.04</v>
      </c>
    </row>
    <row r="27" spans="1:5" ht="15.75" thickBot="1">
      <c r="A27" s="23" t="s">
        <v>78</v>
      </c>
      <c r="B27" s="57">
        <f>B24-B25</f>
        <v>7873.9700000000012</v>
      </c>
      <c r="C27" s="57">
        <f>C24-C25</f>
        <v>-70.009999999994761</v>
      </c>
      <c r="D27" s="57">
        <f>D24-D25</f>
        <v>7803.960000000021</v>
      </c>
    </row>
    <row r="28" spans="1:5" ht="15.75" thickBot="1">
      <c r="A28" s="23" t="s">
        <v>79</v>
      </c>
      <c r="B28" s="58">
        <f>B27/B25</f>
        <v>0.10190724127867286</v>
      </c>
      <c r="C28" s="58">
        <f>C27/C25</f>
        <v>-9.1840494797381918E-4</v>
      </c>
      <c r="D28" s="58">
        <f>D27/D25</f>
        <v>5.0841441902996456E-2</v>
      </c>
    </row>
    <row r="30" spans="1:5">
      <c r="A30" s="23" t="s">
        <v>83</v>
      </c>
    </row>
    <row r="31" spans="1:5" ht="15.75" thickBot="1"/>
    <row r="32" spans="1:5" ht="15.75" thickBot="1">
      <c r="A32" s="75" t="s">
        <v>84</v>
      </c>
      <c r="B32" s="76"/>
      <c r="C32" s="76"/>
      <c r="D32" s="76"/>
      <c r="E32" s="77"/>
    </row>
    <row r="33" spans="1:5" ht="15.75" thickBot="1"/>
    <row r="34" spans="1:5" ht="15.75" thickBot="1">
      <c r="A34" s="68" t="s">
        <v>105</v>
      </c>
      <c r="B34" s="69"/>
      <c r="C34" s="70"/>
      <c r="D34" s="29"/>
      <c r="E34" s="29"/>
    </row>
    <row r="35" spans="1:5" ht="15.75" thickBot="1">
      <c r="A35" s="8" t="s">
        <v>85</v>
      </c>
      <c r="B35" s="62" t="s">
        <v>86</v>
      </c>
      <c r="C35" s="8" t="s">
        <v>87</v>
      </c>
      <c r="D35" s="28"/>
    </row>
    <row r="36" spans="1:5">
      <c r="A36" s="72">
        <v>2018</v>
      </c>
      <c r="B36" s="60" t="s">
        <v>12</v>
      </c>
      <c r="C36" s="64">
        <f>8464.7</f>
        <v>8464.7000000000007</v>
      </c>
    </row>
    <row r="37" spans="1:5">
      <c r="A37" s="73"/>
      <c r="B37" s="60" t="s">
        <v>13</v>
      </c>
      <c r="C37" s="64">
        <f>9625.45</f>
        <v>9625.4500000000007</v>
      </c>
    </row>
    <row r="38" spans="1:5">
      <c r="A38" s="73"/>
      <c r="B38" s="60" t="s">
        <v>14</v>
      </c>
      <c r="C38" s="64">
        <f>8545.07</f>
        <v>8545.07</v>
      </c>
    </row>
    <row r="39" spans="1:5">
      <c r="A39" s="73"/>
      <c r="B39" s="60" t="s">
        <v>15</v>
      </c>
      <c r="C39" s="64">
        <f>13273.06</f>
        <v>13273.06</v>
      </c>
    </row>
    <row r="40" spans="1:5">
      <c r="A40" s="73"/>
      <c r="B40" s="60" t="s">
        <v>16</v>
      </c>
      <c r="C40" s="64">
        <f>-8002.88</f>
        <v>-8002.88</v>
      </c>
    </row>
    <row r="41" spans="1:5">
      <c r="A41" s="73"/>
      <c r="B41" s="60" t="s">
        <v>17</v>
      </c>
      <c r="C41" s="64">
        <v>6181.08</v>
      </c>
    </row>
    <row r="42" spans="1:5">
      <c r="A42" s="73"/>
      <c r="B42" s="60" t="s">
        <v>18</v>
      </c>
      <c r="C42" s="64">
        <v>6181.08</v>
      </c>
    </row>
    <row r="43" spans="1:5">
      <c r="A43" s="73"/>
      <c r="B43" s="60" t="s">
        <v>19</v>
      </c>
      <c r="C43" s="64">
        <v>6181.08</v>
      </c>
    </row>
    <row r="44" spans="1:5">
      <c r="A44" s="73"/>
      <c r="B44" s="60" t="s">
        <v>20</v>
      </c>
      <c r="C44" s="64">
        <v>6181.08</v>
      </c>
    </row>
    <row r="45" spans="1:5">
      <c r="A45" s="73"/>
      <c r="B45" s="60" t="s">
        <v>21</v>
      </c>
      <c r="C45" s="64">
        <v>6181.08</v>
      </c>
    </row>
    <row r="46" spans="1:5">
      <c r="A46" s="73"/>
      <c r="B46" s="60" t="s">
        <v>22</v>
      </c>
      <c r="C46" s="64">
        <v>6181.08</v>
      </c>
    </row>
    <row r="47" spans="1:5">
      <c r="A47" s="73"/>
      <c r="B47" s="60" t="s">
        <v>23</v>
      </c>
      <c r="C47" s="64">
        <v>6246.63</v>
      </c>
    </row>
    <row r="48" spans="1:5">
      <c r="A48" s="74">
        <v>2019</v>
      </c>
      <c r="B48" s="60" t="s">
        <v>12</v>
      </c>
      <c r="C48" s="64">
        <v>6246.63</v>
      </c>
    </row>
    <row r="49" spans="1:5">
      <c r="A49" s="74"/>
      <c r="B49" s="60" t="s">
        <v>13</v>
      </c>
      <c r="C49" s="64">
        <v>6246.63</v>
      </c>
    </row>
    <row r="50" spans="1:5">
      <c r="A50" s="74"/>
      <c r="B50" s="60" t="s">
        <v>14</v>
      </c>
      <c r="C50" s="64">
        <v>5255.29</v>
      </c>
    </row>
    <row r="51" spans="1:5">
      <c r="A51" s="74"/>
      <c r="B51" s="60" t="s">
        <v>15</v>
      </c>
      <c r="C51" s="64">
        <v>6246.63</v>
      </c>
    </row>
    <row r="52" spans="1:5">
      <c r="A52" s="74"/>
      <c r="B52" s="60" t="s">
        <v>16</v>
      </c>
      <c r="C52" s="64">
        <v>6246.63</v>
      </c>
    </row>
    <row r="53" spans="1:5">
      <c r="A53" s="74"/>
      <c r="B53" s="60" t="s">
        <v>17</v>
      </c>
      <c r="C53" s="64">
        <v>6246.63</v>
      </c>
    </row>
    <row r="54" spans="1:5">
      <c r="A54" s="74"/>
      <c r="B54" s="60" t="s">
        <v>18</v>
      </c>
      <c r="C54" s="64">
        <v>6246.63</v>
      </c>
    </row>
    <row r="55" spans="1:5">
      <c r="A55" s="74"/>
      <c r="B55" s="60" t="s">
        <v>19</v>
      </c>
      <c r="C55" s="64">
        <v>6246.63</v>
      </c>
    </row>
    <row r="56" spans="1:5">
      <c r="A56" s="74"/>
      <c r="B56" s="60" t="s">
        <v>20</v>
      </c>
      <c r="C56" s="64">
        <v>6246.63</v>
      </c>
    </row>
    <row r="57" spans="1:5">
      <c r="A57" s="74"/>
      <c r="B57" s="60" t="s">
        <v>21</v>
      </c>
      <c r="C57" s="64">
        <v>6246.63</v>
      </c>
    </row>
    <row r="58" spans="1:5">
      <c r="A58" s="74"/>
      <c r="B58" s="60" t="s">
        <v>22</v>
      </c>
      <c r="C58" s="64">
        <v>6246.63</v>
      </c>
    </row>
    <row r="59" spans="1:5">
      <c r="A59" s="74"/>
      <c r="B59" s="60" t="s">
        <v>23</v>
      </c>
      <c r="C59" s="65">
        <v>6325.86</v>
      </c>
    </row>
    <row r="61" spans="1:5" ht="15.75" thickBot="1">
      <c r="A61" s="66" t="s">
        <v>107</v>
      </c>
      <c r="C61" s="57">
        <f>SUM(C36:C59)</f>
        <v>149285.96000000002</v>
      </c>
    </row>
    <row r="62" spans="1:5" ht="15.75" thickBot="1"/>
    <row r="63" spans="1:5" ht="15.75" thickBot="1">
      <c r="A63" s="68" t="s">
        <v>89</v>
      </c>
      <c r="B63" s="69"/>
      <c r="C63" s="69"/>
      <c r="D63" s="69"/>
      <c r="E63" s="70"/>
    </row>
    <row r="65" spans="1:2">
      <c r="A65" s="61" t="s">
        <v>107</v>
      </c>
      <c r="B65" s="10">
        <f>C61</f>
        <v>149285.96000000002</v>
      </c>
    </row>
    <row r="66" spans="1:2">
      <c r="A66" s="61" t="s">
        <v>90</v>
      </c>
      <c r="B66" s="59">
        <f>D25</f>
        <v>153496.04</v>
      </c>
    </row>
    <row r="68" spans="1:2">
      <c r="A68" s="61" t="s">
        <v>92</v>
      </c>
      <c r="B68" s="10">
        <f>B65-B66</f>
        <v>-4210.0799999999872</v>
      </c>
    </row>
    <row r="69" spans="1:2">
      <c r="A69" s="61" t="s">
        <v>108</v>
      </c>
      <c r="B69" s="56">
        <v>-11536</v>
      </c>
    </row>
    <row r="71" spans="1:2" ht="15.75" thickBot="1">
      <c r="A71" s="61" t="s">
        <v>25</v>
      </c>
      <c r="B71" s="63">
        <f>B68-B69</f>
        <v>7325.9200000000128</v>
      </c>
    </row>
    <row r="72" spans="1:2" ht="15.75" thickBot="1">
      <c r="A72" s="61" t="s">
        <v>94</v>
      </c>
      <c r="B72" s="58">
        <f>B71/B66</f>
        <v>4.77270944579418E-2</v>
      </c>
    </row>
    <row r="74" spans="1:2">
      <c r="A74" s="61" t="s">
        <v>93</v>
      </c>
    </row>
  </sheetData>
  <mergeCells count="13">
    <mergeCell ref="A36:A47"/>
    <mergeCell ref="A48:A59"/>
    <mergeCell ref="A63:E63"/>
    <mergeCell ref="A12:E12"/>
    <mergeCell ref="A14:D14"/>
    <mergeCell ref="A19:D19"/>
    <mergeCell ref="A32:E32"/>
    <mergeCell ref="A34:C34"/>
    <mergeCell ref="A1:E1"/>
    <mergeCell ref="A2:E2"/>
    <mergeCell ref="A3:E3"/>
    <mergeCell ref="A5:E5"/>
    <mergeCell ref="A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Appendix C - Low Voltage</vt:lpstr>
      <vt:lpstr>Appendix D - Wholesale Market</vt:lpstr>
      <vt:lpstr>Appendix E - Network</vt:lpstr>
      <vt:lpstr>Appendix F - Transmission</vt:lpstr>
      <vt:lpstr>Appendix G - Smart Entity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cp:lastPrinted>2018-12-14T19:10:39Z</cp:lastPrinted>
  <dcterms:created xsi:type="dcterms:W3CDTF">2018-11-30T14:27:33Z</dcterms:created>
  <dcterms:modified xsi:type="dcterms:W3CDTF">2020-12-21T21:02:33Z</dcterms:modified>
</cp:coreProperties>
</file>